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activeTab="0"/>
  </bookViews>
  <sheets>
    <sheet name="Invoer" sheetId="1" r:id="rId1"/>
  </sheets>
  <definedNames>
    <definedName name="_xlnm.Print_Area" localSheetId="0">'Invoer'!$A$4:$L$17</definedName>
    <definedName name="opzoektabel1">#REF!</definedName>
    <definedName name="opzoektabel2">#REF!</definedName>
  </definedNames>
  <calcPr fullCalcOnLoad="1"/>
</workbook>
</file>

<file path=xl/sharedStrings.xml><?xml version="1.0" encoding="utf-8"?>
<sst xmlns="http://schemas.openxmlformats.org/spreadsheetml/2006/main" count="27" uniqueCount="25">
  <si>
    <t>Keuze Actualistatie GxG</t>
  </si>
  <si>
    <t>Onderwerp</t>
  </si>
  <si>
    <t>Score</t>
  </si>
  <si>
    <t>Oppervlakte (ha)</t>
  </si>
  <si>
    <t>Beschikbaar budget (in euro's)</t>
  </si>
  <si>
    <t>ja</t>
  </si>
  <si>
    <t>nee</t>
  </si>
  <si>
    <t>Moet de methode ook scenario's kunnen doorrekenen (ja/nee)</t>
  </si>
  <si>
    <t>Resultaat op puntniveau of een vlakdekkende kaart (punt/vlak)</t>
  </si>
  <si>
    <t>vlak</t>
  </si>
  <si>
    <t>Moet methode standaard de nauwkeurigheid weergeven (ja/nee)</t>
  </si>
  <si>
    <t>Is het bezwaarlijk dat de methode bij één aanbieder operationeel is (ja/nee)</t>
  </si>
  <si>
    <t>Beschikbare gegevens: 1) landelijk, 2) regionaal+eigen monitoring gegevens, 3) gebiedsgerichte opnames</t>
  </si>
  <si>
    <t>Stochastisch tijdreeks: Menyanthes</t>
  </si>
  <si>
    <t>Stochastisch, gedistribueerd: Landschapsanalyse</t>
  </si>
  <si>
    <t>Hybride: Analytische GD kartering</t>
  </si>
  <si>
    <t>Deterministisch gedistribueerd: numeriek model</t>
  </si>
  <si>
    <t>Moet de methode ook geschikt zijn voor het bepalen van fluxen (ja/nee)</t>
  </si>
  <si>
    <t>Binnen welke termijn moeten er resultaten zijn (in maanden)</t>
  </si>
  <si>
    <t>methoden:</t>
  </si>
  <si>
    <t xml:space="preserve">Veldkartering: GT Veldkartering (0) </t>
  </si>
  <si>
    <r>
      <t xml:space="preserve">Deterministisch niet gedistribueerd: GD kartering </t>
    </r>
    <r>
      <rPr>
        <b/>
        <sz val="11"/>
        <rFont val="Palatino Linotype"/>
        <family val="1"/>
      </rPr>
      <t>(0)</t>
    </r>
    <r>
      <rPr>
        <sz val="11"/>
        <rFont val="Palatino Linotype"/>
        <family val="0"/>
      </rPr>
      <t xml:space="preserve"> </t>
    </r>
  </si>
  <si>
    <t>Hybride: Neerschalingsmethode (o)</t>
  </si>
  <si>
    <t>Deze tabel geeft - aan de hand van een aantal criteria - aan of methoden geschikt of ongeschikt zijn.</t>
  </si>
  <si>
    <t>Voer in de tweede kolom antwoorden in op de vragen van de eerste kolom. In de gekleurde kolommen volgt dan een beoordeling van de diverse methoden.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</si>
</sst>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"/>
    <numFmt numFmtId="178" formatCode="0.0000E+00"/>
    <numFmt numFmtId="179" formatCode="0.000E+00"/>
    <numFmt numFmtId="180" formatCode="0.0E+00"/>
    <numFmt numFmtId="181" formatCode="0E+00"/>
    <numFmt numFmtId="182" formatCode="#,##0.000000"/>
  </numFmts>
  <fonts count="9">
    <font>
      <sz val="11"/>
      <name val="Palatino Linotype"/>
      <family val="0"/>
    </font>
    <font>
      <b/>
      <sz val="11"/>
      <name val="Palatino Linotype"/>
      <family val="1"/>
    </font>
    <font>
      <sz val="11"/>
      <color indexed="62"/>
      <name val="Palatino Linotype"/>
      <family val="1"/>
    </font>
    <font>
      <i/>
      <sz val="11"/>
      <name val="Palatino Linotype"/>
      <family val="1"/>
    </font>
    <font>
      <sz val="8"/>
      <name val="Palatino Linotype"/>
      <family val="1"/>
    </font>
    <font>
      <sz val="11"/>
      <color indexed="18"/>
      <name val="Palatino Linotype"/>
      <family val="1"/>
    </font>
    <font>
      <sz val="11"/>
      <color indexed="22"/>
      <name val="Palatino Linotype"/>
      <family val="1"/>
    </font>
    <font>
      <u val="single"/>
      <sz val="11"/>
      <color indexed="12"/>
      <name val="Palatino Linotype"/>
      <family val="0"/>
    </font>
    <font>
      <u val="single"/>
      <sz val="11"/>
      <color indexed="36"/>
      <name val="Palatino Linotype"/>
      <family val="0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top" textRotation="45"/>
    </xf>
    <xf numFmtId="0" fontId="0" fillId="0" borderId="0" xfId="0" applyFill="1" applyBorder="1" applyAlignment="1">
      <alignment vertical="top" textRotation="45"/>
    </xf>
    <xf numFmtId="0" fontId="0" fillId="2" borderId="2" xfId="0" applyFill="1" applyBorder="1" applyAlignment="1">
      <alignment vertical="top" wrapText="1"/>
    </xf>
    <xf numFmtId="0" fontId="3" fillId="0" borderId="3" xfId="0" applyFont="1" applyBorder="1" applyAlignment="1">
      <alignment horizontal="left"/>
    </xf>
    <xf numFmtId="0" fontId="5" fillId="0" borderId="4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172" fontId="6" fillId="0" borderId="0" xfId="0" applyNumberFormat="1" applyFont="1" applyAlignment="1">
      <alignment/>
    </xf>
    <xf numFmtId="0" fontId="0" fillId="3" borderId="1" xfId="0" applyFill="1" applyBorder="1" applyAlignment="1">
      <alignment horizontal="left" vertical="justify" textRotation="45"/>
    </xf>
    <xf numFmtId="0" fontId="0" fillId="4" borderId="5" xfId="0" applyFill="1" applyBorder="1" applyAlignment="1">
      <alignment horizontal="left" vertical="justify" textRotation="45"/>
    </xf>
    <xf numFmtId="0" fontId="0" fillId="5" borderId="5" xfId="0" applyFill="1" applyBorder="1" applyAlignment="1">
      <alignment horizontal="left" vertical="justify" textRotation="45"/>
    </xf>
    <xf numFmtId="0" fontId="0" fillId="6" borderId="6" xfId="0" applyFill="1" applyBorder="1" applyAlignment="1">
      <alignment horizontal="left" vertical="justify" textRotation="45"/>
    </xf>
    <xf numFmtId="0" fontId="0" fillId="7" borderId="6" xfId="0" applyFill="1" applyBorder="1" applyAlignment="1">
      <alignment horizontal="left" vertical="justify" textRotation="45"/>
    </xf>
    <xf numFmtId="0" fontId="0" fillId="0" borderId="2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1" fontId="0" fillId="5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3" fontId="0" fillId="8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9" borderId="0" xfId="0" applyNumberFormat="1" applyFill="1" applyBorder="1" applyAlignment="1">
      <alignment horizontal="center" vertical="center"/>
    </xf>
    <xf numFmtId="3" fontId="0" fillId="10" borderId="1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 wrapText="1"/>
    </xf>
    <xf numFmtId="0" fontId="0" fillId="11" borderId="1" xfId="0" applyFill="1" applyBorder="1" applyAlignment="1">
      <alignment horizontal="left" vertical="justify" textRotation="45"/>
    </xf>
    <xf numFmtId="1" fontId="0" fillId="4" borderId="6" xfId="0" applyNumberFormat="1" applyFill="1" applyBorder="1" applyAlignment="1">
      <alignment horizontal="center"/>
    </xf>
    <xf numFmtId="3" fontId="0" fillId="12" borderId="10" xfId="0" applyNumberForma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12" borderId="0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1" fontId="0" fillId="3" borderId="15" xfId="0" applyNumberFormat="1" applyFill="1" applyBorder="1" applyAlignment="1">
      <alignment horizontal="center"/>
    </xf>
    <xf numFmtId="0" fontId="0" fillId="0" borderId="5" xfId="0" applyFill="1" applyBorder="1" applyAlignment="1">
      <alignment vertical="top" textRotation="45"/>
    </xf>
    <xf numFmtId="1" fontId="0" fillId="11" borderId="5" xfId="0" applyNumberFormat="1" applyFill="1" applyBorder="1" applyAlignment="1">
      <alignment horizontal="center"/>
    </xf>
    <xf numFmtId="0" fontId="0" fillId="13" borderId="5" xfId="0" applyFill="1" applyBorder="1" applyAlignment="1">
      <alignment horizontal="left" vertical="justify" textRotation="45"/>
    </xf>
    <xf numFmtId="0" fontId="0" fillId="13" borderId="9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1" fontId="0" fillId="13" borderId="6" xfId="0" applyNumberForma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3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6.5"/>
  <cols>
    <col min="1" max="1" width="3.375" style="0" customWidth="1"/>
    <col min="2" max="2" width="47.00390625" style="0" customWidth="1"/>
    <col min="3" max="3" width="12.50390625" style="0" customWidth="1"/>
    <col min="4" max="10" width="13.375" style="0" customWidth="1"/>
    <col min="11" max="11" width="35.625" style="0" customWidth="1"/>
    <col min="12" max="12" width="13.375" style="0" customWidth="1"/>
  </cols>
  <sheetData>
    <row r="1" ht="17.25">
      <c r="B1" s="1" t="s">
        <v>0</v>
      </c>
    </row>
    <row r="2" spans="13:21" ht="16.5">
      <c r="M2" s="14"/>
      <c r="N2" s="14"/>
      <c r="O2" s="14"/>
      <c r="P2" s="14"/>
      <c r="Q2" s="14"/>
      <c r="R2" s="14"/>
      <c r="S2" s="14"/>
      <c r="T2" s="14"/>
      <c r="U2" s="14"/>
    </row>
    <row r="3" spans="2:21" ht="16.5">
      <c r="B3" t="s">
        <v>23</v>
      </c>
      <c r="M3" s="14"/>
      <c r="N3" s="14"/>
      <c r="O3" s="14"/>
      <c r="P3" s="14"/>
      <c r="Q3" s="14"/>
      <c r="R3" s="14"/>
      <c r="S3" s="14"/>
      <c r="T3" s="14"/>
      <c r="U3" s="14"/>
    </row>
    <row r="4" spans="2:21" ht="16.5">
      <c r="B4" t="s">
        <v>24</v>
      </c>
      <c r="M4" s="14"/>
      <c r="N4" s="14"/>
      <c r="O4" s="14"/>
      <c r="P4" s="14"/>
      <c r="Q4" s="14"/>
      <c r="R4" s="14"/>
      <c r="S4" s="14"/>
      <c r="T4" s="14"/>
      <c r="U4" s="14"/>
    </row>
    <row r="5" spans="2:21" s="2" customFormat="1" ht="100.5" customHeight="1">
      <c r="B5" s="6" t="s">
        <v>1</v>
      </c>
      <c r="C5" s="61" t="s">
        <v>19</v>
      </c>
      <c r="D5" s="17" t="s">
        <v>20</v>
      </c>
      <c r="E5" s="62" t="s">
        <v>21</v>
      </c>
      <c r="F5" s="77" t="s">
        <v>22</v>
      </c>
      <c r="G5" s="18" t="s">
        <v>16</v>
      </c>
      <c r="H5" s="19" t="s">
        <v>13</v>
      </c>
      <c r="I5" s="20" t="s">
        <v>14</v>
      </c>
      <c r="J5" s="21" t="s">
        <v>15</v>
      </c>
      <c r="M5" s="15"/>
      <c r="N5" s="15"/>
      <c r="O5" s="15"/>
      <c r="P5" s="15"/>
      <c r="Q5" s="15"/>
      <c r="R5" s="15"/>
      <c r="S5" s="15"/>
      <c r="T5" s="15"/>
      <c r="U5" s="15"/>
    </row>
    <row r="6" spans="2:21" s="2" customFormat="1" ht="17.25">
      <c r="B6" s="11" t="s">
        <v>3</v>
      </c>
      <c r="C6" s="12">
        <v>100000</v>
      </c>
      <c r="D6" s="9"/>
      <c r="E6" s="75"/>
      <c r="F6" s="9"/>
      <c r="G6" s="9"/>
      <c r="H6" s="9"/>
      <c r="I6" s="9"/>
      <c r="J6" s="8"/>
      <c r="M6" s="15"/>
      <c r="N6" s="15"/>
      <c r="O6" s="15"/>
      <c r="P6" s="15"/>
      <c r="Q6" s="15"/>
      <c r="R6" s="15"/>
      <c r="S6" s="15"/>
      <c r="T6" s="15"/>
      <c r="U6" s="15"/>
    </row>
    <row r="7" spans="2:23" ht="30" customHeight="1">
      <c r="B7" s="24" t="s">
        <v>4</v>
      </c>
      <c r="C7" s="55">
        <v>150000</v>
      </c>
      <c r="D7" s="28" t="str">
        <f>IF(C12=3,IF(C6*2&lt;C7,"geschikt","ongeschikt"),IF($C7&gt;$C$6*10,"geschikt","ongeschikt"))</f>
        <v>ongeschikt</v>
      </c>
      <c r="E7" s="69" t="str">
        <f>IF(C12=3,IF(C6*1&lt;C7,"geschikt","ongeschikt"),IF($C7&gt;$C$6*4,"geschikt","ongeschikt"))</f>
        <v>ongeschikt</v>
      </c>
      <c r="F7" s="78" t="str">
        <f>IF(C7&gt;1000+(C6*0.2),"geschikt","ongeschikt")</f>
        <v>geschikt</v>
      </c>
      <c r="G7" s="29" t="str">
        <f>IF(C7&gt;60000+(C6*1),"geschikt","ongeschikt")</f>
        <v>ongeschikt</v>
      </c>
      <c r="H7" s="30" t="str">
        <f>IF(C7&gt;1000+(C6*0.2),"geschikt","ongeschikt")</f>
        <v>geschikt</v>
      </c>
      <c r="I7" s="31" t="str">
        <f>IF(C7&gt;20000+(C6*0.1),"geschikt","ongeschikt")</f>
        <v>geschikt</v>
      </c>
      <c r="J7" s="32" t="str">
        <f>IF(C7&gt;10000+(C6*0.2),"geschikt","ongeschikt")</f>
        <v>geschikt</v>
      </c>
      <c r="M7" s="14">
        <f>IF(D7="geschikt",1,0)</f>
        <v>0</v>
      </c>
      <c r="N7" s="14">
        <f>IF(E7="geschikt",1,0)</f>
        <v>0</v>
      </c>
      <c r="O7" s="14">
        <f>IF(F7="geschikt",1,0)</f>
        <v>1</v>
      </c>
      <c r="P7" s="14">
        <f aca="true" t="shared" si="0" ref="P7:S13">IF(G7="geschikt",1,0)</f>
        <v>0</v>
      </c>
      <c r="Q7" s="14">
        <f t="shared" si="0"/>
        <v>1</v>
      </c>
      <c r="R7" s="14">
        <f t="shared" si="0"/>
        <v>1</v>
      </c>
      <c r="S7" s="14">
        <f t="shared" si="0"/>
        <v>1</v>
      </c>
      <c r="T7" s="16"/>
      <c r="U7" s="16"/>
      <c r="V7" s="4"/>
      <c r="W7" s="4"/>
    </row>
    <row r="8" spans="2:23" ht="33">
      <c r="B8" s="22" t="s">
        <v>18</v>
      </c>
      <c r="C8" s="56">
        <v>6</v>
      </c>
      <c r="D8" s="33" t="str">
        <f>IF(C12=3,IF(C8&gt;=3,"geschikt","ongeschikt"),IF($C8&gt;=12,"geschikt","ongeschikt"))</f>
        <v>ongeschikt</v>
      </c>
      <c r="E8" s="68" t="str">
        <f>IF(C12=3,IF(C8&gt;=3,"geschikt","ongeschikt"),IF($C8&gt;=12,"geschikt","ongeschikt"))</f>
        <v>ongeschikt</v>
      </c>
      <c r="F8" s="64" t="str">
        <f>IF($C8&gt;=2,"geschikt","ongeschikt")</f>
        <v>geschikt</v>
      </c>
      <c r="G8" s="34" t="str">
        <f>IF($C8&gt;=6,"geschikt","ongeschikt")</f>
        <v>geschikt</v>
      </c>
      <c r="H8" s="35" t="str">
        <f>IF($C8&gt;=2,"geschikt","ongeschikt")</f>
        <v>geschikt</v>
      </c>
      <c r="I8" s="34" t="str">
        <f>IF($C8&gt;=2,"geschikt","ongeschikt")</f>
        <v>geschikt</v>
      </c>
      <c r="J8" s="36" t="str">
        <f>IF($C8&gt;=2,"geschikt","ongeschikt")</f>
        <v>geschikt</v>
      </c>
      <c r="M8" s="14">
        <f aca="true" t="shared" si="1" ref="M8:M13">IF(D8="geschikt",1,0)</f>
        <v>0</v>
      </c>
      <c r="N8" s="14">
        <f aca="true" t="shared" si="2" ref="N8:O14">IF(E8="geschikt",1,0)</f>
        <v>0</v>
      </c>
      <c r="O8" s="14">
        <f t="shared" si="2"/>
        <v>1</v>
      </c>
      <c r="P8" s="14">
        <f t="shared" si="0"/>
        <v>1</v>
      </c>
      <c r="Q8" s="14">
        <f t="shared" si="0"/>
        <v>1</v>
      </c>
      <c r="R8" s="14">
        <f t="shared" si="0"/>
        <v>1</v>
      </c>
      <c r="S8" s="14">
        <f t="shared" si="0"/>
        <v>1</v>
      </c>
      <c r="T8" s="16"/>
      <c r="U8" s="16"/>
      <c r="V8" s="4"/>
      <c r="W8" s="4"/>
    </row>
    <row r="9" spans="2:23" ht="33">
      <c r="B9" s="10" t="s">
        <v>8</v>
      </c>
      <c r="C9" s="57" t="s">
        <v>9</v>
      </c>
      <c r="D9" s="37" t="str">
        <f>IF(OR($C9="punt",$C9="vlak"),"geschikt","-")</f>
        <v>geschikt</v>
      </c>
      <c r="E9" s="69" t="str">
        <f>IF(OR($C9="punt",$C9="vlak"),"geschikt","-")</f>
        <v>geschikt</v>
      </c>
      <c r="F9" s="79" t="str">
        <f>IF(OR($C9="punt",$C9="vlak"),"geschikt","-")</f>
        <v>geschikt</v>
      </c>
      <c r="G9" s="38" t="str">
        <f>IF($C9="vlak","geschikt","ongeschikt")</f>
        <v>geschikt</v>
      </c>
      <c r="H9" s="39" t="str">
        <f>IF($C9="punt","geschikt","ongeschikt")</f>
        <v>ongeschikt</v>
      </c>
      <c r="I9" s="40" t="str">
        <f>IF($C9="vlak","geschikt","ongeschikt")</f>
        <v>geschikt</v>
      </c>
      <c r="J9" s="41" t="str">
        <f>IF($C9="vlak","geschikt","ongeschikt")</f>
        <v>geschikt</v>
      </c>
      <c r="L9" s="4"/>
      <c r="M9" s="14">
        <f t="shared" si="1"/>
        <v>1</v>
      </c>
      <c r="N9" s="14">
        <f t="shared" si="2"/>
        <v>1</v>
      </c>
      <c r="O9" s="14">
        <f t="shared" si="2"/>
        <v>1</v>
      </c>
      <c r="P9" s="14">
        <f t="shared" si="0"/>
        <v>1</v>
      </c>
      <c r="Q9" s="14">
        <f t="shared" si="0"/>
        <v>0</v>
      </c>
      <c r="R9" s="14">
        <f t="shared" si="0"/>
        <v>1</v>
      </c>
      <c r="S9" s="14">
        <f t="shared" si="0"/>
        <v>1</v>
      </c>
      <c r="T9" s="16"/>
      <c r="U9" s="16"/>
      <c r="V9" s="4"/>
      <c r="W9" s="4"/>
    </row>
    <row r="10" spans="2:23" ht="33">
      <c r="B10" s="22" t="s">
        <v>7</v>
      </c>
      <c r="C10" s="58" t="s">
        <v>5</v>
      </c>
      <c r="D10" s="42" t="str">
        <f aca="true" t="shared" si="3" ref="D10:F11">IF($C10="ja","ongeschikt","-")</f>
        <v>ongeschikt</v>
      </c>
      <c r="E10" s="70" t="str">
        <f t="shared" si="3"/>
        <v>ongeschikt</v>
      </c>
      <c r="F10" s="65" t="str">
        <f t="shared" si="3"/>
        <v>ongeschikt</v>
      </c>
      <c r="G10" s="43" t="str">
        <f>IF($C10="ja","geschikt","-")</f>
        <v>geschikt</v>
      </c>
      <c r="H10" s="44" t="str">
        <f>IF($C10="ja","geschikt","-")</f>
        <v>geschikt</v>
      </c>
      <c r="I10" s="43" t="str">
        <f>IF($C10="ja","geschikt","-")</f>
        <v>geschikt</v>
      </c>
      <c r="J10" s="45" t="str">
        <f>IF($C10="ja","geschikt","-")</f>
        <v>geschikt</v>
      </c>
      <c r="M10" s="14">
        <f t="shared" si="1"/>
        <v>0</v>
      </c>
      <c r="N10" s="14">
        <f t="shared" si="2"/>
        <v>0</v>
      </c>
      <c r="O10" s="14">
        <f t="shared" si="2"/>
        <v>0</v>
      </c>
      <c r="P10" s="14">
        <f t="shared" si="0"/>
        <v>1</v>
      </c>
      <c r="Q10" s="14">
        <f t="shared" si="0"/>
        <v>1</v>
      </c>
      <c r="R10" s="14">
        <f t="shared" si="0"/>
        <v>1</v>
      </c>
      <c r="S10" s="14">
        <f t="shared" si="0"/>
        <v>1</v>
      </c>
      <c r="T10" s="16"/>
      <c r="U10" s="16"/>
      <c r="V10" s="4"/>
      <c r="W10" s="4"/>
    </row>
    <row r="11" spans="2:23" ht="33">
      <c r="B11" s="10" t="s">
        <v>17</v>
      </c>
      <c r="C11" s="59" t="s">
        <v>6</v>
      </c>
      <c r="D11" s="46" t="str">
        <f t="shared" si="3"/>
        <v>-</v>
      </c>
      <c r="E11" s="71" t="str">
        <f t="shared" si="3"/>
        <v>-</v>
      </c>
      <c r="F11" s="80" t="str">
        <f t="shared" si="3"/>
        <v>-</v>
      </c>
      <c r="G11" s="47" t="str">
        <f>IF($C11="ja","geschikt","-")</f>
        <v>-</v>
      </c>
      <c r="H11" s="48" t="str">
        <f>IF($C11="ja","ongeschikt","-")</f>
        <v>-</v>
      </c>
      <c r="I11" s="49" t="str">
        <f>IF($C11="ja","geschikt","-")</f>
        <v>-</v>
      </c>
      <c r="J11" s="50" t="str">
        <f>IF($C11="ja","geschikt","-")</f>
        <v>-</v>
      </c>
      <c r="M11" s="14">
        <f>IF(D11="geschikt",1,0)</f>
        <v>0</v>
      </c>
      <c r="N11" s="14">
        <f t="shared" si="2"/>
        <v>0</v>
      </c>
      <c r="O11" s="14">
        <f t="shared" si="2"/>
        <v>0</v>
      </c>
      <c r="P11" s="14">
        <f>IF(G11="geschikt",1,0)</f>
        <v>0</v>
      </c>
      <c r="Q11" s="14">
        <f>IF(H11="geschikt",1,0)</f>
        <v>0</v>
      </c>
      <c r="R11" s="14">
        <f>IF(I11="geschikt",1,0)</f>
        <v>0</v>
      </c>
      <c r="S11" s="14">
        <f>IF(J11="geschikt",1,0)</f>
        <v>0</v>
      </c>
      <c r="T11" s="16"/>
      <c r="U11" s="16"/>
      <c r="V11" s="4"/>
      <c r="W11" s="4"/>
    </row>
    <row r="12" spans="2:23" ht="33">
      <c r="B12" s="22" t="s">
        <v>12</v>
      </c>
      <c r="C12" s="58">
        <v>2</v>
      </c>
      <c r="D12" s="42" t="str">
        <f>IF($C12&lt;3,"ongeschikt","geschikt")</f>
        <v>ongeschikt</v>
      </c>
      <c r="E12" s="70" t="str">
        <f>IF($C12&lt;3,"ongeschikt","geschikt")</f>
        <v>ongeschikt</v>
      </c>
      <c r="F12" s="65" t="str">
        <f>IF($C12&lt;2,"ongeschikt","geschikt")</f>
        <v>geschikt</v>
      </c>
      <c r="G12" s="43" t="str">
        <f>IF($C12&lt;2,"ongeschikt","geschikt")</f>
        <v>geschikt</v>
      </c>
      <c r="H12" s="44" t="str">
        <f>IF($C12&lt;2,"ongeschikt","geschikt")</f>
        <v>geschikt</v>
      </c>
      <c r="I12" s="43" t="str">
        <f>IF($C12&lt;1,"ongeschikt","geschikt")</f>
        <v>geschikt</v>
      </c>
      <c r="J12" s="45" t="str">
        <f>IF($C12&lt;2,"ongeschikt","geschikt")</f>
        <v>geschikt</v>
      </c>
      <c r="M12" s="14">
        <f t="shared" si="1"/>
        <v>0</v>
      </c>
      <c r="N12" s="14">
        <f t="shared" si="2"/>
        <v>0</v>
      </c>
      <c r="O12" s="14">
        <f t="shared" si="2"/>
        <v>1</v>
      </c>
      <c r="P12" s="14">
        <f t="shared" si="0"/>
        <v>1</v>
      </c>
      <c r="Q12" s="14">
        <f t="shared" si="0"/>
        <v>1</v>
      </c>
      <c r="R12" s="14">
        <f t="shared" si="0"/>
        <v>1</v>
      </c>
      <c r="S12" s="14">
        <f t="shared" si="0"/>
        <v>1</v>
      </c>
      <c r="T12" s="16"/>
      <c r="U12" s="16"/>
      <c r="V12" s="4"/>
      <c r="W12" s="4"/>
    </row>
    <row r="13" spans="2:23" ht="33">
      <c r="B13" s="10" t="s">
        <v>10</v>
      </c>
      <c r="C13" s="57" t="s">
        <v>6</v>
      </c>
      <c r="D13" s="37" t="str">
        <f>IF($C13="ja","ongeschikt","-")</f>
        <v>-</v>
      </c>
      <c r="E13" s="69" t="str">
        <f>IF($C13="ja","geschikt","-")</f>
        <v>-</v>
      </c>
      <c r="F13" s="79" t="str">
        <f>IF($C13="ja","ongeschikt","-")</f>
        <v>-</v>
      </c>
      <c r="G13" s="38" t="str">
        <f>IF($C13="ja","ongeschikt","-")</f>
        <v>-</v>
      </c>
      <c r="H13" s="39" t="str">
        <f>IF($C13="ja","geschikt","-")</f>
        <v>-</v>
      </c>
      <c r="I13" s="40" t="str">
        <f>IF($C13="ja","geschikt","-")</f>
        <v>-</v>
      </c>
      <c r="J13" s="41" t="str">
        <f>IF($C13="ja","geschikt","-")</f>
        <v>-</v>
      </c>
      <c r="M13" s="14">
        <f t="shared" si="1"/>
        <v>0</v>
      </c>
      <c r="N13" s="14">
        <f t="shared" si="2"/>
        <v>0</v>
      </c>
      <c r="O13" s="14">
        <f t="shared" si="2"/>
        <v>0</v>
      </c>
      <c r="P13" s="14">
        <f t="shared" si="0"/>
        <v>0</v>
      </c>
      <c r="Q13" s="14">
        <f t="shared" si="0"/>
        <v>0</v>
      </c>
      <c r="R13" s="14">
        <f t="shared" si="0"/>
        <v>0</v>
      </c>
      <c r="S13" s="14">
        <f t="shared" si="0"/>
        <v>0</v>
      </c>
      <c r="T13" s="16"/>
      <c r="U13" s="16"/>
      <c r="V13" s="4"/>
      <c r="W13" s="4"/>
    </row>
    <row r="14" spans="2:23" ht="37.5" customHeight="1">
      <c r="B14" s="23" t="s">
        <v>11</v>
      </c>
      <c r="C14" s="60" t="s">
        <v>5</v>
      </c>
      <c r="D14" s="51" t="str">
        <f>IF($C14="ja","ongeschikt","-")</f>
        <v>ongeschikt</v>
      </c>
      <c r="E14" s="72" t="str">
        <f>IF($C14="ja","ongeschikt","-")</f>
        <v>ongeschikt</v>
      </c>
      <c r="F14" s="66" t="str">
        <f>IF($C14="ja","geschikt","-")</f>
        <v>geschikt</v>
      </c>
      <c r="G14" s="52" t="str">
        <f>IF($C14="ja","geschikt","-")</f>
        <v>geschikt</v>
      </c>
      <c r="H14" s="53" t="str">
        <f>IF($C14="ja","geschikt","-")</f>
        <v>geschikt</v>
      </c>
      <c r="I14" s="52" t="str">
        <f>IF($C14="ja","geschikt","-")</f>
        <v>geschikt</v>
      </c>
      <c r="J14" s="54" t="str">
        <f>IF($C14="ja","ongeschikt","-")</f>
        <v>ongeschikt</v>
      </c>
      <c r="M14" s="14">
        <f>IF(D14="geschikt",1,0)</f>
        <v>0</v>
      </c>
      <c r="N14" s="14">
        <f t="shared" si="2"/>
        <v>0</v>
      </c>
      <c r="O14" s="14">
        <f t="shared" si="2"/>
        <v>1</v>
      </c>
      <c r="P14" s="14">
        <f>IF(G14="geschikt",1,0)</f>
        <v>1</v>
      </c>
      <c r="Q14" s="14">
        <f>IF(H14="geschikt",1,0)</f>
        <v>1</v>
      </c>
      <c r="R14" s="14">
        <f>IF(I14="geschikt",1,0)</f>
        <v>1</v>
      </c>
      <c r="S14" s="14">
        <f>IF(J14="geschikt",1,0)</f>
        <v>0</v>
      </c>
      <c r="T14" s="16"/>
      <c r="U14" s="16"/>
      <c r="V14" s="4"/>
      <c r="W14" s="4"/>
    </row>
    <row r="15" spans="5:21" ht="16.5">
      <c r="E15" s="73"/>
      <c r="F15" s="67"/>
      <c r="M15" s="14"/>
      <c r="N15" s="14"/>
      <c r="O15" s="14"/>
      <c r="P15" s="14"/>
      <c r="Q15" s="14"/>
      <c r="R15" s="14"/>
      <c r="S15" s="14"/>
      <c r="T15" s="14"/>
      <c r="U15" s="14"/>
    </row>
    <row r="16" spans="2:21" ht="16.5">
      <c r="B16" s="5" t="s">
        <v>2</v>
      </c>
      <c r="C16" s="13"/>
      <c r="D16" s="74" t="str">
        <f aca="true" t="shared" si="4" ref="D16:J16">M16&amp;" x geschikt"</f>
        <v>1 x geschikt</v>
      </c>
      <c r="E16" s="76" t="str">
        <f t="shared" si="4"/>
        <v>1 x geschikt</v>
      </c>
      <c r="F16" s="81" t="str">
        <f t="shared" si="4"/>
        <v>5 x geschikt</v>
      </c>
      <c r="G16" s="63" t="str">
        <f t="shared" si="4"/>
        <v>5 x geschikt</v>
      </c>
      <c r="H16" s="25" t="str">
        <f t="shared" si="4"/>
        <v>5 x geschikt</v>
      </c>
      <c r="I16" s="26" t="str">
        <f t="shared" si="4"/>
        <v>6 x geschikt</v>
      </c>
      <c r="J16" s="27" t="str">
        <f t="shared" si="4"/>
        <v>5 x geschikt</v>
      </c>
      <c r="L16" s="3"/>
      <c r="M16" s="14">
        <f aca="true" t="shared" si="5" ref="M16:S16">SUM(M7:M14)</f>
        <v>1</v>
      </c>
      <c r="N16" s="14">
        <f t="shared" si="5"/>
        <v>1</v>
      </c>
      <c r="O16" s="14">
        <f>SUM(O7:O14)</f>
        <v>5</v>
      </c>
      <c r="P16" s="14">
        <f t="shared" si="5"/>
        <v>5</v>
      </c>
      <c r="Q16" s="14">
        <f t="shared" si="5"/>
        <v>5</v>
      </c>
      <c r="R16" s="14">
        <f t="shared" si="5"/>
        <v>6</v>
      </c>
      <c r="S16" s="14">
        <f t="shared" si="5"/>
        <v>5</v>
      </c>
      <c r="T16" s="14"/>
      <c r="U16" s="14"/>
    </row>
    <row r="17" spans="2:21" ht="16.5">
      <c r="B17" s="7"/>
      <c r="M17" s="14"/>
      <c r="N17" s="14"/>
      <c r="O17" s="14"/>
      <c r="P17" s="14"/>
      <c r="Q17" s="14"/>
      <c r="R17" s="14"/>
      <c r="S17" s="14"/>
      <c r="T17" s="14"/>
      <c r="U17" s="14"/>
    </row>
    <row r="18" spans="13:21" ht="16.5">
      <c r="M18" s="14" t="str">
        <f>MAX(M16:S16)&amp;" x geschikt"</f>
        <v>6 x geschikt</v>
      </c>
      <c r="N18" s="14"/>
      <c r="O18" s="14"/>
      <c r="P18" s="14"/>
      <c r="Q18" s="14"/>
      <c r="R18" s="14"/>
      <c r="S18" s="14"/>
      <c r="T18" s="14"/>
      <c r="U18" s="14"/>
    </row>
    <row r="19" spans="13:21" ht="16.5">
      <c r="M19" s="14"/>
      <c r="N19" s="14"/>
      <c r="O19" s="14"/>
      <c r="P19" s="14"/>
      <c r="Q19" s="14"/>
      <c r="R19" s="14"/>
      <c r="S19" s="14"/>
      <c r="T19" s="14"/>
      <c r="U19" s="14"/>
    </row>
    <row r="20" spans="13:21" ht="16.5">
      <c r="M20" s="14"/>
      <c r="N20" s="14"/>
      <c r="O20" s="14"/>
      <c r="P20" s="14"/>
      <c r="Q20" s="14"/>
      <c r="R20" s="14"/>
      <c r="S20" s="14"/>
      <c r="T20" s="14"/>
      <c r="U20" s="14"/>
    </row>
    <row r="21" spans="13:21" ht="16.5">
      <c r="M21" s="14"/>
      <c r="N21" s="14"/>
      <c r="O21" s="14"/>
      <c r="P21" s="14"/>
      <c r="Q21" s="14"/>
      <c r="R21" s="14"/>
      <c r="S21" s="14"/>
      <c r="T21" s="14"/>
      <c r="U21" s="14"/>
    </row>
    <row r="22" spans="13:21" ht="16.5">
      <c r="M22" s="14"/>
      <c r="N22" s="14"/>
      <c r="O22" s="14"/>
      <c r="P22" s="14"/>
      <c r="Q22" s="14"/>
      <c r="R22" s="14"/>
      <c r="S22" s="14"/>
      <c r="T22" s="14"/>
      <c r="U22" s="14"/>
    </row>
    <row r="23" spans="13:21" ht="16.5">
      <c r="M23" s="14"/>
      <c r="N23" s="14"/>
      <c r="O23" s="14"/>
      <c r="P23" s="14"/>
      <c r="Q23" s="14"/>
      <c r="R23" s="14"/>
      <c r="S23" s="14"/>
      <c r="T23" s="14"/>
      <c r="U23" s="14"/>
    </row>
  </sheetData>
  <conditionalFormatting sqref="D16:J16">
    <cfRule type="cellIs" priority="1" dxfId="0" operator="equal" stopIfTrue="1">
      <formula>$M$18</formula>
    </cfRule>
  </conditionalFormatting>
  <printOptions/>
  <pageMargins left="0.7480314960629921" right="0.7480314960629921" top="1.1811023622047245" bottom="1.1811023622047245" header="0.5118110236220472" footer="0.5118110236220472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ARCADIS Nederland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drs. G.W. Winters</dc:creator>
  <cp:keywords/>
  <dc:description/>
  <cp:lastModifiedBy>Stowa</cp:lastModifiedBy>
  <cp:lastPrinted>2006-03-06T15:37:42Z</cp:lastPrinted>
  <dcterms:created xsi:type="dcterms:W3CDTF">2004-01-27T12:02:12Z</dcterms:created>
  <dcterms:modified xsi:type="dcterms:W3CDTF">2007-04-16T10:23:59Z</dcterms:modified>
  <cp:category/>
  <cp:version/>
  <cp:contentType/>
  <cp:contentStatus/>
</cp:coreProperties>
</file>