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735" windowWidth="11100" windowHeight="9240" activeTab="0"/>
  </bookViews>
  <sheets>
    <sheet name="introductie" sheetId="1" r:id="rId1"/>
    <sheet name="inschatting nalevering" sheetId="2" r:id="rId2"/>
    <sheet name="achterliggende relaties" sheetId="3" r:id="rId3"/>
    <sheet name="macro invullen" sheetId="4" r:id="rId4"/>
  </sheets>
  <definedNames/>
  <calcPr fullCalcOnLoad="1"/>
</workbook>
</file>

<file path=xl/sharedStrings.xml><?xml version="1.0" encoding="utf-8"?>
<sst xmlns="http://schemas.openxmlformats.org/spreadsheetml/2006/main" count="231" uniqueCount="133">
  <si>
    <t>Fe</t>
  </si>
  <si>
    <t>S</t>
  </si>
  <si>
    <t>switch</t>
  </si>
  <si>
    <t>Totaal bodem</t>
  </si>
  <si>
    <t>(Fe-S)/P-ratio bodem
(molbasis)</t>
  </si>
  <si>
    <t>&lt; 1,5</t>
  </si>
  <si>
    <t>(Fe-S)/P &lt; 1.4</t>
  </si>
  <si>
    <t>(Fe-S)/P &gt; 4</t>
  </si>
  <si>
    <t>(Fe-S)/P &gt; 1.4 &amp; &lt; 4</t>
  </si>
  <si>
    <t>Inschatting op basis bodemgetallen</t>
  </si>
  <si>
    <t>mmol/kg ds</t>
  </si>
  <si>
    <t>0 – 1</t>
  </si>
  <si>
    <t>P totaal</t>
  </si>
  <si>
    <t>mg/l</t>
  </si>
  <si>
    <t>Inschatting op basis Olsen-P in bodem</t>
  </si>
  <si>
    <t>Voornamelijk geschikt voor inschatten naleveringspotentie onderliggende laag (na baggeren)</t>
  </si>
  <si>
    <t>Resultaten</t>
  </si>
  <si>
    <t>schatting flux naar waterlaag bij 15°C
(mg P/m2/d)</t>
  </si>
  <si>
    <t>schatting porievocht
(mg P/l)</t>
  </si>
  <si>
    <t xml:space="preserve">Olsen P </t>
  </si>
  <si>
    <t>umol/l</t>
  </si>
  <si>
    <t>Bodemextractie</t>
  </si>
  <si>
    <t>winter</t>
  </si>
  <si>
    <t>voorjaar</t>
  </si>
  <si>
    <t>zomer</t>
  </si>
  <si>
    <t>herfst</t>
  </si>
  <si>
    <t>Schatting flux per seizoen</t>
  </si>
  <si>
    <t>Doel:</t>
  </si>
  <si>
    <t>De QuickScan is bedoeld om snel een inschatting van de (chemische) naleveringspotentie van een waterbodem te kunnen maken op basis van eenvoudig meetbare parameters.</t>
  </si>
  <si>
    <t>Gebruiksaanwijzing:</t>
  </si>
  <si>
    <t>*WaterBODEMbeheer in Nederland: Maatregelen BAGGERen en NUTriënten (BAGGERNUT)  - Metingen Interne Nutriëntenmobilisatie en Decompositie (MIND) Tussenrapportage 2011, B-Ware.</t>
  </si>
  <si>
    <t>**WaterBODEMbeheer in Nederland: Maatregelen BAGGERen en NUTriënten (BAGGERNUT)  - Metingen Interne Nutriëntenmobilisatie en Decompositie (MIND) Tussenrapportage 2012, B-Ware.</t>
  </si>
  <si>
    <r>
      <t>R</t>
    </r>
    <r>
      <rPr>
        <vertAlign val="superscript"/>
        <sz val="10"/>
        <color indexed="22"/>
        <rFont val="Arial"/>
        <family val="2"/>
      </rPr>
      <t>2</t>
    </r>
    <r>
      <rPr>
        <sz val="10"/>
        <color indexed="22"/>
        <rFont val="Arial"/>
        <family val="2"/>
      </rPr>
      <t xml:space="preserve"> = 0.89</t>
    </r>
  </si>
  <si>
    <r>
      <t>R</t>
    </r>
    <r>
      <rPr>
        <vertAlign val="superscript"/>
        <sz val="10"/>
        <color indexed="22"/>
        <rFont val="Arial"/>
        <family val="2"/>
      </rPr>
      <t>2</t>
    </r>
    <r>
      <rPr>
        <sz val="10"/>
        <color indexed="22"/>
        <rFont val="Arial"/>
        <family val="2"/>
      </rPr>
      <t xml:space="preserve"> = 0.91</t>
    </r>
  </si>
  <si>
    <t>Fe/P &gt; 1 &amp; Fe/S &lt; 1</t>
  </si>
  <si>
    <t>Fe/P &gt; 1 &amp; Fe/S &gt; 1</t>
  </si>
  <si>
    <r>
      <t>R</t>
    </r>
    <r>
      <rPr>
        <vertAlign val="superscript"/>
        <sz val="10"/>
        <color indexed="22"/>
        <rFont val="Arial"/>
        <family val="2"/>
      </rPr>
      <t>2</t>
    </r>
    <r>
      <rPr>
        <sz val="10"/>
        <color indexed="22"/>
        <rFont val="Arial"/>
        <family val="2"/>
      </rPr>
      <t xml:space="preserve"> gebruikte relatie</t>
    </r>
  </si>
  <si>
    <r>
      <t>mg/m</t>
    </r>
    <r>
      <rPr>
        <vertAlign val="superscript"/>
        <sz val="10"/>
        <rFont val="Arial"/>
        <family val="2"/>
      </rPr>
      <t>2</t>
    </r>
    <r>
      <rPr>
        <sz val="10"/>
        <rFont val="Arial"/>
        <family val="0"/>
      </rPr>
      <t>/d</t>
    </r>
  </si>
  <si>
    <t>Olsen P versus nalevering</t>
  </si>
  <si>
    <t>Totaal P bodem (FW) versus nalevering</t>
  </si>
  <si>
    <t>Totaal P bodem (FW) versus P porievocht</t>
  </si>
  <si>
    <t>Totaal P bodem (DW) versus nalevering</t>
  </si>
  <si>
    <t>Totaal P bodem (DW) versus P porievocht</t>
  </si>
  <si>
    <t>Totaal P porievocht versus nalevering</t>
  </si>
  <si>
    <t>Totaal P porievocht versus nalevering (logschaal)</t>
  </si>
  <si>
    <t>op basis versgewicht</t>
  </si>
  <si>
    <t>op basis drooggewicht</t>
  </si>
  <si>
    <t>mg/l (FW)</t>
  </si>
  <si>
    <t>a</t>
  </si>
  <si>
    <t>b</t>
  </si>
  <si>
    <r>
      <t>R</t>
    </r>
    <r>
      <rPr>
        <vertAlign val="superscript"/>
        <sz val="10"/>
        <color indexed="22"/>
        <rFont val="Arial"/>
        <family val="2"/>
      </rPr>
      <t>2</t>
    </r>
    <r>
      <rPr>
        <sz val="10"/>
        <color indexed="22"/>
        <rFont val="Arial"/>
        <family val="2"/>
      </rPr>
      <t xml:space="preserve"> = 0.97</t>
    </r>
  </si>
  <si>
    <r>
      <t>R</t>
    </r>
    <r>
      <rPr>
        <vertAlign val="superscript"/>
        <sz val="10"/>
        <rFont val="Arial"/>
        <family val="2"/>
      </rPr>
      <t>2</t>
    </r>
  </si>
  <si>
    <t>y = a * x + b</t>
  </si>
  <si>
    <t xml:space="preserve"> eenheid x</t>
  </si>
  <si>
    <t>eenheid y</t>
  </si>
  <si>
    <t>mg/m2/d</t>
  </si>
  <si>
    <t>mg/kg DW</t>
  </si>
  <si>
    <t>mg/l FW</t>
  </si>
  <si>
    <r>
      <t>R</t>
    </r>
    <r>
      <rPr>
        <vertAlign val="superscript"/>
        <sz val="10"/>
        <color indexed="22"/>
        <rFont val="Arial"/>
        <family val="2"/>
      </rPr>
      <t>2</t>
    </r>
    <r>
      <rPr>
        <sz val="10"/>
        <color indexed="22"/>
        <rFont val="Arial"/>
        <family val="2"/>
      </rPr>
      <t xml:space="preserve"> = 0.74</t>
    </r>
  </si>
  <si>
    <t>Fe/P (molbasis)</t>
  </si>
  <si>
    <t>Fe/S (molbasis)</t>
  </si>
  <si>
    <t>invoer</t>
  </si>
  <si>
    <t>correctiefactor</t>
  </si>
  <si>
    <t>watertemperatuur (°C, gemiddelde)</t>
  </si>
  <si>
    <r>
      <t>P</t>
    </r>
    <r>
      <rPr>
        <vertAlign val="subscript"/>
        <sz val="10"/>
        <rFont val="Arial"/>
        <family val="2"/>
      </rPr>
      <t>tot</t>
    </r>
    <r>
      <rPr>
        <sz val="10"/>
        <rFont val="Arial"/>
        <family val="0"/>
      </rPr>
      <t xml:space="preserve"> bodem DW vs P</t>
    </r>
    <r>
      <rPr>
        <vertAlign val="subscript"/>
        <sz val="10"/>
        <rFont val="Arial"/>
        <family val="2"/>
      </rPr>
      <t>porie</t>
    </r>
  </si>
  <si>
    <r>
      <t>P</t>
    </r>
    <r>
      <rPr>
        <vertAlign val="subscript"/>
        <sz val="10"/>
        <rFont val="Arial"/>
        <family val="2"/>
      </rPr>
      <t>tot</t>
    </r>
    <r>
      <rPr>
        <sz val="10"/>
        <rFont val="Arial"/>
        <family val="0"/>
      </rPr>
      <t xml:space="preserve"> bodem DW vs P</t>
    </r>
    <r>
      <rPr>
        <vertAlign val="subscript"/>
        <sz val="10"/>
        <rFont val="Arial"/>
        <family val="2"/>
      </rPr>
      <t>nalevering</t>
    </r>
  </si>
  <si>
    <r>
      <t>P</t>
    </r>
    <r>
      <rPr>
        <vertAlign val="subscript"/>
        <sz val="10"/>
        <rFont val="Arial"/>
        <family val="2"/>
      </rPr>
      <t>tot</t>
    </r>
    <r>
      <rPr>
        <sz val="10"/>
        <rFont val="Arial"/>
        <family val="0"/>
      </rPr>
      <t xml:space="preserve"> bodem FW vs P</t>
    </r>
    <r>
      <rPr>
        <vertAlign val="subscript"/>
        <sz val="10"/>
        <rFont val="Arial"/>
        <family val="2"/>
      </rPr>
      <t>nalevering</t>
    </r>
  </si>
  <si>
    <r>
      <t>P</t>
    </r>
    <r>
      <rPr>
        <vertAlign val="subscript"/>
        <sz val="10"/>
        <rFont val="Arial"/>
        <family val="2"/>
      </rPr>
      <t>tot</t>
    </r>
    <r>
      <rPr>
        <sz val="10"/>
        <rFont val="Arial"/>
        <family val="0"/>
      </rPr>
      <t xml:space="preserve"> bodem FW vs P</t>
    </r>
    <r>
      <rPr>
        <vertAlign val="subscript"/>
        <sz val="10"/>
        <rFont val="Arial"/>
        <family val="2"/>
      </rPr>
      <t>porie</t>
    </r>
  </si>
  <si>
    <r>
      <t>P</t>
    </r>
    <r>
      <rPr>
        <vertAlign val="subscript"/>
        <sz val="10"/>
        <rFont val="Arial"/>
        <family val="2"/>
      </rPr>
      <t>porievocht</t>
    </r>
    <r>
      <rPr>
        <sz val="10"/>
        <rFont val="Arial"/>
        <family val="0"/>
      </rPr>
      <t xml:space="preserve"> vs P</t>
    </r>
    <r>
      <rPr>
        <vertAlign val="subscript"/>
        <sz val="10"/>
        <rFont val="Arial"/>
        <family val="2"/>
      </rPr>
      <t>nalevering</t>
    </r>
  </si>
  <si>
    <t>porievocht</t>
  </si>
  <si>
    <t>Inschatting op basis porievochtconcentraties</t>
  </si>
  <si>
    <t>Switch</t>
  </si>
  <si>
    <t>Deze inschatting is een worst-case benadering op basis van Fe-S/P (mol) bodem&lt; 1.4</t>
  </si>
  <si>
    <t>Fe/P &lt;1</t>
  </si>
  <si>
    <r>
      <t>Olsen P vs P</t>
    </r>
    <r>
      <rPr>
        <vertAlign val="subscript"/>
        <sz val="10"/>
        <rFont val="Arial"/>
        <family val="2"/>
      </rPr>
      <t>nalevering</t>
    </r>
  </si>
  <si>
    <t>***Achtergronddocument: Quick scan voor de bepaling van de nalevering van nutrienten door de waterbodem, 2012, Witteveen+Bos</t>
  </si>
  <si>
    <t>mg/kg (DW)</t>
  </si>
  <si>
    <t>eenheid</t>
  </si>
  <si>
    <t>parameter</t>
  </si>
  <si>
    <t>Porievocht</t>
  </si>
  <si>
    <t>monster</t>
  </si>
  <si>
    <t>resultaat</t>
  </si>
  <si>
    <t>y = a * x ^2 + b * x + c</t>
  </si>
  <si>
    <r>
      <t>P</t>
    </r>
    <r>
      <rPr>
        <vertAlign val="subscript"/>
        <sz val="10"/>
        <rFont val="Arial"/>
        <family val="2"/>
      </rPr>
      <t>nalevering</t>
    </r>
    <r>
      <rPr>
        <sz val="10"/>
        <rFont val="Arial"/>
        <family val="2"/>
      </rPr>
      <t xml:space="preserve"> vs N</t>
    </r>
    <r>
      <rPr>
        <vertAlign val="subscript"/>
        <sz val="10"/>
        <rFont val="Arial"/>
        <family val="2"/>
      </rPr>
      <t>nalevering</t>
    </r>
  </si>
  <si>
    <t>c</t>
  </si>
  <si>
    <t>Pnalevering</t>
  </si>
  <si>
    <t>Nalevering P versus Nalevering N</t>
  </si>
  <si>
    <t>Nnalevering (jaar)</t>
  </si>
  <si>
    <t>Inschatting nalevering</t>
  </si>
  <si>
    <t>Gebruik macro</t>
  </si>
  <si>
    <t xml:space="preserve">In deze QuickScan zit ook een macro waarmee voor grotere aantallen bodemmonsters de nalevering berekend kan worden. </t>
  </si>
  <si>
    <t>Conceptueel model P-nalevering</t>
  </si>
  <si>
    <t>De achterliggende data zijn verzameld in het kader van het project Baggernut. De beschrijving van de experimenten en methode is opgenomen in de MIND-rapportages van 2011* en 2012**</t>
  </si>
  <si>
    <t>Op basis van deze data is een aantal analyses uitgevoerd en is een conceptueel kader uitgewerkt (zie hieronder). Dit kader is verder uitgewerkt tot de QuickScan.***</t>
  </si>
  <si>
    <t>Coefficienten van de relaties</t>
  </si>
  <si>
    <t>Coefficienten</t>
  </si>
  <si>
    <t>relatie</t>
  </si>
  <si>
    <r>
      <t>R</t>
    </r>
    <r>
      <rPr>
        <vertAlign val="superscript"/>
        <sz val="10"/>
        <color indexed="22"/>
        <rFont val="Arial"/>
        <family val="2"/>
      </rPr>
      <t>2</t>
    </r>
    <r>
      <rPr>
        <sz val="10"/>
        <color indexed="22"/>
        <rFont val="Arial"/>
        <family val="2"/>
      </rPr>
      <t xml:space="preserve"> = 0.62</t>
    </r>
  </si>
  <si>
    <t>Bij de inschatting van de nalevering wordt uitgegaan van de verhoudingen tussen ijzer, zwavel en fosfor. Op basis van de verhoudingen wordt automatisch een keuze gemaakt voor de relatie waarmee de nalevering wordt geschat.</t>
  </si>
  <si>
    <t xml:space="preserve">ijzer, aluminium, calcium, of aan andere bindingsplaatsen in de bodem. Fosfaat kan </t>
  </si>
  <si>
    <t>vrijkomen van deze binding en naar het porievocht verplaatsen door diffusie en dispersie.</t>
  </si>
  <si>
    <t xml:space="preserve">het "doorgeefluik" van de waterbodem naar de waterlaag. Bemonstering in het porievocht </t>
  </si>
  <si>
    <t>is dus de meest directe manier om een inschatting van de nalevering te krijgen.</t>
  </si>
  <si>
    <t>Uit de onderzoeken in Baggernut blijkt dat vooral ijzer een belangrijke rol speelt in het binden</t>
  </si>
  <si>
    <t>Ondanks zorgvuldige samenstelling kan het zijn dat deze tool niet voor alle situaties een juiste inschatting geeft. We gaan er vanuit dat de gebruiker dit zelf kan inschatten.</t>
  </si>
  <si>
    <t>van de waterbodem. Onder zuurstofarme situaties is ijzer slecht in staat om fosfaat te binden.</t>
  </si>
  <si>
    <t>Vragen en opmerkingen over de QuickScan kunnen verstuurd worden naar R.Brederveld@witteveenbos.nl</t>
  </si>
  <si>
    <t>De nalevering van stikstof wordt geschat op basis van de nalevering van fosfaat. Dit bleek in het onderzoek Baggernut de beste resultaten op te leveren.</t>
  </si>
  <si>
    <t>De macro berekent voor alle complete data (waarbij Fe, S en P en monsternaam/nummer ingevuld zijn) de bodemnalevering door de relaties te gebruiken en zet de uitkomsten in de kolom achter de data.</t>
  </si>
  <si>
    <t>Fosfaat gebonden aan calcium en aluminium is veelal sterker gebonden en minder afhankelijk</t>
  </si>
  <si>
    <t>kan er uiteindelijk vrijkomen uit de bodem. De gehalten in het porievocht geven een indicatie van</t>
  </si>
  <si>
    <t>de actuele nalevering: hoeveel komt er op dit moment vrij uit de waterbodem.</t>
  </si>
  <si>
    <t>De nalevering van P en N kan op basis van verschillende kentallen worden ingeschat. Hierbij gelden de volgende vuistregels:</t>
  </si>
  <si>
    <t>- de nalevering kan eveneens worden ingeschat op basis van de totaalgehalten (destructie) van P, Fe en S in de bodem. Deze getallen geven echter eerder een inschatting van de potentiële nalevering (wat er vrij kan komen). Daarbij spelen ijzer en zwavel een belangrijke rol. De beste relaties zijn gevonden met totaalgehalten van P, Fe en S in verse bodem (in mg/l natgewicht). Echter ook gegevens van P, Fe en S gehalten in droge stof zijn bruikbaar.</t>
  </si>
  <si>
    <t>- de actuele nalevering (water er vrij komt op het tijdstip van bemonsteren) kan het best worden ingeschat op basis van metingen aan totaalgehalten van P, Fe en S in het porievocht van de toplaag van de waterbodem. Het beste seizoen hiervoor is de zomer, wanneer de temperatuur is opgelopen en naleveringsprocessen op gang zijn gekomen (juni-september). Kijk voor een instructie van de wijze van bemonsteren op YOUTUBE BAGGERNUT (http://www.youtube.com/watch?v=r2YpnM65hq4)</t>
  </si>
  <si>
    <t>- om een inschatting te maken van de nalevering van de onderliggende bodemlaag, bijvoorbeeld om de nalevering na baggeren te bepalen, kan het best een Olsen-P extractie worden uitgevoerd.</t>
  </si>
  <si>
    <t xml:space="preserve">Fosfaat kan onder relatief zuurstofrijke condities worden gebonden door ijzer in de bodem. P kan uit de waterlaag worden verwijderd door de zogenaamde "ijzerval". Deze processen zitten impliciet in de relaties van de Quick-Scan, de nalevering onder ijzerrijke condities is daarom meestal laag. </t>
  </si>
  <si>
    <t>Onderstaande tabel geeft de eenheden en ranges aan van parameterwaarden uit de BaggerNut dataset waarop de relaties zijn gebaseerd en kunnen dienen als check bij de invoer.</t>
  </si>
  <si>
    <r>
      <t xml:space="preserve">De sheet "inschatting nalevering" is opgedeeld in een aantal invoervakken, uitvoervakken en grafieken. Alleen de </t>
    </r>
    <r>
      <rPr>
        <b/>
        <sz val="10"/>
        <rFont val="Arial"/>
        <family val="2"/>
      </rPr>
      <t>gele cellen</t>
    </r>
    <r>
      <rPr>
        <sz val="10"/>
        <rFont val="Arial"/>
        <family val="2"/>
      </rPr>
      <t xml:space="preserve"> dienen </t>
    </r>
    <r>
      <rPr>
        <b/>
        <sz val="10"/>
        <rFont val="Arial"/>
        <family val="2"/>
      </rPr>
      <t>ingevuld</t>
    </r>
    <r>
      <rPr>
        <sz val="10"/>
        <rFont val="Arial"/>
        <family val="2"/>
      </rPr>
      <t xml:space="preserve"> te worden.</t>
    </r>
  </si>
  <si>
    <r>
      <t>De relaties die hier gebruikt worden staan in het tabblad "achterliggende relaties". Voor het invullen van de QuickScan is het belangrijk dat de</t>
    </r>
    <r>
      <rPr>
        <u val="single"/>
        <sz val="10"/>
        <rFont val="Arial"/>
        <family val="2"/>
      </rPr>
      <t xml:space="preserve"> totaal</t>
    </r>
    <r>
      <rPr>
        <sz val="10"/>
        <rFont val="Arial"/>
        <family val="2"/>
      </rPr>
      <t>gehalten van P, Fe en S worden ingevuld.</t>
    </r>
  </si>
  <si>
    <t>Voor zuurstofarme condities (in de waterlaag) kan de QuickScan daarom een onderschatting van de naleveringspotentie opleveren, omdat de ijzerval dan niet of minder goed werkt.</t>
  </si>
  <si>
    <t xml:space="preserve">Als risicobenadering kan hiervoor het ijzergehalte van de monsters op nul worden gezet, zodat de naleveringspotentie onder min of meer zuurstofloze condities berekend wordt. </t>
  </si>
  <si>
    <t xml:space="preserve">Vul hiervoor de betreffende regels en kolommen in  en vul een monsternaam/nummer in. Druk vervolgens op de knop "bereken", linksboven in het werkblad. </t>
  </si>
  <si>
    <t>Fosfaat is in de bodem opgeslagen en kan op verschillende manieren gebonden zijn; aan organisch materiaal,</t>
  </si>
  <si>
    <t xml:space="preserve">Vanuit het porievocht kan het fosfaat naar de waterlaag diffunderen Het porievocht is dus </t>
  </si>
  <si>
    <t>Dit effect is ook afhankelijk van de zuurstofconcentraties in de waterkolom en in de toplaag</t>
  </si>
  <si>
    <t>van omstandigheden in de waterbodem of waterkolom.</t>
  </si>
  <si>
    <t>De totale P-voorraad in de waterbodem geeft een indicatie van de naleveringspotentie: hoeveel</t>
  </si>
  <si>
    <t>Disclaimer: deze QuickScan is gebaseerd op het onderzoek binnen het project Baggernut. Er is hierbij gebruik gemaakt van literatuur,de meest recente inzichten en meetgegevens van een groot aantal meetpunten verspreid over heel Nederland.</t>
  </si>
  <si>
    <t>van fosfaat. Zwavel kan ijzer immobiliseren (door vorming onoplosbare ijzersulfides) en heeft</t>
  </si>
  <si>
    <t xml:space="preserve"> daarom een negatieve invloed op de binding van fosfaat aan ijzer.</t>
  </si>
  <si>
    <t>QuickScan versie 1.02</t>
  </si>
  <si>
    <t>QuickScan, v1.02</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</si>
</sst>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Ja&quot;;&quot;Ja&quot;;&quot;Nee&quot;"/>
    <numFmt numFmtId="189" formatCode="&quot;Waar&quot;;&quot;Waar&quot;;&quot;Niet waar&quot;"/>
    <numFmt numFmtId="190" formatCode="&quot;Aan&quot;;&quot;Aan&quot;;&quot;Uit&quot;"/>
    <numFmt numFmtId="191" formatCode="[$€-2]\ #.##000_);[Red]\([$€-2]\ #.##000\)"/>
    <numFmt numFmtId="192" formatCode="0.0"/>
    <numFmt numFmtId="193" formatCode="0.000000000"/>
    <numFmt numFmtId="194" formatCode="0.00000000"/>
    <numFmt numFmtId="195" formatCode="0.0000000"/>
    <numFmt numFmtId="196" formatCode="0.000000"/>
    <numFmt numFmtId="197" formatCode="0.00000"/>
    <numFmt numFmtId="198" formatCode="0.0000"/>
    <numFmt numFmtId="199" formatCode="0.000"/>
  </numFmts>
  <fonts count="44">
    <font>
      <sz val="10"/>
      <name val="Arial"/>
      <family val="0"/>
    </font>
    <font>
      <sz val="10"/>
      <color indexed="9"/>
      <name val="Arial"/>
      <family val="2"/>
    </font>
    <font>
      <sz val="8"/>
      <name val="Arial"/>
      <family val="2"/>
    </font>
    <font>
      <b/>
      <sz val="10"/>
      <name val="Arial"/>
      <family val="2"/>
    </font>
    <font>
      <sz val="10"/>
      <color indexed="11"/>
      <name val="Arial"/>
      <family val="2"/>
    </font>
    <font>
      <sz val="10"/>
      <color indexed="52"/>
      <name val="Arial"/>
      <family val="2"/>
    </font>
    <font>
      <sz val="10"/>
      <color indexed="10"/>
      <name val="Arial"/>
      <family val="2"/>
    </font>
    <font>
      <b/>
      <u val="single"/>
      <sz val="10"/>
      <name val="Arial"/>
      <family val="2"/>
    </font>
    <font>
      <i/>
      <sz val="10"/>
      <name val="Arial"/>
      <family val="2"/>
    </font>
    <font>
      <b/>
      <sz val="12"/>
      <name val="Arial"/>
      <family val="2"/>
    </font>
    <font>
      <b/>
      <sz val="16"/>
      <name val="Arial"/>
      <family val="2"/>
    </font>
    <font>
      <vertAlign val="superscript"/>
      <sz val="10"/>
      <name val="Arial"/>
      <family val="2"/>
    </font>
    <font>
      <sz val="10"/>
      <color indexed="22"/>
      <name val="Arial"/>
      <family val="2"/>
    </font>
    <font>
      <vertAlign val="superscript"/>
      <sz val="10"/>
      <color indexed="22"/>
      <name val="Arial"/>
      <family val="2"/>
    </font>
    <font>
      <vertAlign val="subscript"/>
      <sz val="10"/>
      <name val="Arial"/>
      <family val="2"/>
    </font>
    <font>
      <sz val="1"/>
      <color indexed="9"/>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color indexed="8"/>
      <name val="Arial"/>
      <family val="2"/>
    </font>
    <font>
      <b/>
      <sz val="16"/>
      <color indexed="8"/>
      <name val="Arial"/>
      <family val="2"/>
    </font>
    <font>
      <b/>
      <sz val="36"/>
      <color indexed="8"/>
      <name val="Arial"/>
      <family val="2"/>
    </font>
    <font>
      <sz val="14"/>
      <color indexed="30"/>
      <name val="Arial"/>
      <family val="2"/>
    </font>
    <font>
      <sz val="12"/>
      <color indexed="8"/>
      <name val="Arial"/>
      <family val="2"/>
    </font>
    <font>
      <sz val="10.25"/>
      <color indexed="8"/>
      <name val="Arial"/>
      <family val="2"/>
    </font>
    <font>
      <vertAlign val="superscript"/>
      <sz val="12"/>
      <color indexed="8"/>
      <name val="Arial"/>
      <family val="2"/>
    </font>
    <font>
      <sz val="11.25"/>
      <color indexed="8"/>
      <name val="Arial"/>
      <family val="2"/>
    </font>
    <font>
      <sz val="11"/>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thin"/>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6" fillId="20" borderId="1" applyNumberFormat="0" applyAlignment="0" applyProtection="0"/>
    <xf numFmtId="0" fontId="28" fillId="21" borderId="2" applyNumberFormat="0" applyAlignment="0" applyProtection="0"/>
    <xf numFmtId="0" fontId="27" fillId="0" borderId="3" applyNumberFormat="0" applyFill="0" applyAlignment="0" applyProtection="0"/>
    <xf numFmtId="0" fontId="21" fillId="4" borderId="0" applyNumberFormat="0" applyBorder="0" applyAlignment="0" applyProtection="0"/>
    <xf numFmtId="0" fontId="24" fillId="7"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3" fillId="22" borderId="0" applyNumberFormat="0" applyBorder="0" applyAlignment="0" applyProtection="0"/>
    <xf numFmtId="0" fontId="0" fillId="23" borderId="7" applyNumberFormat="0" applyFont="0" applyAlignment="0" applyProtection="0"/>
    <xf numFmtId="0" fontId="22" fillId="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8" applyNumberFormat="0" applyFill="0" applyAlignment="0" applyProtection="0"/>
    <xf numFmtId="0" fontId="25" fillId="20"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160">
    <xf numFmtId="0" fontId="0" fillId="0" borderId="0" xfId="0" applyAlignment="1">
      <alignment/>
    </xf>
    <xf numFmtId="0" fontId="0" fillId="24" borderId="0" xfId="0" applyFill="1" applyAlignment="1">
      <alignment/>
    </xf>
    <xf numFmtId="0" fontId="1" fillId="24" borderId="0" xfId="0" applyFont="1" applyFill="1" applyAlignment="1">
      <alignment/>
    </xf>
    <xf numFmtId="0" fontId="3" fillId="24" borderId="0" xfId="0" applyFont="1" applyFill="1" applyAlignment="1">
      <alignment/>
    </xf>
    <xf numFmtId="0" fontId="0" fillId="24" borderId="0" xfId="0" applyFont="1" applyFill="1" applyAlignment="1">
      <alignment/>
    </xf>
    <xf numFmtId="0" fontId="0" fillId="24" borderId="10" xfId="0" applyFill="1" applyBorder="1" applyAlignment="1">
      <alignment/>
    </xf>
    <xf numFmtId="0" fontId="0" fillId="24" borderId="11" xfId="0" applyFill="1" applyBorder="1" applyAlignment="1">
      <alignment/>
    </xf>
    <xf numFmtId="0" fontId="1" fillId="24" borderId="11" xfId="0" applyFont="1" applyFill="1" applyBorder="1" applyAlignment="1">
      <alignment/>
    </xf>
    <xf numFmtId="0" fontId="0" fillId="24" borderId="11" xfId="0" applyFill="1" applyBorder="1" applyAlignment="1">
      <alignment wrapText="1"/>
    </xf>
    <xf numFmtId="0" fontId="0" fillId="24" borderId="12" xfId="0" applyFill="1" applyBorder="1" applyAlignment="1">
      <alignment/>
    </xf>
    <xf numFmtId="0" fontId="0" fillId="24" borderId="0" xfId="0" applyFill="1" applyBorder="1" applyAlignment="1">
      <alignment/>
    </xf>
    <xf numFmtId="0" fontId="1" fillId="24" borderId="0" xfId="0" applyFont="1" applyFill="1" applyBorder="1" applyAlignment="1">
      <alignment/>
    </xf>
    <xf numFmtId="0" fontId="0" fillId="24" borderId="13" xfId="0" applyFill="1" applyBorder="1" applyAlignment="1">
      <alignment/>
    </xf>
    <xf numFmtId="0" fontId="0" fillId="24" borderId="0" xfId="0" applyFill="1" applyBorder="1" applyAlignment="1">
      <alignment horizontal="center"/>
    </xf>
    <xf numFmtId="192" fontId="1" fillId="24" borderId="0" xfId="0" applyNumberFormat="1" applyFont="1" applyFill="1" applyBorder="1" applyAlignment="1">
      <alignment/>
    </xf>
    <xf numFmtId="0" fontId="6" fillId="24" borderId="0" xfId="0" applyFont="1" applyFill="1" applyBorder="1" applyAlignment="1">
      <alignment/>
    </xf>
    <xf numFmtId="192" fontId="0" fillId="24" borderId="0" xfId="0" applyNumberFormat="1" applyFill="1" applyBorder="1" applyAlignment="1">
      <alignment horizontal="center"/>
    </xf>
    <xf numFmtId="192" fontId="0" fillId="24" borderId="13" xfId="0" applyNumberFormat="1" applyFill="1" applyBorder="1" applyAlignment="1">
      <alignment horizontal="center"/>
    </xf>
    <xf numFmtId="0" fontId="5" fillId="24" borderId="0" xfId="0" applyFont="1" applyFill="1" applyBorder="1" applyAlignment="1">
      <alignment/>
    </xf>
    <xf numFmtId="0" fontId="0" fillId="24" borderId="13" xfId="0" applyFill="1" applyBorder="1" applyAlignment="1">
      <alignment horizontal="center"/>
    </xf>
    <xf numFmtId="0" fontId="0" fillId="24" borderId="14" xfId="0" applyFill="1" applyBorder="1" applyAlignment="1">
      <alignment/>
    </xf>
    <xf numFmtId="0" fontId="0" fillId="24" borderId="15" xfId="0" applyFill="1" applyBorder="1" applyAlignment="1">
      <alignment horizontal="center"/>
    </xf>
    <xf numFmtId="192" fontId="1" fillId="24" borderId="15" xfId="0" applyNumberFormat="1" applyFont="1" applyFill="1" applyBorder="1" applyAlignment="1">
      <alignment/>
    </xf>
    <xf numFmtId="0" fontId="0" fillId="24" borderId="15" xfId="0" applyFill="1" applyBorder="1" applyAlignment="1">
      <alignment/>
    </xf>
    <xf numFmtId="0" fontId="4" fillId="24" borderId="15" xfId="0" applyFont="1" applyFill="1" applyBorder="1" applyAlignment="1">
      <alignment/>
    </xf>
    <xf numFmtId="0" fontId="1" fillId="24" borderId="15" xfId="0" applyFont="1" applyFill="1" applyBorder="1" applyAlignment="1">
      <alignment/>
    </xf>
    <xf numFmtId="0" fontId="0" fillId="24" borderId="16" xfId="0" applyFill="1" applyBorder="1" applyAlignment="1">
      <alignment horizontal="center"/>
    </xf>
    <xf numFmtId="0" fontId="0" fillId="24" borderId="10" xfId="0" applyFont="1" applyFill="1" applyBorder="1" applyAlignment="1">
      <alignment/>
    </xf>
    <xf numFmtId="0" fontId="0" fillId="24" borderId="11" xfId="0" applyFont="1" applyFill="1" applyBorder="1" applyAlignment="1">
      <alignment/>
    </xf>
    <xf numFmtId="0" fontId="0" fillId="24" borderId="12" xfId="0" applyFont="1" applyFill="1" applyBorder="1" applyAlignment="1">
      <alignment/>
    </xf>
    <xf numFmtId="0" fontId="0" fillId="24" borderId="0" xfId="0" applyFont="1" applyFill="1" applyBorder="1" applyAlignment="1">
      <alignment/>
    </xf>
    <xf numFmtId="0" fontId="0" fillId="24" borderId="14" xfId="0" applyFont="1" applyFill="1" applyBorder="1" applyAlignment="1">
      <alignment/>
    </xf>
    <xf numFmtId="0" fontId="0" fillId="24" borderId="15" xfId="0" applyFont="1" applyFill="1" applyBorder="1" applyAlignment="1">
      <alignment/>
    </xf>
    <xf numFmtId="192" fontId="0" fillId="24" borderId="17" xfId="0" applyNumberFormat="1"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xf>
    <xf numFmtId="192" fontId="0" fillId="24" borderId="12" xfId="0" applyNumberFormat="1" applyFill="1" applyBorder="1" applyAlignment="1">
      <alignment horizontal="center"/>
    </xf>
    <xf numFmtId="0" fontId="0" fillId="24" borderId="12" xfId="0" applyFill="1" applyBorder="1" applyAlignment="1">
      <alignment horizontal="center"/>
    </xf>
    <xf numFmtId="0" fontId="0" fillId="24" borderId="14" xfId="0" applyFill="1" applyBorder="1" applyAlignment="1">
      <alignment horizontal="center"/>
    </xf>
    <xf numFmtId="0" fontId="7" fillId="24" borderId="0" xfId="0" applyFont="1" applyFill="1" applyAlignment="1">
      <alignment/>
    </xf>
    <xf numFmtId="192" fontId="0" fillId="24" borderId="17" xfId="0" applyNumberFormat="1" applyFont="1" applyFill="1" applyBorder="1" applyAlignment="1">
      <alignment horizontal="center"/>
    </xf>
    <xf numFmtId="0" fontId="8" fillId="24" borderId="0" xfId="0" applyFont="1" applyFill="1" applyAlignment="1">
      <alignment/>
    </xf>
    <xf numFmtId="0" fontId="0" fillId="24" borderId="19" xfId="0" applyFill="1" applyBorder="1" applyAlignment="1">
      <alignment horizontal="center" wrapText="1"/>
    </xf>
    <xf numFmtId="0" fontId="7" fillId="24" borderId="11" xfId="0" applyFont="1" applyFill="1" applyBorder="1" applyAlignment="1">
      <alignment/>
    </xf>
    <xf numFmtId="2" fontId="0" fillId="24" borderId="0" xfId="0" applyNumberFormat="1" applyFill="1" applyBorder="1" applyAlignment="1">
      <alignment/>
    </xf>
    <xf numFmtId="0" fontId="0" fillId="24" borderId="16" xfId="0" applyFill="1" applyBorder="1" applyAlignment="1">
      <alignment/>
    </xf>
    <xf numFmtId="0" fontId="9" fillId="24" borderId="0" xfId="0" applyFont="1" applyFill="1" applyAlignment="1">
      <alignment/>
    </xf>
    <xf numFmtId="0" fontId="10" fillId="24" borderId="0" xfId="0" applyFont="1" applyFill="1" applyAlignment="1">
      <alignment/>
    </xf>
    <xf numFmtId="0" fontId="3" fillId="24" borderId="0" xfId="0" applyFont="1" applyFill="1" applyBorder="1" applyAlignment="1">
      <alignment/>
    </xf>
    <xf numFmtId="0" fontId="12" fillId="24" borderId="10" xfId="0" applyFont="1" applyFill="1" applyBorder="1" applyAlignment="1">
      <alignment/>
    </xf>
    <xf numFmtId="0" fontId="12" fillId="24" borderId="19" xfId="0" applyFont="1" applyFill="1" applyBorder="1" applyAlignment="1">
      <alignment/>
    </xf>
    <xf numFmtId="0" fontId="12" fillId="24" borderId="20" xfId="0" applyFont="1" applyFill="1" applyBorder="1" applyAlignment="1">
      <alignment/>
    </xf>
    <xf numFmtId="0" fontId="12" fillId="24" borderId="0" xfId="0" applyFont="1" applyFill="1" applyAlignment="1">
      <alignment/>
    </xf>
    <xf numFmtId="0" fontId="0" fillId="24" borderId="11" xfId="0" applyFont="1" applyFill="1" applyBorder="1" applyAlignment="1">
      <alignment wrapText="1"/>
    </xf>
    <xf numFmtId="0" fontId="3" fillId="24" borderId="15" xfId="0" applyFont="1" applyFill="1" applyBorder="1" applyAlignment="1">
      <alignment/>
    </xf>
    <xf numFmtId="0" fontId="4" fillId="24" borderId="0" xfId="0" applyFont="1" applyFill="1" applyBorder="1" applyAlignment="1">
      <alignment/>
    </xf>
    <xf numFmtId="0" fontId="3" fillId="24" borderId="21" xfId="0" applyFont="1" applyFill="1" applyBorder="1" applyAlignment="1">
      <alignment/>
    </xf>
    <xf numFmtId="0" fontId="0" fillId="24" borderId="22" xfId="0" applyFill="1" applyBorder="1" applyAlignment="1">
      <alignment/>
    </xf>
    <xf numFmtId="0" fontId="1" fillId="24" borderId="22" xfId="0" applyFont="1" applyFill="1" applyBorder="1" applyAlignment="1">
      <alignment/>
    </xf>
    <xf numFmtId="0" fontId="0" fillId="24" borderId="23" xfId="0" applyFill="1" applyBorder="1" applyAlignment="1">
      <alignment/>
    </xf>
    <xf numFmtId="0" fontId="0" fillId="24" borderId="24" xfId="0" applyFill="1" applyBorder="1" applyAlignment="1">
      <alignment/>
    </xf>
    <xf numFmtId="0" fontId="0" fillId="24" borderId="25" xfId="0" applyFill="1" applyBorder="1" applyAlignment="1">
      <alignment horizontal="center"/>
    </xf>
    <xf numFmtId="197" fontId="0" fillId="24" borderId="0" xfId="0" applyNumberFormat="1" applyFill="1" applyBorder="1" applyAlignment="1">
      <alignment horizontal="center"/>
    </xf>
    <xf numFmtId="199" fontId="0" fillId="24" borderId="0" xfId="0" applyNumberFormat="1" applyFill="1" applyBorder="1" applyAlignment="1">
      <alignment horizontal="center"/>
    </xf>
    <xf numFmtId="2" fontId="0" fillId="24" borderId="0" xfId="0" applyNumberFormat="1" applyFill="1" applyBorder="1" applyAlignment="1">
      <alignment horizontal="left"/>
    </xf>
    <xf numFmtId="0" fontId="0" fillId="24" borderId="26" xfId="0" applyFill="1" applyBorder="1" applyAlignment="1">
      <alignment/>
    </xf>
    <xf numFmtId="0" fontId="0" fillId="24" borderId="27" xfId="0" applyFill="1" applyBorder="1" applyAlignment="1">
      <alignment/>
    </xf>
    <xf numFmtId="197" fontId="0" fillId="24" borderId="27" xfId="0" applyNumberFormat="1" applyFill="1" applyBorder="1" applyAlignment="1">
      <alignment horizontal="center"/>
    </xf>
    <xf numFmtId="199" fontId="0" fillId="24" borderId="27" xfId="0" applyNumberFormat="1" applyFill="1" applyBorder="1" applyAlignment="1">
      <alignment horizontal="center"/>
    </xf>
    <xf numFmtId="2" fontId="0" fillId="24" borderId="27" xfId="0" applyNumberFormat="1" applyFill="1" applyBorder="1" applyAlignment="1">
      <alignment horizontal="left"/>
    </xf>
    <xf numFmtId="0" fontId="1" fillId="24" borderId="27" xfId="0" applyFont="1" applyFill="1" applyBorder="1" applyAlignment="1">
      <alignment/>
    </xf>
    <xf numFmtId="0" fontId="0" fillId="24" borderId="27" xfId="0" applyFill="1" applyBorder="1" applyAlignment="1">
      <alignment horizontal="center"/>
    </xf>
    <xf numFmtId="0" fontId="0" fillId="24" borderId="28" xfId="0" applyFill="1" applyBorder="1" applyAlignment="1">
      <alignment horizontal="center"/>
    </xf>
    <xf numFmtId="0" fontId="6" fillId="24" borderId="0" xfId="0" applyFont="1" applyFill="1" applyAlignment="1">
      <alignment/>
    </xf>
    <xf numFmtId="0" fontId="6" fillId="24" borderId="11" xfId="0" applyFont="1" applyFill="1" applyBorder="1" applyAlignment="1">
      <alignment/>
    </xf>
    <xf numFmtId="0" fontId="0" fillId="0" borderId="0" xfId="0" applyFont="1" applyAlignment="1">
      <alignment/>
    </xf>
    <xf numFmtId="0" fontId="0" fillId="24" borderId="21" xfId="0" applyFill="1" applyBorder="1" applyAlignment="1">
      <alignment/>
    </xf>
    <xf numFmtId="0" fontId="0" fillId="24" borderId="25"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0" fillId="24" borderId="17" xfId="0" applyFill="1" applyBorder="1" applyAlignment="1">
      <alignment/>
    </xf>
    <xf numFmtId="0" fontId="3" fillId="24" borderId="17" xfId="0" applyFont="1" applyFill="1" applyBorder="1" applyAlignment="1">
      <alignment/>
    </xf>
    <xf numFmtId="0" fontId="0" fillId="24" borderId="17" xfId="0" applyFont="1" applyFill="1" applyBorder="1" applyAlignment="1">
      <alignment/>
    </xf>
    <xf numFmtId="0" fontId="0" fillId="24" borderId="18" xfId="0" applyFont="1" applyFill="1" applyBorder="1" applyAlignment="1">
      <alignment/>
    </xf>
    <xf numFmtId="0" fontId="0" fillId="24" borderId="20" xfId="0" applyFill="1" applyBorder="1" applyAlignment="1">
      <alignment horizontal="center" vertical="top"/>
    </xf>
    <xf numFmtId="0" fontId="0" fillId="24" borderId="12" xfId="0" applyFill="1" applyBorder="1" applyAlignment="1">
      <alignment wrapText="1"/>
    </xf>
    <xf numFmtId="0" fontId="12" fillId="24" borderId="15" xfId="0" applyFont="1" applyFill="1" applyBorder="1" applyAlignment="1">
      <alignment/>
    </xf>
    <xf numFmtId="192" fontId="0" fillId="24" borderId="31" xfId="0" applyNumberFormat="1" applyFill="1" applyBorder="1" applyAlignment="1">
      <alignment horizontal="center"/>
    </xf>
    <xf numFmtId="192" fontId="0" fillId="24" borderId="31" xfId="0" applyNumberFormat="1" applyFont="1" applyFill="1" applyBorder="1" applyAlignment="1">
      <alignment horizontal="center"/>
    </xf>
    <xf numFmtId="1" fontId="0" fillId="24" borderId="31" xfId="0" applyNumberFormat="1" applyFont="1" applyFill="1" applyBorder="1" applyAlignment="1">
      <alignment/>
    </xf>
    <xf numFmtId="0" fontId="0" fillId="25" borderId="20" xfId="0" applyFill="1" applyBorder="1" applyAlignment="1" applyProtection="1">
      <alignment/>
      <protection locked="0"/>
    </xf>
    <xf numFmtId="0" fontId="0" fillId="25" borderId="17" xfId="0" applyFill="1" applyBorder="1" applyAlignment="1" applyProtection="1">
      <alignment/>
      <protection locked="0"/>
    </xf>
    <xf numFmtId="0" fontId="0" fillId="25" borderId="18" xfId="0" applyFill="1" applyBorder="1" applyAlignment="1" applyProtection="1">
      <alignment/>
      <protection locked="0"/>
    </xf>
    <xf numFmtId="0" fontId="0" fillId="25" borderId="31" xfId="0" applyFont="1" applyFill="1" applyBorder="1" applyAlignment="1" applyProtection="1">
      <alignment/>
      <protection locked="0"/>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3" fillId="0" borderId="12" xfId="0" applyFont="1" applyBorder="1" applyAlignment="1">
      <alignment/>
    </xf>
    <xf numFmtId="0" fontId="3" fillId="0" borderId="13"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ill="1" applyBorder="1" applyAlignment="1">
      <alignment/>
    </xf>
    <xf numFmtId="2" fontId="0" fillId="20" borderId="0" xfId="0" applyNumberFormat="1" applyFill="1" applyBorder="1" applyAlignment="1">
      <alignment/>
    </xf>
    <xf numFmtId="2" fontId="0" fillId="20" borderId="32" xfId="0" applyNumberFormat="1" applyFill="1" applyBorder="1" applyAlignment="1">
      <alignment/>
    </xf>
    <xf numFmtId="2" fontId="0" fillId="20" borderId="17" xfId="0" applyNumberFormat="1" applyFill="1" applyBorder="1" applyAlignment="1">
      <alignment/>
    </xf>
    <xf numFmtId="2" fontId="0" fillId="20" borderId="35" xfId="0" applyNumberFormat="1" applyFill="1" applyBorder="1" applyAlignment="1">
      <alignment/>
    </xf>
    <xf numFmtId="2" fontId="0" fillId="24" borderId="10" xfId="0" applyNumberFormat="1" applyFill="1" applyBorder="1" applyAlignment="1">
      <alignment/>
    </xf>
    <xf numFmtId="2" fontId="0" fillId="24" borderId="12" xfId="0" applyNumberFormat="1" applyFill="1" applyBorder="1" applyAlignment="1">
      <alignment/>
    </xf>
    <xf numFmtId="2" fontId="1" fillId="24" borderId="12" xfId="0" applyNumberFormat="1" applyFont="1" applyFill="1" applyBorder="1" applyAlignment="1">
      <alignment/>
    </xf>
    <xf numFmtId="2" fontId="1" fillId="24" borderId="10" xfId="0" applyNumberFormat="1" applyFont="1" applyFill="1" applyBorder="1" applyAlignment="1">
      <alignment/>
    </xf>
    <xf numFmtId="198" fontId="0" fillId="24" borderId="27" xfId="0" applyNumberFormat="1" applyFill="1" applyBorder="1" applyAlignment="1">
      <alignment horizontal="center"/>
    </xf>
    <xf numFmtId="198" fontId="0" fillId="24" borderId="27" xfId="0" applyNumberFormat="1" applyFill="1" applyBorder="1" applyAlignment="1">
      <alignment horizontal="left"/>
    </xf>
    <xf numFmtId="0" fontId="0" fillId="22" borderId="36" xfId="0" applyFill="1" applyBorder="1" applyAlignment="1" applyProtection="1">
      <alignment/>
      <protection locked="0"/>
    </xf>
    <xf numFmtId="0" fontId="0" fillId="22" borderId="37" xfId="0" applyFill="1" applyBorder="1" applyAlignment="1" applyProtection="1">
      <alignment/>
      <protection locked="0"/>
    </xf>
    <xf numFmtId="0" fontId="0" fillId="22" borderId="38" xfId="0" applyFill="1" applyBorder="1" applyAlignment="1" applyProtection="1">
      <alignment/>
      <protection locked="0"/>
    </xf>
    <xf numFmtId="2" fontId="0" fillId="24" borderId="12" xfId="0" applyNumberFormat="1" applyFont="1" applyFill="1" applyBorder="1" applyAlignment="1">
      <alignment/>
    </xf>
    <xf numFmtId="199" fontId="0" fillId="24" borderId="0" xfId="0" applyNumberFormat="1" applyFill="1" applyBorder="1" applyAlignment="1">
      <alignment/>
    </xf>
    <xf numFmtId="0" fontId="3" fillId="24" borderId="24" xfId="0" applyFont="1" applyFill="1" applyBorder="1" applyAlignment="1">
      <alignment/>
    </xf>
    <xf numFmtId="0" fontId="1" fillId="24" borderId="0" xfId="0" applyFont="1" applyFill="1" applyBorder="1" applyAlignment="1">
      <alignment horizontal="center"/>
    </xf>
    <xf numFmtId="0" fontId="1" fillId="24" borderId="0" xfId="0" applyFont="1" applyFill="1" applyBorder="1" applyAlignment="1">
      <alignment wrapText="1"/>
    </xf>
    <xf numFmtId="0" fontId="15" fillId="24" borderId="0" xfId="0" applyFont="1" applyFill="1" applyBorder="1" applyAlignment="1">
      <alignment horizontal="center"/>
    </xf>
    <xf numFmtId="192" fontId="0" fillId="24" borderId="10" xfId="0" applyNumberFormat="1" applyFill="1" applyBorder="1" applyAlignment="1">
      <alignment horizontal="center"/>
    </xf>
    <xf numFmtId="192" fontId="0" fillId="24" borderId="11" xfId="0" applyNumberFormat="1" applyFill="1" applyBorder="1" applyAlignment="1">
      <alignment horizontal="center"/>
    </xf>
    <xf numFmtId="192" fontId="0" fillId="24" borderId="19" xfId="0" applyNumberFormat="1" applyFill="1" applyBorder="1" applyAlignment="1">
      <alignment horizontal="center"/>
    </xf>
    <xf numFmtId="2" fontId="0" fillId="24" borderId="14" xfId="0" applyNumberFormat="1" applyFont="1" applyFill="1" applyBorder="1" applyAlignment="1">
      <alignment/>
    </xf>
    <xf numFmtId="0" fontId="0" fillId="24" borderId="37" xfId="0" applyFill="1" applyBorder="1" applyAlignment="1">
      <alignment/>
    </xf>
    <xf numFmtId="0" fontId="0" fillId="24" borderId="37" xfId="0" applyFill="1" applyBorder="1" applyAlignment="1">
      <alignment horizontal="center"/>
    </xf>
    <xf numFmtId="0" fontId="0" fillId="24" borderId="37" xfId="0" applyFill="1" applyBorder="1" applyAlignment="1">
      <alignment horizontal="left"/>
    </xf>
    <xf numFmtId="0" fontId="1" fillId="24" borderId="37" xfId="0" applyFont="1" applyFill="1" applyBorder="1" applyAlignment="1">
      <alignment/>
    </xf>
    <xf numFmtId="0" fontId="0" fillId="24" borderId="39" xfId="0" applyFill="1" applyBorder="1" applyAlignment="1">
      <alignment/>
    </xf>
    <xf numFmtId="0" fontId="0" fillId="24" borderId="40" xfId="0" applyFill="1" applyBorder="1" applyAlignment="1">
      <alignment horizontal="center"/>
    </xf>
    <xf numFmtId="0" fontId="12" fillId="24" borderId="10" xfId="0" applyFont="1" applyFill="1" applyBorder="1" applyAlignment="1">
      <alignment/>
    </xf>
    <xf numFmtId="0" fontId="12" fillId="24" borderId="19" xfId="0" applyFont="1" applyFill="1" applyBorder="1" applyAlignment="1">
      <alignment/>
    </xf>
    <xf numFmtId="2" fontId="0" fillId="25" borderId="20" xfId="0" applyNumberFormat="1" applyFont="1" applyFill="1" applyBorder="1" applyAlignment="1" applyProtection="1">
      <alignment/>
      <protection locked="0"/>
    </xf>
    <xf numFmtId="2" fontId="0" fillId="25" borderId="17" xfId="0" applyNumberFormat="1" applyFill="1" applyBorder="1" applyAlignment="1" applyProtection="1">
      <alignment/>
      <protection locked="0"/>
    </xf>
    <xf numFmtId="2" fontId="0" fillId="25" borderId="18" xfId="0" applyNumberFormat="1" applyFill="1" applyBorder="1" applyAlignment="1" applyProtection="1">
      <alignment/>
      <protection locked="0"/>
    </xf>
    <xf numFmtId="2" fontId="0" fillId="25" borderId="20" xfId="0" applyNumberFormat="1" applyFill="1" applyBorder="1" applyAlignment="1" applyProtection="1">
      <alignment/>
      <protection locked="0"/>
    </xf>
    <xf numFmtId="0" fontId="0" fillId="24" borderId="0" xfId="0" applyFont="1" applyFill="1" applyAlignment="1">
      <alignment/>
    </xf>
    <xf numFmtId="0" fontId="0" fillId="24" borderId="0" xfId="0" applyFill="1" applyAlignment="1">
      <alignment wrapText="1"/>
    </xf>
    <xf numFmtId="0" fontId="0" fillId="24" borderId="0" xfId="0" applyFill="1" applyAlignment="1">
      <alignment/>
    </xf>
    <xf numFmtId="49" fontId="0" fillId="24" borderId="0" xfId="0" applyNumberFormat="1" applyFill="1" applyAlignment="1">
      <alignment/>
    </xf>
    <xf numFmtId="0" fontId="16" fillId="24" borderId="0" xfId="0" applyFont="1" applyFill="1" applyAlignment="1">
      <alignment/>
    </xf>
    <xf numFmtId="0" fontId="8" fillId="24" borderId="0" xfId="0" applyFont="1" applyFill="1" applyAlignment="1">
      <alignment wrapText="1"/>
    </xf>
    <xf numFmtId="0" fontId="0" fillId="24" borderId="0" xfId="0" applyNumberFormat="1" applyFont="1" applyFill="1" applyAlignment="1">
      <alignment/>
    </xf>
    <xf numFmtId="0" fontId="0" fillId="24" borderId="0" xfId="0" applyFont="1" applyFill="1" applyAlignment="1">
      <alignment/>
    </xf>
    <xf numFmtId="192" fontId="0" fillId="24" borderId="36" xfId="0" applyNumberFormat="1" applyFill="1" applyBorder="1" applyAlignment="1">
      <alignment horizontal="center"/>
    </xf>
    <xf numFmtId="0" fontId="0" fillId="0" borderId="37" xfId="0" applyBorder="1" applyAlignment="1">
      <alignment/>
    </xf>
    <xf numFmtId="0" fontId="0" fillId="0" borderId="38" xfId="0" applyBorder="1" applyAlignment="1">
      <alignment/>
    </xf>
    <xf numFmtId="0" fontId="0" fillId="0" borderId="37" xfId="0" applyBorder="1" applyAlignment="1">
      <alignment horizontal="center"/>
    </xf>
    <xf numFmtId="0" fontId="0" fillId="0" borderId="38" xfId="0" applyBorder="1" applyAlignment="1">
      <alignment horizontal="center"/>
    </xf>
    <xf numFmtId="0" fontId="0" fillId="24" borderId="0" xfId="0" applyFont="1" applyFill="1" applyAlignment="1">
      <alignment/>
    </xf>
    <xf numFmtId="49" fontId="0" fillId="24" borderId="0" xfId="0" applyNumberFormat="1" applyFont="1" applyFill="1" applyAlignment="1">
      <alignment wrapText="1"/>
    </xf>
    <xf numFmtId="0" fontId="0" fillId="24" borderId="0" xfId="0" applyNumberFormat="1" applyFont="1" applyFill="1" applyAlignment="1">
      <alignment wrapText="1"/>
    </xf>
    <xf numFmtId="2" fontId="0" fillId="24" borderId="0" xfId="0" applyNumberFormat="1" applyFont="1" applyFill="1" applyAlignment="1">
      <alignment wrapText="1"/>
    </xf>
    <xf numFmtId="49" fontId="0" fillId="24" borderId="0" xfId="0" applyNumberFormat="1" applyFont="1" applyFill="1" applyAlignment="1">
      <alignment/>
    </xf>
    <xf numFmtId="0" fontId="0" fillId="24" borderId="0" xfId="0" applyFont="1" applyFill="1" applyAlignment="1">
      <alignment wrapText="1"/>
    </xf>
    <xf numFmtId="0" fontId="0" fillId="24"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42">
    <dxf>
      <font>
        <color indexed="9"/>
      </font>
    </dxf>
    <dxf>
      <font>
        <color auto="1"/>
      </font>
    </dxf>
    <dxf>
      <font>
        <color indexed="9"/>
      </font>
    </dxf>
    <dxf>
      <font>
        <color auto="1"/>
      </font>
    </dxf>
    <dxf>
      <font>
        <color indexed="9"/>
      </font>
    </dxf>
    <dxf>
      <font>
        <color auto="1"/>
      </font>
    </dxf>
    <dxf>
      <fill>
        <patternFill>
          <bgColor indexed="9"/>
        </patternFill>
      </fill>
    </dxf>
    <dxf>
      <fill>
        <patternFill>
          <bgColor indexed="11"/>
        </patternFill>
      </fill>
    </dxf>
    <dxf>
      <fill>
        <patternFill>
          <bgColor indexed="9"/>
        </patternFill>
      </fill>
    </dxf>
    <dxf>
      <fill>
        <patternFill>
          <bgColor indexed="52"/>
        </patternFill>
      </fill>
    </dxf>
    <dxf>
      <fill>
        <patternFill>
          <bgColor indexed="9"/>
        </patternFill>
      </fill>
    </dxf>
    <dxf>
      <fill>
        <patternFill>
          <bgColor indexed="10"/>
        </patternFill>
      </fill>
    </dxf>
    <dxf>
      <fill>
        <patternFill>
          <bgColor indexed="9"/>
        </patternFill>
      </fill>
    </dxf>
    <dxf>
      <fill>
        <patternFill>
          <bgColor indexed="52"/>
        </patternFill>
      </fill>
    </dxf>
    <dxf>
      <fill>
        <patternFill>
          <bgColor indexed="9"/>
        </patternFill>
      </fill>
    </dxf>
    <dxf>
      <fill>
        <patternFill>
          <bgColor indexed="10"/>
        </patternFill>
      </fill>
    </dxf>
    <dxf>
      <fill>
        <patternFill>
          <bgColor indexed="9"/>
        </patternFill>
      </fill>
    </dxf>
    <dxf>
      <fill>
        <patternFill>
          <bgColor indexed="11"/>
        </patternFill>
      </fill>
    </dxf>
    <dxf>
      <fill>
        <patternFill>
          <bgColor indexed="9"/>
        </patternFill>
      </fill>
    </dxf>
    <dxf>
      <fill>
        <patternFill>
          <bgColor indexed="11"/>
        </patternFill>
      </fill>
    </dxf>
    <dxf>
      <fill>
        <patternFill>
          <bgColor indexed="9"/>
        </patternFill>
      </fill>
    </dxf>
    <dxf>
      <fill>
        <patternFill>
          <bgColor indexed="52"/>
        </patternFill>
      </fill>
    </dxf>
    <dxf>
      <fill>
        <patternFill>
          <bgColor indexed="9"/>
        </patternFill>
      </fill>
    </dxf>
    <dxf>
      <fill>
        <patternFill>
          <bgColor indexed="10"/>
        </patternFill>
      </fill>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indexed="10"/>
      </font>
    </dxf>
    <dxf>
      <font>
        <color indexed="9"/>
      </font>
    </dxf>
    <dxf>
      <font>
        <color indexed="10"/>
      </font>
    </dxf>
    <dxf>
      <font>
        <color indexed="9"/>
      </font>
    </dxf>
    <dxf>
      <font>
        <color indexed="10"/>
      </font>
    </dxf>
    <dxf>
      <font>
        <color indexed="9"/>
      </font>
    </dxf>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latin typeface="Arial"/>
                <a:ea typeface="Arial"/>
                <a:cs typeface="Arial"/>
              </a:rPr>
              <a:t>P-nalevering op basis van</a:t>
            </a:r>
          </a:p>
        </c:rich>
      </c:tx>
      <c:layout>
        <c:manualLayout>
          <c:xMode val="factor"/>
          <c:yMode val="factor"/>
          <c:x val="0.07875"/>
          <c:y val="-0.02025"/>
        </c:manualLayout>
      </c:layout>
      <c:spPr>
        <a:noFill/>
        <a:ln>
          <a:noFill/>
        </a:ln>
      </c:spPr>
    </c:title>
    <c:plotArea>
      <c:layout>
        <c:manualLayout>
          <c:xMode val="edge"/>
          <c:yMode val="edge"/>
          <c:x val="0.10575"/>
          <c:y val="0.04275"/>
          <c:w val="0.86975"/>
          <c:h val="0.86675"/>
        </c:manualLayout>
      </c:layout>
      <c:barChart>
        <c:barDir val="col"/>
        <c:grouping val="clustered"/>
        <c:varyColors val="0"/>
        <c:ser>
          <c:idx val="0"/>
          <c:order val="0"/>
          <c:tx>
            <c:strRef>
              <c:f>'inschatting nalevering'!$B$5</c:f>
              <c:strCache>
                <c:ptCount val="1"/>
                <c:pt idx="0">
                  <c:v>Totaal bodem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'inschatting nalevering'!$O$4:$R$4</c:f>
              <c:strCache/>
            </c:strRef>
          </c:cat>
          <c:val>
            <c:numRef>
              <c:f>'inschatting nalevering'!$O$6:$R$6</c:f>
              <c:numCache/>
            </c:numRef>
          </c:val>
        </c:ser>
        <c:ser>
          <c:idx val="1"/>
          <c:order val="1"/>
          <c:tx>
            <c:strRef>
              <c:f>'inschatting nalevering'!$B$19</c:f>
              <c:strCache>
                <c:ptCount val="1"/>
                <c:pt idx="0">
                  <c:v>porievocht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'inschatting nalevering'!$O$4:$R$4</c:f>
              <c:strCache/>
            </c:strRef>
          </c:cat>
          <c:val>
            <c:numRef>
              <c:f>'inschatting nalevering'!$O$20:$R$20</c:f>
              <c:numCache/>
            </c:numRef>
          </c:val>
        </c:ser>
        <c:ser>
          <c:idx val="2"/>
          <c:order val="2"/>
          <c:tx>
            <c:strRef>
              <c:f>'inschatting nalevering'!$C$28</c:f>
              <c:strCache>
                <c:ptCount val="1"/>
                <c:pt idx="0">
                  <c:v>Olsen P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'inschatting nalevering'!$O$4:$R$4</c:f>
              <c:strCache/>
            </c:strRef>
          </c:cat>
          <c:val>
            <c:numRef>
              <c:f>'inschatting nalevering'!$O$28:$R$28</c:f>
              <c:numCache/>
            </c:numRef>
          </c:val>
        </c:ser>
        <c:axId val="25893685"/>
        <c:axId val="31716574"/>
      </c:barChart>
      <c:catAx>
        <c:axId val="258936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1716574"/>
        <c:crosses val="autoZero"/>
        <c:auto val="1"/>
        <c:lblOffset val="100"/>
        <c:tickLblSkip val="1"/>
        <c:noMultiLvlLbl val="0"/>
      </c:catAx>
      <c:valAx>
        <c:axId val="3171657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P nalevering (mg/m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/d)</a:t>
                </a:r>
              </a:p>
            </c:rich>
          </c:tx>
          <c:layout>
            <c:manualLayout>
              <c:xMode val="factor"/>
              <c:yMode val="factor"/>
              <c:x val="-0.0032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5893685"/>
        <c:crossesAt val="1"/>
        <c:crossBetween val="between"/>
        <c:dispUnits/>
      </c:valAx>
      <c:spPr>
        <a:solidFill>
          <a:srgbClr val="C0C0C0"/>
        </a:solidFill>
        <a:ln w="12700">
          <a:solidFill>
            <a:srgbClr val="808080"/>
          </a:solidFill>
        </a:ln>
      </c:spPr>
    </c:plotArea>
    <c:legend>
      <c:legendPos val="r"/>
      <c:layout>
        <c:manualLayout>
          <c:xMode val="edge"/>
          <c:yMode val="edge"/>
          <c:x val="0.176"/>
          <c:y val="0.911"/>
          <c:w val="0.743"/>
          <c:h val="0.089"/>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7686675</xdr:colOff>
      <xdr:row>41</xdr:row>
      <xdr:rowOff>57150</xdr:rowOff>
    </xdr:from>
    <xdr:to>
      <xdr:col>12</xdr:col>
      <xdr:colOff>190500</xdr:colOff>
      <xdr:row>68</xdr:row>
      <xdr:rowOff>9525</xdr:rowOff>
    </xdr:to>
    <xdr:grpSp>
      <xdr:nvGrpSpPr>
        <xdr:cNvPr id="1" name="Group 832"/>
        <xdr:cNvGrpSpPr>
          <a:grpSpLocks/>
        </xdr:cNvGrpSpPr>
      </xdr:nvGrpSpPr>
      <xdr:grpSpPr>
        <a:xfrm>
          <a:off x="8029575" y="7762875"/>
          <a:ext cx="9267825" cy="4324350"/>
          <a:chOff x="843" y="815"/>
          <a:chExt cx="973" cy="454"/>
        </a:xfrm>
        <a:solidFill>
          <a:srgbClr val="FFFFFF"/>
        </a:solidFill>
      </xdr:grpSpPr>
      <xdr:grpSp>
        <xdr:nvGrpSpPr>
          <xdr:cNvPr id="2" name="Group 831"/>
          <xdr:cNvGrpSpPr>
            <a:grpSpLocks/>
          </xdr:cNvGrpSpPr>
        </xdr:nvGrpSpPr>
        <xdr:grpSpPr>
          <a:xfrm>
            <a:off x="843" y="815"/>
            <a:ext cx="973" cy="454"/>
            <a:chOff x="843" y="815"/>
            <a:chExt cx="973" cy="454"/>
          </a:xfrm>
          <a:solidFill>
            <a:srgbClr val="FFFFFF"/>
          </a:solidFill>
        </xdr:grpSpPr>
        <xdr:sp>
          <xdr:nvSpPr>
            <xdr:cNvPr id="3" name="Rectangle 1"/>
            <xdr:cNvSpPr>
              <a:spLocks/>
            </xdr:cNvSpPr>
          </xdr:nvSpPr>
          <xdr:spPr>
            <a:xfrm>
              <a:off x="1047" y="815"/>
              <a:ext cx="769" cy="64"/>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Conceptueel model P nalevering</a:t>
              </a:r>
              <a:r>
                <a:rPr lang="en-US" cap="none" sz="3600" b="1" i="0" u="none" baseline="0">
                  <a:solidFill>
                    <a:srgbClr val="000000"/>
                  </a:solidFill>
                  <a:latin typeface="Arial"/>
                  <a:ea typeface="Arial"/>
                  <a:cs typeface="Arial"/>
                </a:rPr>
                <a:t>
</a:t>
              </a:r>
            </a:p>
          </xdr:txBody>
        </xdr:sp>
        <xdr:sp>
          <xdr:nvSpPr>
            <xdr:cNvPr id="4" name="Line 3"/>
            <xdr:cNvSpPr>
              <a:spLocks/>
            </xdr:cNvSpPr>
          </xdr:nvSpPr>
          <xdr:spPr>
            <a:xfrm>
              <a:off x="973" y="1249"/>
              <a:ext cx="174"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Text Box 4"/>
            <xdr:cNvSpPr txBox="1">
              <a:spLocks noChangeArrowheads="1"/>
            </xdr:cNvSpPr>
          </xdr:nvSpPr>
          <xdr:spPr>
            <a:xfrm>
              <a:off x="843" y="1216"/>
              <a:ext cx="247" cy="53"/>
            </a:xfrm>
            <a:prstGeom prst="rect">
              <a:avLst/>
            </a:prstGeom>
            <a:noFill/>
            <a:ln w="9525" cmpd="sng">
              <a:noFill/>
            </a:ln>
          </xdr:spPr>
          <xdr:txBody>
            <a:bodyPr vertOverflow="clip" wrap="square">
              <a:spAutoFit/>
            </a:bodyPr>
            <a:p>
              <a:pPr algn="l">
                <a:defRPr/>
              </a:pPr>
              <a:r>
                <a:rPr lang="en-US" cap="none" sz="1400" b="0" i="0" u="none" baseline="0">
                  <a:solidFill>
                    <a:srgbClr val="0066CC"/>
                  </a:solidFill>
                  <a:latin typeface="Arial"/>
                  <a:ea typeface="Arial"/>
                  <a:cs typeface="Arial"/>
                </a:rPr>
                <a:t>Totale voorraad in de bodem
</a:t>
              </a:r>
            </a:p>
          </xdr:txBody>
        </xdr:sp>
        <xdr:sp>
          <xdr:nvSpPr>
            <xdr:cNvPr id="6" name="Line 5"/>
            <xdr:cNvSpPr>
              <a:spLocks/>
            </xdr:cNvSpPr>
          </xdr:nvSpPr>
          <xdr:spPr>
            <a:xfrm>
              <a:off x="973" y="1112"/>
              <a:ext cx="136"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Text Box 6"/>
            <xdr:cNvSpPr txBox="1">
              <a:spLocks noChangeArrowheads="1"/>
            </xdr:cNvSpPr>
          </xdr:nvSpPr>
          <xdr:spPr>
            <a:xfrm>
              <a:off x="903" y="1086"/>
              <a:ext cx="186" cy="53"/>
            </a:xfrm>
            <a:prstGeom prst="rect">
              <a:avLst/>
            </a:prstGeom>
            <a:noFill/>
            <a:ln w="9525" cmpd="sng">
              <a:noFill/>
            </a:ln>
          </xdr:spPr>
          <xdr:txBody>
            <a:bodyPr vertOverflow="clip" wrap="square">
              <a:spAutoFit/>
            </a:bodyPr>
            <a:p>
              <a:pPr algn="l">
                <a:defRPr/>
              </a:pPr>
              <a:r>
                <a:rPr lang="en-US" cap="none" sz="1400" b="0" i="0" u="none" baseline="0">
                  <a:solidFill>
                    <a:srgbClr val="0066CC"/>
                  </a:solidFill>
                  <a:latin typeface="Arial"/>
                  <a:ea typeface="Arial"/>
                  <a:cs typeface="Arial"/>
                </a:rPr>
                <a:t>Fracties in de bodem
</a:t>
              </a:r>
            </a:p>
          </xdr:txBody>
        </xdr:sp>
        <xdr:sp>
          <xdr:nvSpPr>
            <xdr:cNvPr id="8" name="Line 7"/>
            <xdr:cNvSpPr>
              <a:spLocks/>
            </xdr:cNvSpPr>
          </xdr:nvSpPr>
          <xdr:spPr>
            <a:xfrm>
              <a:off x="984" y="998"/>
              <a:ext cx="136"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Text Box 8"/>
            <xdr:cNvSpPr txBox="1">
              <a:spLocks noChangeArrowheads="1"/>
            </xdr:cNvSpPr>
          </xdr:nvSpPr>
          <xdr:spPr>
            <a:xfrm>
              <a:off x="972" y="970"/>
              <a:ext cx="117" cy="53"/>
            </a:xfrm>
            <a:prstGeom prst="rect">
              <a:avLst/>
            </a:prstGeom>
            <a:noFill/>
            <a:ln w="9525" cmpd="sng">
              <a:noFill/>
            </a:ln>
          </xdr:spPr>
          <xdr:txBody>
            <a:bodyPr vertOverflow="clip" wrap="square">
              <a:spAutoFit/>
            </a:bodyPr>
            <a:p>
              <a:pPr algn="l">
                <a:defRPr/>
              </a:pPr>
              <a:r>
                <a:rPr lang="en-US" cap="none" sz="1400" b="0" i="0" u="none" baseline="0">
                  <a:solidFill>
                    <a:srgbClr val="0066CC"/>
                  </a:solidFill>
                  <a:latin typeface="Arial"/>
                  <a:ea typeface="Arial"/>
                  <a:cs typeface="Arial"/>
                </a:rPr>
                <a:t>Doorgeefluik
</a:t>
              </a:r>
            </a:p>
          </xdr:txBody>
        </xdr:sp>
        <xdr:sp>
          <xdr:nvSpPr>
            <xdr:cNvPr id="10" name="Line 9"/>
            <xdr:cNvSpPr>
              <a:spLocks/>
            </xdr:cNvSpPr>
          </xdr:nvSpPr>
          <xdr:spPr>
            <a:xfrm>
              <a:off x="1018" y="946"/>
              <a:ext cx="136"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Text Box 10"/>
            <xdr:cNvSpPr txBox="1">
              <a:spLocks noChangeArrowheads="1"/>
            </xdr:cNvSpPr>
          </xdr:nvSpPr>
          <xdr:spPr>
            <a:xfrm>
              <a:off x="1042" y="915"/>
              <a:ext cx="53" cy="54"/>
            </a:xfrm>
            <a:prstGeom prst="rect">
              <a:avLst/>
            </a:prstGeom>
            <a:noFill/>
            <a:ln w="9525" cmpd="sng">
              <a:noFill/>
            </a:ln>
          </xdr:spPr>
          <xdr:txBody>
            <a:bodyPr vertOverflow="clip" wrap="square">
              <a:spAutoFit/>
            </a:bodyPr>
            <a:p>
              <a:pPr algn="l">
                <a:defRPr/>
              </a:pPr>
              <a:r>
                <a:rPr lang="en-US" cap="none" sz="1400" b="0" i="0" u="none" baseline="0">
                  <a:solidFill>
                    <a:srgbClr val="0066CC"/>
                  </a:solidFill>
                  <a:latin typeface="Arial"/>
                  <a:ea typeface="Arial"/>
                  <a:cs typeface="Arial"/>
                </a:rPr>
                <a:t>Filter
</a:t>
              </a:r>
            </a:p>
          </xdr:txBody>
        </xdr:sp>
      </xdr:grpSp>
      <xdr:grpSp>
        <xdr:nvGrpSpPr>
          <xdr:cNvPr id="12" name="Group 68"/>
          <xdr:cNvGrpSpPr>
            <a:grpSpLocks/>
          </xdr:cNvGrpSpPr>
        </xdr:nvGrpSpPr>
        <xdr:grpSpPr>
          <a:xfrm>
            <a:off x="950" y="889"/>
            <a:ext cx="621" cy="378"/>
            <a:chOff x="632" y="498"/>
            <a:chExt cx="620" cy="378"/>
          </a:xfrm>
          <a:solidFill>
            <a:srgbClr val="FFFFFF"/>
          </a:solidFill>
        </xdr:grpSpPr>
        <xdr:sp>
          <xdr:nvSpPr>
            <xdr:cNvPr id="13" name="AutoShape 13"/>
            <xdr:cNvSpPr>
              <a:spLocks noChangeAspect="1"/>
            </xdr:cNvSpPr>
          </xdr:nvSpPr>
          <xdr:spPr>
            <a:xfrm>
              <a:off x="632" y="498"/>
              <a:ext cx="620" cy="37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5"/>
            <xdr:cNvSpPr>
              <a:spLocks/>
            </xdr:cNvSpPr>
          </xdr:nvSpPr>
          <xdr:spPr>
            <a:xfrm>
              <a:off x="819" y="599"/>
              <a:ext cx="275" cy="26"/>
            </a:xfrm>
            <a:prstGeom prst="rect">
              <a:avLst/>
            </a:prstGeom>
            <a:solidFill>
              <a:srgbClr val="00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16"/>
            <xdr:cNvSpPr>
              <a:spLocks/>
            </xdr:cNvSpPr>
          </xdr:nvSpPr>
          <xdr:spPr>
            <a:xfrm>
              <a:off x="819" y="649"/>
              <a:ext cx="275" cy="26"/>
            </a:xfrm>
            <a:prstGeom prst="rect">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Rectangle 17"/>
            <xdr:cNvSpPr>
              <a:spLocks/>
            </xdr:cNvSpPr>
          </xdr:nvSpPr>
          <xdr:spPr>
            <a:xfrm>
              <a:off x="819" y="675"/>
              <a:ext cx="275" cy="26"/>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Rectangle 18"/>
            <xdr:cNvSpPr>
              <a:spLocks/>
            </xdr:cNvSpPr>
          </xdr:nvSpPr>
          <xdr:spPr>
            <a:xfrm>
              <a:off x="819" y="725"/>
              <a:ext cx="275" cy="2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19"/>
            <xdr:cNvSpPr>
              <a:spLocks/>
            </xdr:cNvSpPr>
          </xdr:nvSpPr>
          <xdr:spPr>
            <a:xfrm>
              <a:off x="819" y="749"/>
              <a:ext cx="275" cy="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Rectangle 20"/>
            <xdr:cNvSpPr>
              <a:spLocks/>
            </xdr:cNvSpPr>
          </xdr:nvSpPr>
          <xdr:spPr>
            <a:xfrm>
              <a:off x="819" y="775"/>
              <a:ext cx="275" cy="27"/>
            </a:xfrm>
            <a:prstGeom prst="rect">
              <a:avLst/>
            </a:prstGeom>
            <a:solidFill>
              <a:srgbClr val="8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Rectangle 21"/>
            <xdr:cNvSpPr>
              <a:spLocks/>
            </xdr:cNvSpPr>
          </xdr:nvSpPr>
          <xdr:spPr>
            <a:xfrm>
              <a:off x="805" y="500"/>
              <a:ext cx="219" cy="26"/>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nalevering naar waterlaag </a:t>
              </a:r>
            </a:p>
          </xdr:txBody>
        </xdr:sp>
        <xdr:sp>
          <xdr:nvSpPr>
            <xdr:cNvPr id="21" name="Rectangle 23"/>
            <xdr:cNvSpPr>
              <a:spLocks/>
            </xdr:cNvSpPr>
          </xdr:nvSpPr>
          <xdr:spPr>
            <a:xfrm>
              <a:off x="896" y="604"/>
              <a:ext cx="108" cy="25"/>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P-porievocht</a:t>
              </a:r>
            </a:p>
          </xdr:txBody>
        </xdr:sp>
        <xdr:sp>
          <xdr:nvSpPr>
            <xdr:cNvPr id="22" name="Rectangle 24"/>
            <xdr:cNvSpPr>
              <a:spLocks/>
            </xdr:cNvSpPr>
          </xdr:nvSpPr>
          <xdr:spPr>
            <a:xfrm>
              <a:off x="923" y="650"/>
              <a:ext cx="55" cy="25"/>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P-ijzer</a:t>
              </a:r>
            </a:p>
          </xdr:txBody>
        </xdr:sp>
        <xdr:sp>
          <xdr:nvSpPr>
            <xdr:cNvPr id="23" name="Rectangle 25"/>
            <xdr:cNvSpPr>
              <a:spLocks/>
            </xdr:cNvSpPr>
          </xdr:nvSpPr>
          <xdr:spPr>
            <a:xfrm>
              <a:off x="897" y="675"/>
              <a:ext cx="104" cy="26"/>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P-organisch</a:t>
              </a:r>
            </a:p>
          </xdr:txBody>
        </xdr:sp>
        <xdr:sp>
          <xdr:nvSpPr>
            <xdr:cNvPr id="24" name="Rectangle 26"/>
            <xdr:cNvSpPr>
              <a:spLocks/>
            </xdr:cNvSpPr>
          </xdr:nvSpPr>
          <xdr:spPr>
            <a:xfrm>
              <a:off x="894" y="725"/>
              <a:ext cx="106" cy="25"/>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P-aluminium</a:t>
              </a:r>
            </a:p>
          </xdr:txBody>
        </xdr:sp>
        <xdr:sp>
          <xdr:nvSpPr>
            <xdr:cNvPr id="25" name="Rectangle 27"/>
            <xdr:cNvSpPr>
              <a:spLocks/>
            </xdr:cNvSpPr>
          </xdr:nvSpPr>
          <xdr:spPr>
            <a:xfrm>
              <a:off x="906" y="753"/>
              <a:ext cx="88" cy="26"/>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P-Calcium</a:t>
              </a:r>
            </a:p>
          </xdr:txBody>
        </xdr:sp>
        <xdr:sp>
          <xdr:nvSpPr>
            <xdr:cNvPr id="26" name="Rectangle 28"/>
            <xdr:cNvSpPr>
              <a:spLocks/>
            </xdr:cNvSpPr>
          </xdr:nvSpPr>
          <xdr:spPr>
            <a:xfrm>
              <a:off x="915" y="776"/>
              <a:ext cx="71" cy="25"/>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P-overig</a:t>
              </a:r>
            </a:p>
          </xdr:txBody>
        </xdr:sp>
        <xdr:sp>
          <xdr:nvSpPr>
            <xdr:cNvPr id="27" name="Line 29"/>
            <xdr:cNvSpPr>
              <a:spLocks/>
            </xdr:cNvSpPr>
          </xdr:nvSpPr>
          <xdr:spPr>
            <a:xfrm>
              <a:off x="819" y="599"/>
              <a:ext cx="0" cy="2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30"/>
            <xdr:cNvSpPr>
              <a:spLocks/>
            </xdr:cNvSpPr>
          </xdr:nvSpPr>
          <xdr:spPr>
            <a:xfrm>
              <a:off x="819" y="599"/>
              <a:ext cx="2" cy="2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Line 31"/>
            <xdr:cNvSpPr>
              <a:spLocks/>
            </xdr:cNvSpPr>
          </xdr:nvSpPr>
          <xdr:spPr>
            <a:xfrm>
              <a:off x="1094" y="601"/>
              <a:ext cx="0" cy="2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2"/>
            <xdr:cNvSpPr>
              <a:spLocks/>
            </xdr:cNvSpPr>
          </xdr:nvSpPr>
          <xdr:spPr>
            <a:xfrm>
              <a:off x="1094" y="601"/>
              <a:ext cx="2" cy="24"/>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Line 33"/>
            <xdr:cNvSpPr>
              <a:spLocks/>
            </xdr:cNvSpPr>
          </xdr:nvSpPr>
          <xdr:spPr>
            <a:xfrm>
              <a:off x="819" y="649"/>
              <a:ext cx="0" cy="5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34"/>
            <xdr:cNvSpPr>
              <a:spLocks/>
            </xdr:cNvSpPr>
          </xdr:nvSpPr>
          <xdr:spPr>
            <a:xfrm>
              <a:off x="819" y="649"/>
              <a:ext cx="2" cy="5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Line 35"/>
            <xdr:cNvSpPr>
              <a:spLocks/>
            </xdr:cNvSpPr>
          </xdr:nvSpPr>
          <xdr:spPr>
            <a:xfrm>
              <a:off x="1094" y="651"/>
              <a:ext cx="0" cy="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36"/>
            <xdr:cNvSpPr>
              <a:spLocks/>
            </xdr:cNvSpPr>
          </xdr:nvSpPr>
          <xdr:spPr>
            <a:xfrm>
              <a:off x="1094" y="651"/>
              <a:ext cx="2" cy="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5" name="Line 37"/>
            <xdr:cNvSpPr>
              <a:spLocks/>
            </xdr:cNvSpPr>
          </xdr:nvSpPr>
          <xdr:spPr>
            <a:xfrm>
              <a:off x="819" y="723"/>
              <a:ext cx="0" cy="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8"/>
            <xdr:cNvSpPr>
              <a:spLocks/>
            </xdr:cNvSpPr>
          </xdr:nvSpPr>
          <xdr:spPr>
            <a:xfrm>
              <a:off x="819" y="723"/>
              <a:ext cx="2" cy="79"/>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Line 39"/>
            <xdr:cNvSpPr>
              <a:spLocks/>
            </xdr:cNvSpPr>
          </xdr:nvSpPr>
          <xdr:spPr>
            <a:xfrm>
              <a:off x="1094" y="725"/>
              <a:ext cx="0" cy="7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Rectangle 40"/>
            <xdr:cNvSpPr>
              <a:spLocks/>
            </xdr:cNvSpPr>
          </xdr:nvSpPr>
          <xdr:spPr>
            <a:xfrm>
              <a:off x="1094" y="725"/>
              <a:ext cx="2" cy="77"/>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Line 41"/>
            <xdr:cNvSpPr>
              <a:spLocks/>
            </xdr:cNvSpPr>
          </xdr:nvSpPr>
          <xdr:spPr>
            <a:xfrm>
              <a:off x="821" y="599"/>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42"/>
            <xdr:cNvSpPr>
              <a:spLocks/>
            </xdr:cNvSpPr>
          </xdr:nvSpPr>
          <xdr:spPr>
            <a:xfrm>
              <a:off x="821" y="599"/>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Line 43"/>
            <xdr:cNvSpPr>
              <a:spLocks/>
            </xdr:cNvSpPr>
          </xdr:nvSpPr>
          <xdr:spPr>
            <a:xfrm>
              <a:off x="821" y="623"/>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4"/>
            <xdr:cNvSpPr>
              <a:spLocks/>
            </xdr:cNvSpPr>
          </xdr:nvSpPr>
          <xdr:spPr>
            <a:xfrm>
              <a:off x="821" y="623"/>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Line 45"/>
            <xdr:cNvSpPr>
              <a:spLocks/>
            </xdr:cNvSpPr>
          </xdr:nvSpPr>
          <xdr:spPr>
            <a:xfrm>
              <a:off x="821" y="649"/>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46"/>
            <xdr:cNvSpPr>
              <a:spLocks/>
            </xdr:cNvSpPr>
          </xdr:nvSpPr>
          <xdr:spPr>
            <a:xfrm>
              <a:off x="821" y="649"/>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Line 47"/>
            <xdr:cNvSpPr>
              <a:spLocks/>
            </xdr:cNvSpPr>
          </xdr:nvSpPr>
          <xdr:spPr>
            <a:xfrm>
              <a:off x="821" y="673"/>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48"/>
            <xdr:cNvSpPr>
              <a:spLocks/>
            </xdr:cNvSpPr>
          </xdr:nvSpPr>
          <xdr:spPr>
            <a:xfrm>
              <a:off x="821" y="673"/>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Line 49"/>
            <xdr:cNvSpPr>
              <a:spLocks/>
            </xdr:cNvSpPr>
          </xdr:nvSpPr>
          <xdr:spPr>
            <a:xfrm>
              <a:off x="821" y="699"/>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50"/>
            <xdr:cNvSpPr>
              <a:spLocks/>
            </xdr:cNvSpPr>
          </xdr:nvSpPr>
          <xdr:spPr>
            <a:xfrm>
              <a:off x="821" y="699"/>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Line 51"/>
            <xdr:cNvSpPr>
              <a:spLocks/>
            </xdr:cNvSpPr>
          </xdr:nvSpPr>
          <xdr:spPr>
            <a:xfrm>
              <a:off x="821" y="723"/>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Rectangle 52"/>
            <xdr:cNvSpPr>
              <a:spLocks/>
            </xdr:cNvSpPr>
          </xdr:nvSpPr>
          <xdr:spPr>
            <a:xfrm>
              <a:off x="821" y="723"/>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Line 53"/>
            <xdr:cNvSpPr>
              <a:spLocks/>
            </xdr:cNvSpPr>
          </xdr:nvSpPr>
          <xdr:spPr>
            <a:xfrm>
              <a:off x="821" y="749"/>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54"/>
            <xdr:cNvSpPr>
              <a:spLocks/>
            </xdr:cNvSpPr>
          </xdr:nvSpPr>
          <xdr:spPr>
            <a:xfrm>
              <a:off x="821" y="749"/>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Line 55"/>
            <xdr:cNvSpPr>
              <a:spLocks/>
            </xdr:cNvSpPr>
          </xdr:nvSpPr>
          <xdr:spPr>
            <a:xfrm>
              <a:off x="821" y="773"/>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56"/>
            <xdr:cNvSpPr>
              <a:spLocks/>
            </xdr:cNvSpPr>
          </xdr:nvSpPr>
          <xdr:spPr>
            <a:xfrm>
              <a:off x="821" y="773"/>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5" name="Line 57"/>
            <xdr:cNvSpPr>
              <a:spLocks/>
            </xdr:cNvSpPr>
          </xdr:nvSpPr>
          <xdr:spPr>
            <a:xfrm>
              <a:off x="821" y="800"/>
              <a:ext cx="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58"/>
            <xdr:cNvSpPr>
              <a:spLocks/>
            </xdr:cNvSpPr>
          </xdr:nvSpPr>
          <xdr:spPr>
            <a:xfrm>
              <a:off x="821" y="800"/>
              <a:ext cx="275" cy="2"/>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7" name="Freeform 59"/>
            <xdr:cNvSpPr>
              <a:spLocks/>
            </xdr:cNvSpPr>
          </xdr:nvSpPr>
          <xdr:spPr>
            <a:xfrm>
              <a:off x="946" y="522"/>
              <a:ext cx="13" cy="77"/>
            </a:xfrm>
            <a:custGeom>
              <a:pathLst>
                <a:path h="77" w="13">
                  <a:moveTo>
                    <a:pt x="6" y="77"/>
                  </a:moveTo>
                  <a:lnTo>
                    <a:pt x="6" y="10"/>
                  </a:lnTo>
                  <a:lnTo>
                    <a:pt x="6" y="10"/>
                  </a:lnTo>
                  <a:lnTo>
                    <a:pt x="6" y="10"/>
                  </a:lnTo>
                  <a:lnTo>
                    <a:pt x="9" y="10"/>
                  </a:lnTo>
                  <a:lnTo>
                    <a:pt x="9" y="10"/>
                  </a:lnTo>
                  <a:lnTo>
                    <a:pt x="9" y="77"/>
                  </a:lnTo>
                  <a:lnTo>
                    <a:pt x="9" y="77"/>
                  </a:lnTo>
                  <a:lnTo>
                    <a:pt x="6" y="77"/>
                  </a:lnTo>
                  <a:lnTo>
                    <a:pt x="6" y="77"/>
                  </a:lnTo>
                  <a:lnTo>
                    <a:pt x="6" y="77"/>
                  </a:lnTo>
                  <a:lnTo>
                    <a:pt x="6" y="77"/>
                  </a:lnTo>
                  <a:close/>
                  <a:moveTo>
                    <a:pt x="6" y="77"/>
                  </a:moveTo>
                  <a:lnTo>
                    <a:pt x="0" y="12"/>
                  </a:lnTo>
                  <a:lnTo>
                    <a:pt x="6" y="0"/>
                  </a:lnTo>
                  <a:lnTo>
                    <a:pt x="13" y="1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60"/>
            <xdr:cNvSpPr>
              <a:spLocks/>
            </xdr:cNvSpPr>
          </xdr:nvSpPr>
          <xdr:spPr>
            <a:xfrm>
              <a:off x="854" y="546"/>
              <a:ext cx="203" cy="3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9" name="Rectangle 61"/>
            <xdr:cNvSpPr>
              <a:spLocks/>
            </xdr:cNvSpPr>
          </xdr:nvSpPr>
          <xdr:spPr>
            <a:xfrm>
              <a:off x="854" y="546"/>
              <a:ext cx="203" cy="3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2"/>
            <xdr:cNvSpPr>
              <a:spLocks/>
            </xdr:cNvSpPr>
          </xdr:nvSpPr>
          <xdr:spPr>
            <a:xfrm>
              <a:off x="935" y="548"/>
              <a:ext cx="35" cy="25"/>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ijzer</a:t>
              </a:r>
            </a:p>
          </xdr:txBody>
        </xdr:sp>
        <xdr:sp>
          <xdr:nvSpPr>
            <xdr:cNvPr id="61" name="Rectangle 63"/>
            <xdr:cNvSpPr>
              <a:spLocks/>
            </xdr:cNvSpPr>
          </xdr:nvSpPr>
          <xdr:spPr>
            <a:xfrm>
              <a:off x="806" y="588"/>
              <a:ext cx="301" cy="252"/>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4"/>
            <xdr:cNvSpPr>
              <a:spLocks/>
            </xdr:cNvSpPr>
          </xdr:nvSpPr>
          <xdr:spPr>
            <a:xfrm>
              <a:off x="848" y="826"/>
              <a:ext cx="213" cy="4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5"/>
            <xdr:cNvSpPr>
              <a:spLocks/>
            </xdr:cNvSpPr>
          </xdr:nvSpPr>
          <xdr:spPr>
            <a:xfrm>
              <a:off x="915" y="832"/>
              <a:ext cx="64" cy="25"/>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latin typeface="Arial"/>
                  <a:ea typeface="Arial"/>
                  <a:cs typeface="Arial"/>
                </a:rPr>
                <a:t>P-totaal</a:t>
              </a:r>
            </a:p>
          </xdr:txBody>
        </xdr:sp>
      </xdr:grpSp>
    </xdr:grpSp>
    <xdr:clientData/>
  </xdr:twoCellAnchor>
  <xdr:twoCellAnchor editAs="oneCell">
    <xdr:from>
      <xdr:col>1</xdr:col>
      <xdr:colOff>28575</xdr:colOff>
      <xdr:row>15</xdr:row>
      <xdr:rowOff>9525</xdr:rowOff>
    </xdr:from>
    <xdr:to>
      <xdr:col>1</xdr:col>
      <xdr:colOff>5676900</xdr:colOff>
      <xdr:row>25</xdr:row>
      <xdr:rowOff>123825</xdr:rowOff>
    </xdr:to>
    <xdr:pic>
      <xdr:nvPicPr>
        <xdr:cNvPr id="64" name="Afbeelding 64"/>
        <xdr:cNvPicPr preferRelativeResize="1">
          <a:picLocks noChangeAspect="1"/>
        </xdr:cNvPicPr>
      </xdr:nvPicPr>
      <xdr:blipFill>
        <a:blip r:embed="rId1"/>
        <a:stretch>
          <a:fillRect/>
        </a:stretch>
      </xdr:blipFill>
      <xdr:spPr>
        <a:xfrm>
          <a:off x="371475" y="2533650"/>
          <a:ext cx="564832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xdr:row>
      <xdr:rowOff>85725</xdr:rowOff>
    </xdr:from>
    <xdr:to>
      <xdr:col>8</xdr:col>
      <xdr:colOff>561975</xdr:colOff>
      <xdr:row>6</xdr:row>
      <xdr:rowOff>85725</xdr:rowOff>
    </xdr:to>
    <xdr:sp>
      <xdr:nvSpPr>
        <xdr:cNvPr id="1" name="Line 1"/>
        <xdr:cNvSpPr>
          <a:spLocks/>
        </xdr:cNvSpPr>
      </xdr:nvSpPr>
      <xdr:spPr>
        <a:xfrm>
          <a:off x="5438775" y="1695450"/>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5</xdr:row>
      <xdr:rowOff>85725</xdr:rowOff>
    </xdr:from>
    <xdr:to>
      <xdr:col>8</xdr:col>
      <xdr:colOff>561975</xdr:colOff>
      <xdr:row>5</xdr:row>
      <xdr:rowOff>85725</xdr:rowOff>
    </xdr:to>
    <xdr:sp>
      <xdr:nvSpPr>
        <xdr:cNvPr id="2" name="Line 11"/>
        <xdr:cNvSpPr>
          <a:spLocks/>
        </xdr:cNvSpPr>
      </xdr:nvSpPr>
      <xdr:spPr>
        <a:xfrm>
          <a:off x="5438775" y="1514475"/>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xdr:row>
      <xdr:rowOff>85725</xdr:rowOff>
    </xdr:from>
    <xdr:to>
      <xdr:col>8</xdr:col>
      <xdr:colOff>561975</xdr:colOff>
      <xdr:row>7</xdr:row>
      <xdr:rowOff>85725</xdr:rowOff>
    </xdr:to>
    <xdr:sp>
      <xdr:nvSpPr>
        <xdr:cNvPr id="3" name="Line 12"/>
        <xdr:cNvSpPr>
          <a:spLocks/>
        </xdr:cNvSpPr>
      </xdr:nvSpPr>
      <xdr:spPr>
        <a:xfrm>
          <a:off x="5438775" y="1876425"/>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20</xdr:row>
      <xdr:rowOff>85725</xdr:rowOff>
    </xdr:from>
    <xdr:to>
      <xdr:col>8</xdr:col>
      <xdr:colOff>561975</xdr:colOff>
      <xdr:row>20</xdr:row>
      <xdr:rowOff>85725</xdr:rowOff>
    </xdr:to>
    <xdr:sp>
      <xdr:nvSpPr>
        <xdr:cNvPr id="4" name="Line 44"/>
        <xdr:cNvSpPr>
          <a:spLocks/>
        </xdr:cNvSpPr>
      </xdr:nvSpPr>
      <xdr:spPr>
        <a:xfrm>
          <a:off x="5438775" y="4781550"/>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19</xdr:row>
      <xdr:rowOff>85725</xdr:rowOff>
    </xdr:from>
    <xdr:to>
      <xdr:col>8</xdr:col>
      <xdr:colOff>561975</xdr:colOff>
      <xdr:row>19</xdr:row>
      <xdr:rowOff>85725</xdr:rowOff>
    </xdr:to>
    <xdr:sp>
      <xdr:nvSpPr>
        <xdr:cNvPr id="5" name="Line 45"/>
        <xdr:cNvSpPr>
          <a:spLocks/>
        </xdr:cNvSpPr>
      </xdr:nvSpPr>
      <xdr:spPr>
        <a:xfrm>
          <a:off x="5438775" y="4600575"/>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21</xdr:row>
      <xdr:rowOff>85725</xdr:rowOff>
    </xdr:from>
    <xdr:to>
      <xdr:col>8</xdr:col>
      <xdr:colOff>561975</xdr:colOff>
      <xdr:row>21</xdr:row>
      <xdr:rowOff>85725</xdr:rowOff>
    </xdr:to>
    <xdr:sp>
      <xdr:nvSpPr>
        <xdr:cNvPr id="6" name="Line 46"/>
        <xdr:cNvSpPr>
          <a:spLocks/>
        </xdr:cNvSpPr>
      </xdr:nvSpPr>
      <xdr:spPr>
        <a:xfrm>
          <a:off x="5438775" y="4962525"/>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30</xdr:row>
      <xdr:rowOff>9525</xdr:rowOff>
    </xdr:from>
    <xdr:to>
      <xdr:col>18</xdr:col>
      <xdr:colOff>561975</xdr:colOff>
      <xdr:row>44</xdr:row>
      <xdr:rowOff>85725</xdr:rowOff>
    </xdr:to>
    <xdr:graphicFrame>
      <xdr:nvGraphicFramePr>
        <xdr:cNvPr id="7" name="Grafiek 50"/>
        <xdr:cNvGraphicFramePr/>
      </xdr:nvGraphicFramePr>
      <xdr:xfrm>
        <a:off x="9382125" y="6724650"/>
        <a:ext cx="3952875" cy="2686050"/>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12</xdr:row>
      <xdr:rowOff>85725</xdr:rowOff>
    </xdr:from>
    <xdr:to>
      <xdr:col>8</xdr:col>
      <xdr:colOff>561975</xdr:colOff>
      <xdr:row>12</xdr:row>
      <xdr:rowOff>85725</xdr:rowOff>
    </xdr:to>
    <xdr:sp>
      <xdr:nvSpPr>
        <xdr:cNvPr id="8" name="Line 51"/>
        <xdr:cNvSpPr>
          <a:spLocks/>
        </xdr:cNvSpPr>
      </xdr:nvSpPr>
      <xdr:spPr>
        <a:xfrm>
          <a:off x="5438775" y="3105150"/>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xdr:row>
      <xdr:rowOff>85725</xdr:rowOff>
    </xdr:from>
    <xdr:to>
      <xdr:col>8</xdr:col>
      <xdr:colOff>561975</xdr:colOff>
      <xdr:row>11</xdr:row>
      <xdr:rowOff>85725</xdr:rowOff>
    </xdr:to>
    <xdr:sp>
      <xdr:nvSpPr>
        <xdr:cNvPr id="9" name="Line 52"/>
        <xdr:cNvSpPr>
          <a:spLocks/>
        </xdr:cNvSpPr>
      </xdr:nvSpPr>
      <xdr:spPr>
        <a:xfrm>
          <a:off x="5438775" y="2924175"/>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13</xdr:row>
      <xdr:rowOff>85725</xdr:rowOff>
    </xdr:from>
    <xdr:to>
      <xdr:col>8</xdr:col>
      <xdr:colOff>561975</xdr:colOff>
      <xdr:row>13</xdr:row>
      <xdr:rowOff>85725</xdr:rowOff>
    </xdr:to>
    <xdr:sp>
      <xdr:nvSpPr>
        <xdr:cNvPr id="10" name="Line 53"/>
        <xdr:cNvSpPr>
          <a:spLocks/>
        </xdr:cNvSpPr>
      </xdr:nvSpPr>
      <xdr:spPr>
        <a:xfrm>
          <a:off x="5438775" y="3286125"/>
          <a:ext cx="5238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10</xdr:col>
      <xdr:colOff>57150</xdr:colOff>
      <xdr:row>71</xdr:row>
      <xdr:rowOff>47625</xdr:rowOff>
    </xdr:to>
    <xdr:pic>
      <xdr:nvPicPr>
        <xdr:cNvPr id="1" name="Picture 16"/>
        <xdr:cNvPicPr preferRelativeResize="1">
          <a:picLocks noChangeAspect="1"/>
        </xdr:cNvPicPr>
      </xdr:nvPicPr>
      <xdr:blipFill>
        <a:blip r:embed="rId1"/>
        <a:stretch>
          <a:fillRect/>
        </a:stretch>
      </xdr:blipFill>
      <xdr:spPr>
        <a:xfrm>
          <a:off x="247650" y="8105775"/>
          <a:ext cx="5543550" cy="3448050"/>
        </a:xfrm>
        <a:prstGeom prst="rect">
          <a:avLst/>
        </a:prstGeom>
        <a:noFill/>
        <a:ln w="1" cmpd="sng">
          <a:noFill/>
        </a:ln>
      </xdr:spPr>
    </xdr:pic>
    <xdr:clientData/>
  </xdr:twoCellAnchor>
  <xdr:twoCellAnchor editAs="oneCell">
    <xdr:from>
      <xdr:col>1</xdr:col>
      <xdr:colOff>9525</xdr:colOff>
      <xdr:row>26</xdr:row>
      <xdr:rowOff>47625</xdr:rowOff>
    </xdr:from>
    <xdr:to>
      <xdr:col>10</xdr:col>
      <xdr:colOff>66675</xdr:colOff>
      <xdr:row>47</xdr:row>
      <xdr:rowOff>104775</xdr:rowOff>
    </xdr:to>
    <xdr:pic>
      <xdr:nvPicPr>
        <xdr:cNvPr id="2" name="Picture 17"/>
        <xdr:cNvPicPr preferRelativeResize="1">
          <a:picLocks noChangeAspect="1"/>
        </xdr:cNvPicPr>
      </xdr:nvPicPr>
      <xdr:blipFill>
        <a:blip r:embed="rId2"/>
        <a:stretch>
          <a:fillRect/>
        </a:stretch>
      </xdr:blipFill>
      <xdr:spPr>
        <a:xfrm>
          <a:off x="257175" y="4267200"/>
          <a:ext cx="5543550" cy="3457575"/>
        </a:xfrm>
        <a:prstGeom prst="rect">
          <a:avLst/>
        </a:prstGeom>
        <a:noFill/>
        <a:ln w="1" cmpd="sng">
          <a:noFill/>
        </a:ln>
      </xdr:spPr>
    </xdr:pic>
    <xdr:clientData/>
  </xdr:twoCellAnchor>
  <xdr:twoCellAnchor editAs="oneCell">
    <xdr:from>
      <xdr:col>11</xdr:col>
      <xdr:colOff>19050</xdr:colOff>
      <xdr:row>26</xdr:row>
      <xdr:rowOff>0</xdr:rowOff>
    </xdr:from>
    <xdr:to>
      <xdr:col>18</xdr:col>
      <xdr:colOff>219075</xdr:colOff>
      <xdr:row>47</xdr:row>
      <xdr:rowOff>47625</xdr:rowOff>
    </xdr:to>
    <xdr:pic>
      <xdr:nvPicPr>
        <xdr:cNvPr id="3" name="Picture 20"/>
        <xdr:cNvPicPr preferRelativeResize="1">
          <a:picLocks noChangeAspect="1"/>
        </xdr:cNvPicPr>
      </xdr:nvPicPr>
      <xdr:blipFill>
        <a:blip r:embed="rId3"/>
        <a:stretch>
          <a:fillRect/>
        </a:stretch>
      </xdr:blipFill>
      <xdr:spPr>
        <a:xfrm>
          <a:off x="6362700" y="4219575"/>
          <a:ext cx="5543550" cy="3448050"/>
        </a:xfrm>
        <a:prstGeom prst="rect">
          <a:avLst/>
        </a:prstGeom>
        <a:noFill/>
        <a:ln w="1" cmpd="sng">
          <a:noFill/>
        </a:ln>
      </xdr:spPr>
    </xdr:pic>
    <xdr:clientData/>
  </xdr:twoCellAnchor>
  <xdr:twoCellAnchor editAs="oneCell">
    <xdr:from>
      <xdr:col>1</xdr:col>
      <xdr:colOff>0</xdr:colOff>
      <xdr:row>74</xdr:row>
      <xdr:rowOff>0</xdr:rowOff>
    </xdr:from>
    <xdr:to>
      <xdr:col>10</xdr:col>
      <xdr:colOff>57150</xdr:colOff>
      <xdr:row>95</xdr:row>
      <xdr:rowOff>47625</xdr:rowOff>
    </xdr:to>
    <xdr:pic>
      <xdr:nvPicPr>
        <xdr:cNvPr id="4" name="Picture 28"/>
        <xdr:cNvPicPr preferRelativeResize="1">
          <a:picLocks noChangeAspect="1"/>
        </xdr:cNvPicPr>
      </xdr:nvPicPr>
      <xdr:blipFill>
        <a:blip r:embed="rId4"/>
        <a:stretch>
          <a:fillRect/>
        </a:stretch>
      </xdr:blipFill>
      <xdr:spPr>
        <a:xfrm>
          <a:off x="247650" y="12001500"/>
          <a:ext cx="5543550" cy="3448050"/>
        </a:xfrm>
        <a:prstGeom prst="rect">
          <a:avLst/>
        </a:prstGeom>
        <a:noFill/>
        <a:ln w="1" cmpd="sng">
          <a:noFill/>
        </a:ln>
      </xdr:spPr>
    </xdr:pic>
    <xdr:clientData/>
  </xdr:twoCellAnchor>
  <xdr:twoCellAnchor editAs="oneCell">
    <xdr:from>
      <xdr:col>11</xdr:col>
      <xdr:colOff>19050</xdr:colOff>
      <xdr:row>74</xdr:row>
      <xdr:rowOff>0</xdr:rowOff>
    </xdr:from>
    <xdr:to>
      <xdr:col>18</xdr:col>
      <xdr:colOff>219075</xdr:colOff>
      <xdr:row>95</xdr:row>
      <xdr:rowOff>47625</xdr:rowOff>
    </xdr:to>
    <xdr:pic>
      <xdr:nvPicPr>
        <xdr:cNvPr id="5" name="Picture 30"/>
        <xdr:cNvPicPr preferRelativeResize="1">
          <a:picLocks noChangeAspect="1"/>
        </xdr:cNvPicPr>
      </xdr:nvPicPr>
      <xdr:blipFill>
        <a:blip r:embed="rId5"/>
        <a:stretch>
          <a:fillRect/>
        </a:stretch>
      </xdr:blipFill>
      <xdr:spPr>
        <a:xfrm>
          <a:off x="6362700" y="12001500"/>
          <a:ext cx="5543550" cy="3448050"/>
        </a:xfrm>
        <a:prstGeom prst="rect">
          <a:avLst/>
        </a:prstGeom>
        <a:noFill/>
        <a:ln w="1" cmpd="sng">
          <a:noFill/>
        </a:ln>
      </xdr:spPr>
    </xdr:pic>
    <xdr:clientData/>
  </xdr:twoCellAnchor>
  <xdr:twoCellAnchor editAs="oneCell">
    <xdr:from>
      <xdr:col>1</xdr:col>
      <xdr:colOff>0</xdr:colOff>
      <xdr:row>2</xdr:row>
      <xdr:rowOff>0</xdr:rowOff>
    </xdr:from>
    <xdr:to>
      <xdr:col>10</xdr:col>
      <xdr:colOff>57150</xdr:colOff>
      <xdr:row>23</xdr:row>
      <xdr:rowOff>47625</xdr:rowOff>
    </xdr:to>
    <xdr:pic>
      <xdr:nvPicPr>
        <xdr:cNvPr id="6" name="Picture 32"/>
        <xdr:cNvPicPr preferRelativeResize="1">
          <a:picLocks noChangeAspect="1"/>
        </xdr:cNvPicPr>
      </xdr:nvPicPr>
      <xdr:blipFill>
        <a:blip r:embed="rId6"/>
        <a:stretch>
          <a:fillRect/>
        </a:stretch>
      </xdr:blipFill>
      <xdr:spPr>
        <a:xfrm>
          <a:off x="247650" y="323850"/>
          <a:ext cx="5543550" cy="3448050"/>
        </a:xfrm>
        <a:prstGeom prst="rect">
          <a:avLst/>
        </a:prstGeom>
        <a:noFill/>
        <a:ln w="1" cmpd="sng">
          <a:noFill/>
        </a:ln>
      </xdr:spPr>
    </xdr:pic>
    <xdr:clientData/>
  </xdr:twoCellAnchor>
  <xdr:twoCellAnchor editAs="oneCell">
    <xdr:from>
      <xdr:col>11</xdr:col>
      <xdr:colOff>19050</xdr:colOff>
      <xdr:row>50</xdr:row>
      <xdr:rowOff>0</xdr:rowOff>
    </xdr:from>
    <xdr:to>
      <xdr:col>18</xdr:col>
      <xdr:colOff>219075</xdr:colOff>
      <xdr:row>71</xdr:row>
      <xdr:rowOff>57150</xdr:rowOff>
    </xdr:to>
    <xdr:pic>
      <xdr:nvPicPr>
        <xdr:cNvPr id="7" name="Picture 33"/>
        <xdr:cNvPicPr preferRelativeResize="1">
          <a:picLocks noChangeAspect="1"/>
        </xdr:cNvPicPr>
      </xdr:nvPicPr>
      <xdr:blipFill>
        <a:blip r:embed="rId7"/>
        <a:stretch>
          <a:fillRect/>
        </a:stretch>
      </xdr:blipFill>
      <xdr:spPr>
        <a:xfrm>
          <a:off x="6362700" y="8105775"/>
          <a:ext cx="5543550" cy="3457575"/>
        </a:xfrm>
        <a:prstGeom prst="rect">
          <a:avLst/>
        </a:prstGeom>
        <a:noFill/>
        <a:ln w="1" cmpd="sng">
          <a:noFill/>
        </a:ln>
      </xdr:spPr>
    </xdr:pic>
    <xdr:clientData/>
  </xdr:twoCellAnchor>
  <xdr:twoCellAnchor editAs="oneCell">
    <xdr:from>
      <xdr:col>11</xdr:col>
      <xdr:colOff>104775</xdr:colOff>
      <xdr:row>2</xdr:row>
      <xdr:rowOff>66675</xdr:rowOff>
    </xdr:from>
    <xdr:to>
      <xdr:col>18</xdr:col>
      <xdr:colOff>209550</xdr:colOff>
      <xdr:row>22</xdr:row>
      <xdr:rowOff>104775</xdr:rowOff>
    </xdr:to>
    <xdr:pic>
      <xdr:nvPicPr>
        <xdr:cNvPr id="8" name="Picture 34"/>
        <xdr:cNvPicPr preferRelativeResize="1">
          <a:picLocks noChangeAspect="1"/>
        </xdr:cNvPicPr>
      </xdr:nvPicPr>
      <xdr:blipFill>
        <a:blip r:embed="rId8"/>
        <a:stretch>
          <a:fillRect/>
        </a:stretch>
      </xdr:blipFill>
      <xdr:spPr>
        <a:xfrm>
          <a:off x="6448425" y="390525"/>
          <a:ext cx="5448300" cy="32766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0</xdr:col>
      <xdr:colOff>742950</xdr:colOff>
      <xdr:row>2</xdr:row>
      <xdr:rowOff>9525</xdr:rowOff>
    </xdr:to>
    <xdr:pic>
      <xdr:nvPicPr>
        <xdr:cNvPr id="1" name="CommandButton1"/>
        <xdr:cNvPicPr preferRelativeResize="1">
          <a:picLocks noChangeAspect="1"/>
        </xdr:cNvPicPr>
      </xdr:nvPicPr>
      <xdr:blipFill>
        <a:blip r:embed="rId1"/>
        <a:stretch>
          <a:fillRect/>
        </a:stretch>
      </xdr:blipFill>
      <xdr:spPr>
        <a:xfrm>
          <a:off x="47625" y="19050"/>
          <a:ext cx="6953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J85"/>
  <sheetViews>
    <sheetView tabSelected="1" zoomScale="85" zoomScaleNormal="85" zoomScalePageLayoutView="0" workbookViewId="0" topLeftCell="A1">
      <selection activeCell="B7" sqref="B7"/>
    </sheetView>
  </sheetViews>
  <sheetFormatPr defaultColWidth="9.140625" defaultRowHeight="12.75"/>
  <cols>
    <col min="1" max="1" width="5.140625" style="1" customWidth="1"/>
    <col min="2" max="2" width="160.00390625" style="1" customWidth="1"/>
    <col min="3" max="16384" width="9.140625" style="1" customWidth="1"/>
  </cols>
  <sheetData>
    <row r="1" ht="20.25">
      <c r="B1" s="48" t="s">
        <v>131</v>
      </c>
    </row>
    <row r="2" ht="12.75">
      <c r="B2" s="3" t="s">
        <v>27</v>
      </c>
    </row>
    <row r="3" ht="12.75">
      <c r="B3" s="140" t="s">
        <v>28</v>
      </c>
    </row>
    <row r="4" ht="12.75">
      <c r="B4" s="42"/>
    </row>
    <row r="5" ht="12.75">
      <c r="B5" s="76" t="s">
        <v>92</v>
      </c>
    </row>
    <row r="6" ht="12.75">
      <c r="B6" s="140" t="s">
        <v>93</v>
      </c>
    </row>
    <row r="7" ht="12.75">
      <c r="B7" s="140"/>
    </row>
    <row r="8" ht="12.75">
      <c r="B8" s="140" t="s">
        <v>30</v>
      </c>
    </row>
    <row r="9" ht="12.75">
      <c r="B9" s="140" t="s">
        <v>31</v>
      </c>
    </row>
    <row r="10" ht="12.75">
      <c r="B10" s="140" t="s">
        <v>75</v>
      </c>
    </row>
    <row r="11" ht="12.75">
      <c r="B11" s="140"/>
    </row>
    <row r="12" ht="12.75">
      <c r="B12" s="3" t="s">
        <v>29</v>
      </c>
    </row>
    <row r="13" ht="12.75">
      <c r="B13" s="42" t="s">
        <v>88</v>
      </c>
    </row>
    <row r="14" ht="12.75">
      <c r="B14" s="140" t="s">
        <v>118</v>
      </c>
    </row>
    <row r="15" ht="12.75">
      <c r="B15" s="153" t="s">
        <v>117</v>
      </c>
    </row>
    <row r="16" ht="12.75">
      <c r="B16" s="140"/>
    </row>
    <row r="17" ht="12.75">
      <c r="B17" s="140"/>
    </row>
    <row r="18" ht="12.75">
      <c r="B18" s="140"/>
    </row>
    <row r="19" s="143" customFormat="1" ht="12.75">
      <c r="B19" s="154"/>
    </row>
    <row r="20" s="143" customFormat="1" ht="12.75">
      <c r="B20" s="154"/>
    </row>
    <row r="21" s="143" customFormat="1" ht="12.75">
      <c r="B21" s="154"/>
    </row>
    <row r="22" s="143" customFormat="1" ht="12.75">
      <c r="B22" s="154"/>
    </row>
    <row r="23" s="143" customFormat="1" ht="12.75">
      <c r="B23" s="154"/>
    </row>
    <row r="24" s="143" customFormat="1" ht="12.75">
      <c r="B24" s="154"/>
    </row>
    <row r="25" s="143" customFormat="1" ht="12.75">
      <c r="B25" s="154"/>
    </row>
    <row r="26" s="143" customFormat="1" ht="12.75">
      <c r="B26" s="154"/>
    </row>
    <row r="27" ht="12.75">
      <c r="B27" s="153" t="s">
        <v>112</v>
      </c>
    </row>
    <row r="28" s="143" customFormat="1" ht="38.25">
      <c r="B28" s="155" t="s">
        <v>114</v>
      </c>
    </row>
    <row r="29" s="143" customFormat="1" ht="38.25">
      <c r="B29" s="156" t="s">
        <v>113</v>
      </c>
    </row>
    <row r="30" s="143" customFormat="1" ht="25.5">
      <c r="B30" s="154" t="s">
        <v>115</v>
      </c>
    </row>
    <row r="31" s="143" customFormat="1" ht="12.75">
      <c r="B31" s="157"/>
    </row>
    <row r="32" ht="12.75">
      <c r="B32" s="140" t="s">
        <v>119</v>
      </c>
    </row>
    <row r="33" ht="12.75">
      <c r="B33" s="140" t="s">
        <v>98</v>
      </c>
    </row>
    <row r="34" ht="12.75">
      <c r="B34" s="140" t="s">
        <v>107</v>
      </c>
    </row>
    <row r="35" ht="25.5">
      <c r="B35" s="158" t="s">
        <v>116</v>
      </c>
    </row>
    <row r="36" ht="12.75">
      <c r="B36" s="144" t="s">
        <v>120</v>
      </c>
    </row>
    <row r="37" ht="12.75">
      <c r="B37" s="145" t="s">
        <v>121</v>
      </c>
    </row>
    <row r="39" ht="12.75">
      <c r="B39" s="42" t="s">
        <v>89</v>
      </c>
    </row>
    <row r="40" ht="12.75">
      <c r="B40" s="140" t="s">
        <v>90</v>
      </c>
    </row>
    <row r="41" ht="12.75">
      <c r="B41" s="140" t="s">
        <v>122</v>
      </c>
    </row>
    <row r="42" ht="12.75">
      <c r="B42" s="140" t="s">
        <v>108</v>
      </c>
    </row>
    <row r="43" ht="12.75">
      <c r="B43" s="140"/>
    </row>
    <row r="44" ht="12.75">
      <c r="B44" s="140"/>
    </row>
    <row r="45" spans="2:9" ht="12.75" customHeight="1">
      <c r="B45" s="3" t="s">
        <v>91</v>
      </c>
      <c r="C45" s="141"/>
      <c r="D45" s="141"/>
      <c r="E45" s="141"/>
      <c r="F45" s="141"/>
      <c r="G45" s="141"/>
      <c r="H45" s="141"/>
      <c r="I45" s="141"/>
    </row>
    <row r="46" spans="2:10" ht="12.75">
      <c r="B46" s="146" t="s">
        <v>123</v>
      </c>
      <c r="C46" s="142"/>
      <c r="D46" s="142"/>
      <c r="E46" s="142"/>
      <c r="F46" s="142"/>
      <c r="G46" s="142"/>
      <c r="H46" s="142"/>
      <c r="I46" s="142"/>
      <c r="J46" s="142"/>
    </row>
    <row r="47" spans="2:10" ht="12.75" customHeight="1">
      <c r="B47" s="146" t="s">
        <v>99</v>
      </c>
      <c r="C47" s="142"/>
      <c r="D47" s="142"/>
      <c r="E47" s="142"/>
      <c r="F47" s="142"/>
      <c r="G47" s="142"/>
      <c r="H47" s="142"/>
      <c r="I47" s="142"/>
      <c r="J47" s="142"/>
    </row>
    <row r="48" spans="2:10" ht="12.75">
      <c r="B48" s="159" t="s">
        <v>100</v>
      </c>
      <c r="C48" s="142"/>
      <c r="D48" s="142"/>
      <c r="E48" s="142"/>
      <c r="F48" s="142"/>
      <c r="G48" s="142"/>
      <c r="H48" s="142"/>
      <c r="I48" s="142"/>
      <c r="J48" s="142"/>
    </row>
    <row r="49" spans="2:10" ht="12.75" customHeight="1">
      <c r="B49" s="147" t="s">
        <v>124</v>
      </c>
      <c r="C49" s="142"/>
      <c r="D49" s="142"/>
      <c r="E49" s="142"/>
      <c r="F49" s="142"/>
      <c r="G49" s="142"/>
      <c r="H49" s="142"/>
      <c r="I49" s="142"/>
      <c r="J49" s="142"/>
    </row>
    <row r="50" spans="2:10" ht="12.75">
      <c r="B50" s="147" t="s">
        <v>101</v>
      </c>
      <c r="C50" s="142"/>
      <c r="D50" s="142"/>
      <c r="E50" s="142"/>
      <c r="F50" s="142"/>
      <c r="G50" s="142"/>
      <c r="H50" s="142"/>
      <c r="I50" s="142"/>
      <c r="J50" s="142"/>
    </row>
    <row r="51" spans="2:10" ht="12.75">
      <c r="B51" s="147" t="s">
        <v>102</v>
      </c>
      <c r="C51" s="142"/>
      <c r="D51" s="142"/>
      <c r="E51" s="142"/>
      <c r="F51" s="142"/>
      <c r="G51" s="142"/>
      <c r="H51" s="142"/>
      <c r="I51" s="142"/>
      <c r="J51" s="142"/>
    </row>
    <row r="52" spans="2:10" ht="12.75">
      <c r="B52" s="140"/>
      <c r="C52" s="142"/>
      <c r="D52" s="142"/>
      <c r="E52" s="142"/>
      <c r="F52" s="142"/>
      <c r="G52" s="142"/>
      <c r="H52" s="142"/>
      <c r="I52" s="142"/>
      <c r="J52" s="142"/>
    </row>
    <row r="53" spans="2:10" ht="12.75">
      <c r="B53" s="147" t="s">
        <v>103</v>
      </c>
      <c r="C53" s="142"/>
      <c r="D53" s="142"/>
      <c r="E53" s="142"/>
      <c r="F53" s="142"/>
      <c r="G53" s="142"/>
      <c r="H53" s="142"/>
      <c r="I53" s="142"/>
      <c r="J53" s="142"/>
    </row>
    <row r="54" spans="2:10" ht="12.75">
      <c r="B54" s="147" t="s">
        <v>129</v>
      </c>
      <c r="C54" s="142"/>
      <c r="D54" s="142"/>
      <c r="E54" s="142"/>
      <c r="F54" s="142"/>
      <c r="G54" s="142"/>
      <c r="H54" s="142"/>
      <c r="I54" s="142"/>
      <c r="J54" s="142"/>
    </row>
    <row r="55" spans="2:10" ht="12.75">
      <c r="B55" s="1" t="s">
        <v>130</v>
      </c>
      <c r="C55" s="142"/>
      <c r="D55" s="142"/>
      <c r="E55" s="142"/>
      <c r="F55" s="142"/>
      <c r="G55" s="142"/>
      <c r="H55" s="142"/>
      <c r="I55" s="142"/>
      <c r="J55" s="142"/>
    </row>
    <row r="56" spans="2:10" ht="12.75">
      <c r="B56" s="147" t="s">
        <v>125</v>
      </c>
      <c r="C56" s="142"/>
      <c r="D56" s="142"/>
      <c r="E56" s="142"/>
      <c r="F56" s="142"/>
      <c r="G56" s="142"/>
      <c r="H56" s="142"/>
      <c r="I56" s="142"/>
      <c r="J56" s="142"/>
    </row>
    <row r="57" spans="2:10" ht="12.75">
      <c r="B57" s="140" t="s">
        <v>105</v>
      </c>
      <c r="C57" s="142"/>
      <c r="D57" s="142"/>
      <c r="E57" s="142"/>
      <c r="F57" s="142"/>
      <c r="G57" s="142"/>
      <c r="H57" s="142"/>
      <c r="I57" s="142"/>
      <c r="J57" s="142"/>
    </row>
    <row r="58" spans="2:10" ht="12.75">
      <c r="B58" s="140" t="s">
        <v>109</v>
      </c>
      <c r="C58" s="142"/>
      <c r="D58" s="142"/>
      <c r="E58" s="142"/>
      <c r="F58" s="142"/>
      <c r="G58" s="142"/>
      <c r="H58" s="142"/>
      <c r="I58" s="142"/>
      <c r="J58" s="142"/>
    </row>
    <row r="59" spans="2:10" ht="12.75">
      <c r="B59" s="147" t="s">
        <v>126</v>
      </c>
      <c r="C59" s="142"/>
      <c r="D59" s="142"/>
      <c r="E59" s="142"/>
      <c r="F59" s="142"/>
      <c r="G59" s="142"/>
      <c r="H59" s="142"/>
      <c r="I59" s="142"/>
      <c r="J59" s="142"/>
    </row>
    <row r="60" spans="2:10" ht="12.75">
      <c r="B60" s="147"/>
      <c r="C60" s="142"/>
      <c r="D60" s="142"/>
      <c r="E60" s="142"/>
      <c r="F60" s="142"/>
      <c r="G60" s="142"/>
      <c r="H60" s="142"/>
      <c r="I60" s="142"/>
      <c r="J60" s="142"/>
    </row>
    <row r="61" spans="2:10" ht="12.75">
      <c r="B61" s="147" t="s">
        <v>127</v>
      </c>
      <c r="C61" s="142"/>
      <c r="D61" s="142"/>
      <c r="E61" s="142"/>
      <c r="F61" s="142"/>
      <c r="G61" s="142"/>
      <c r="H61" s="142"/>
      <c r="I61" s="142"/>
      <c r="J61" s="142"/>
    </row>
    <row r="62" spans="2:10" ht="12.75">
      <c r="B62" s="147" t="s">
        <v>110</v>
      </c>
      <c r="C62" s="142"/>
      <c r="D62" s="142"/>
      <c r="E62" s="142"/>
      <c r="F62" s="142"/>
      <c r="G62" s="142"/>
      <c r="H62" s="142"/>
      <c r="I62" s="142"/>
      <c r="J62" s="142"/>
    </row>
    <row r="63" spans="2:10" ht="12.75">
      <c r="B63" s="147" t="s">
        <v>111</v>
      </c>
      <c r="C63" s="142"/>
      <c r="D63" s="142"/>
      <c r="E63" s="142"/>
      <c r="F63" s="142"/>
      <c r="G63" s="142"/>
      <c r="H63" s="142"/>
      <c r="I63" s="142"/>
      <c r="J63" s="142"/>
    </row>
    <row r="64" spans="2:10" ht="12.75">
      <c r="B64" s="147"/>
      <c r="C64" s="142"/>
      <c r="D64" s="142"/>
      <c r="E64" s="142"/>
      <c r="F64" s="142"/>
      <c r="G64" s="142"/>
      <c r="H64" s="142"/>
      <c r="I64" s="142"/>
      <c r="J64" s="142"/>
    </row>
    <row r="65" spans="2:10" ht="12.75">
      <c r="B65" s="147"/>
      <c r="C65" s="142"/>
      <c r="D65" s="142"/>
      <c r="E65" s="142"/>
      <c r="F65" s="142"/>
      <c r="G65" s="142"/>
      <c r="H65" s="142"/>
      <c r="I65" s="142"/>
      <c r="J65" s="142"/>
    </row>
    <row r="66" ht="12.75">
      <c r="B66" s="147"/>
    </row>
    <row r="67" ht="12.75">
      <c r="B67" s="140"/>
    </row>
    <row r="68" ht="12.75">
      <c r="B68" s="140"/>
    </row>
    <row r="69" ht="12.75">
      <c r="B69" s="140"/>
    </row>
    <row r="70" ht="12.75">
      <c r="B70" s="42" t="s">
        <v>128</v>
      </c>
    </row>
    <row r="71" ht="12.75">
      <c r="B71" s="42" t="s">
        <v>104</v>
      </c>
    </row>
    <row r="72" ht="12.75">
      <c r="B72" s="42" t="s">
        <v>106</v>
      </c>
    </row>
    <row r="73" ht="12.75">
      <c r="B73" s="140"/>
    </row>
    <row r="74" ht="12.75">
      <c r="B74" s="140"/>
    </row>
    <row r="75" ht="12.75">
      <c r="B75" s="140"/>
    </row>
    <row r="76" ht="12.75">
      <c r="B76" s="140"/>
    </row>
    <row r="77" ht="12.75">
      <c r="B77" s="140"/>
    </row>
    <row r="78" ht="12.75">
      <c r="B78" s="140"/>
    </row>
    <row r="79" ht="12.75">
      <c r="B79" s="140"/>
    </row>
    <row r="80" ht="12.75">
      <c r="B80" s="140"/>
    </row>
    <row r="81" ht="12.75">
      <c r="B81" s="140"/>
    </row>
    <row r="82" ht="12.75">
      <c r="B82" s="140"/>
    </row>
    <row r="83" ht="12.75">
      <c r="B83" s="140"/>
    </row>
    <row r="84" ht="12.75">
      <c r="B84" s="140"/>
    </row>
    <row r="85" ht="12.75">
      <c r="B85" s="140"/>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2"/>
  <dimension ref="B1:S53"/>
  <sheetViews>
    <sheetView zoomScale="70" zoomScaleNormal="70" zoomScalePageLayoutView="0" workbookViewId="0" topLeftCell="A1">
      <selection activeCell="B2" sqref="B2"/>
    </sheetView>
  </sheetViews>
  <sheetFormatPr defaultColWidth="9.140625" defaultRowHeight="12.75"/>
  <cols>
    <col min="1" max="1" width="1.421875" style="1" customWidth="1"/>
    <col min="2" max="2" width="9.28125" style="1" customWidth="1"/>
    <col min="3" max="3" width="8.00390625" style="1" customWidth="1"/>
    <col min="4" max="4" width="12.7109375" style="1" customWidth="1"/>
    <col min="5" max="5" width="8.28125" style="2" customWidth="1"/>
    <col min="6" max="7" width="18.140625" style="1" customWidth="1"/>
    <col min="8" max="8" width="5.00390625" style="2" customWidth="1"/>
    <col min="9" max="9" width="9.140625" style="1" customWidth="1"/>
    <col min="10" max="10" width="3.00390625" style="1" customWidth="1"/>
    <col min="11" max="11" width="13.140625" style="1" customWidth="1"/>
    <col min="12" max="12" width="22.8515625" style="1" customWidth="1"/>
    <col min="13" max="13" width="11.28125" style="11" customWidth="1"/>
    <col min="14" max="14" width="16.8515625" style="9" customWidth="1"/>
    <col min="15" max="18" width="8.57421875" style="10" customWidth="1"/>
    <col min="19" max="19" width="9.140625" style="12" customWidth="1"/>
    <col min="20" max="16384" width="9.140625" style="1" customWidth="1"/>
  </cols>
  <sheetData>
    <row r="1" spans="2:15" ht="15.75">
      <c r="B1" s="47" t="s">
        <v>132</v>
      </c>
      <c r="O1" s="44" t="s">
        <v>26</v>
      </c>
    </row>
    <row r="2" spans="2:18" ht="25.5">
      <c r="B2" s="3" t="s">
        <v>9</v>
      </c>
      <c r="D2" s="40"/>
      <c r="K2" s="3" t="s">
        <v>16</v>
      </c>
      <c r="N2" s="87" t="s">
        <v>63</v>
      </c>
      <c r="O2" s="115">
        <v>5</v>
      </c>
      <c r="P2" s="116">
        <v>10</v>
      </c>
      <c r="Q2" s="116">
        <v>18</v>
      </c>
      <c r="R2" s="117">
        <v>15</v>
      </c>
    </row>
    <row r="3" spans="2:18" ht="14.25">
      <c r="B3" s="42" t="s">
        <v>45</v>
      </c>
      <c r="K3" s="53" t="s">
        <v>36</v>
      </c>
      <c r="N3" s="9" t="s">
        <v>62</v>
      </c>
      <c r="O3" s="45">
        <f>0.0543*O2+0.193</f>
        <v>0.4645</v>
      </c>
      <c r="P3" s="45">
        <f>0.0543*P2+0.193</f>
        <v>0.736</v>
      </c>
      <c r="Q3" s="45">
        <f>0.0543*Q2+0.193</f>
        <v>1.1704</v>
      </c>
      <c r="R3" s="45">
        <f>0.0543*R2+0.193</f>
        <v>1.0075</v>
      </c>
    </row>
    <row r="4" spans="2:19" ht="42.75" customHeight="1">
      <c r="B4" s="5"/>
      <c r="C4" s="6"/>
      <c r="D4" s="86" t="s">
        <v>61</v>
      </c>
      <c r="E4" s="7"/>
      <c r="F4" s="8" t="s">
        <v>4</v>
      </c>
      <c r="G4" s="6"/>
      <c r="H4" s="7" t="s">
        <v>2</v>
      </c>
      <c r="I4" s="6"/>
      <c r="J4" s="6"/>
      <c r="K4" s="54" t="s">
        <v>18</v>
      </c>
      <c r="L4" s="43" t="s">
        <v>17</v>
      </c>
      <c r="M4" s="122"/>
      <c r="N4" s="109"/>
      <c r="O4" s="6" t="s">
        <v>22</v>
      </c>
      <c r="P4" s="6" t="s">
        <v>23</v>
      </c>
      <c r="Q4" s="6" t="s">
        <v>24</v>
      </c>
      <c r="R4" s="6" t="s">
        <v>25</v>
      </c>
      <c r="S4" s="36"/>
    </row>
    <row r="5" spans="2:14" ht="14.25">
      <c r="B5" s="9" t="s">
        <v>3</v>
      </c>
      <c r="C5" s="10"/>
      <c r="D5" s="83" t="s">
        <v>47</v>
      </c>
      <c r="E5" s="11" t="s">
        <v>10</v>
      </c>
      <c r="F5" s="10"/>
      <c r="G5" s="10"/>
      <c r="H5" s="11"/>
      <c r="I5" s="10"/>
      <c r="J5" s="10"/>
      <c r="K5" s="50" t="s">
        <v>32</v>
      </c>
      <c r="L5" s="51" t="s">
        <v>33</v>
      </c>
      <c r="N5" s="110"/>
    </row>
    <row r="6" spans="2:19" ht="14.25">
      <c r="B6" s="9"/>
      <c r="C6" s="13" t="s">
        <v>12</v>
      </c>
      <c r="D6" s="139">
        <v>40</v>
      </c>
      <c r="E6" s="14">
        <f>D6/30.974</f>
        <v>1.2914056950991153</v>
      </c>
      <c r="F6" s="10"/>
      <c r="G6" s="15" t="s">
        <v>6</v>
      </c>
      <c r="H6" s="11">
        <f>IF(F7&lt;1.4,1,0)</f>
        <v>1</v>
      </c>
      <c r="I6" s="10"/>
      <c r="J6" s="10"/>
      <c r="K6" s="37">
        <f>MAX(0,E38*D6+F38)</f>
        <v>0.8513622770939818</v>
      </c>
      <c r="L6" s="17">
        <f>MAX(0,E37*D6+F37)</f>
        <v>0</v>
      </c>
      <c r="M6" s="111">
        <f>IF(ISNA(VLOOKUP(1,$H$6:$L$8,5,FALSE)),"",VLOOKUP(1,$H$6:$L$8,5,FALSE))</f>
        <v>0</v>
      </c>
      <c r="N6" s="9" t="s">
        <v>85</v>
      </c>
      <c r="O6" s="124">
        <f>IF(OR($H$6=1,$H$7=1),$L$6*O3,0.5*O3)</f>
        <v>0</v>
      </c>
      <c r="P6" s="125">
        <f>IF(OR($H$6=1,$H$7=1),$L$6*P3,0.5*P3)</f>
        <v>0</v>
      </c>
      <c r="Q6" s="125">
        <f>IF(OR($H$6=1,$H$7=1),$L$6*Q3,0.5*Q3)</f>
        <v>0</v>
      </c>
      <c r="R6" s="126">
        <f>IF(OR($H$6=1,$H$7=1),$L$6*R3,0.5*R3)</f>
        <v>0</v>
      </c>
      <c r="S6" s="12" t="s">
        <v>37</v>
      </c>
    </row>
    <row r="7" spans="2:19" ht="14.25">
      <c r="B7" s="9"/>
      <c r="C7" s="13" t="s">
        <v>0</v>
      </c>
      <c r="D7" s="137">
        <v>8</v>
      </c>
      <c r="E7" s="14">
        <f>D7/55.845</f>
        <v>0.14325364849136002</v>
      </c>
      <c r="F7" s="89">
        <f>(E7-E8)/E6</f>
        <v>0.038480310518422316</v>
      </c>
      <c r="G7" s="18" t="s">
        <v>8</v>
      </c>
      <c r="H7" s="11">
        <f>IF(AND(F7&gt;1.4,F7&lt;4),1,0)</f>
        <v>0</v>
      </c>
      <c r="I7" s="10"/>
      <c r="J7" s="10"/>
      <c r="K7" s="38" t="str">
        <f>CONCATENATE("&lt;",ROUND(K6,1)," &amp; &gt;1.5")</f>
        <v>&lt;0.9 &amp; &gt;1.5</v>
      </c>
      <c r="L7" s="19" t="str">
        <f>CONCATENATE("&lt; ",ROUND(L6,1)," &amp; &gt; ",L8)</f>
        <v>&lt; 0 &amp; &gt; 0 – 1</v>
      </c>
      <c r="M7" s="121" t="str">
        <f>IF(OR(M6&lt;1,NOT(ISNUMBER(M6))),"onzeker",M6^2*$E$43+M6*F43+G43)</f>
        <v>onzeker</v>
      </c>
      <c r="N7" s="118" t="s">
        <v>87</v>
      </c>
      <c r="O7" s="148" t="str">
        <f>IF(ISNUMBER($M$7),$M$7,$M$7)</f>
        <v>onzeker</v>
      </c>
      <c r="P7" s="149"/>
      <c r="Q7" s="149"/>
      <c r="R7" s="150"/>
      <c r="S7" s="12" t="s">
        <v>37</v>
      </c>
    </row>
    <row r="8" spans="2:19" ht="12.75">
      <c r="B8" s="20"/>
      <c r="C8" s="21" t="s">
        <v>1</v>
      </c>
      <c r="D8" s="138">
        <v>3</v>
      </c>
      <c r="E8" s="22">
        <f>D8/32.065</f>
        <v>0.09355995633868705</v>
      </c>
      <c r="F8" s="23"/>
      <c r="G8" s="24" t="s">
        <v>7</v>
      </c>
      <c r="H8" s="25">
        <f>IF(F7&gt;=4,1,0)</f>
        <v>0</v>
      </c>
      <c r="I8" s="23"/>
      <c r="J8" s="23"/>
      <c r="K8" s="39" t="s">
        <v>5</v>
      </c>
      <c r="L8" s="26" t="s">
        <v>11</v>
      </c>
      <c r="M8" s="121"/>
      <c r="N8" s="20" t="str">
        <f>IF(H7=1,"mogelijke overschatting!","lage nalevering; onzeker")</f>
        <v>lage nalevering; onzeker</v>
      </c>
      <c r="O8" s="23"/>
      <c r="P8" s="23"/>
      <c r="Q8" s="23"/>
      <c r="R8" s="23"/>
      <c r="S8" s="46"/>
    </row>
    <row r="9" spans="2:14" ht="12.75">
      <c r="B9" s="42" t="s">
        <v>46</v>
      </c>
      <c r="D9" s="82"/>
      <c r="N9" s="111"/>
    </row>
    <row r="10" spans="2:19" ht="42.75" customHeight="1">
      <c r="B10" s="5"/>
      <c r="C10" s="6"/>
      <c r="D10" s="86" t="s">
        <v>61</v>
      </c>
      <c r="E10" s="7"/>
      <c r="F10" s="8" t="s">
        <v>4</v>
      </c>
      <c r="G10" s="6"/>
      <c r="H10" s="7" t="s">
        <v>2</v>
      </c>
      <c r="I10" s="6"/>
      <c r="J10" s="6"/>
      <c r="K10" s="54" t="s">
        <v>18</v>
      </c>
      <c r="L10" s="43" t="s">
        <v>17</v>
      </c>
      <c r="M10" s="122"/>
      <c r="N10" s="112"/>
      <c r="O10" s="6" t="s">
        <v>22</v>
      </c>
      <c r="P10" s="6" t="s">
        <v>23</v>
      </c>
      <c r="Q10" s="6" t="s">
        <v>24</v>
      </c>
      <c r="R10" s="6" t="s">
        <v>25</v>
      </c>
      <c r="S10" s="36"/>
    </row>
    <row r="11" spans="2:14" ht="14.25">
      <c r="B11" s="9" t="s">
        <v>3</v>
      </c>
      <c r="C11" s="10"/>
      <c r="D11" s="83" t="s">
        <v>76</v>
      </c>
      <c r="E11" s="11" t="s">
        <v>10</v>
      </c>
      <c r="F11" s="10"/>
      <c r="G11" s="10"/>
      <c r="H11" s="11"/>
      <c r="I11" s="10"/>
      <c r="J11" s="10"/>
      <c r="K11" s="134" t="s">
        <v>97</v>
      </c>
      <c r="L11" s="135" t="s">
        <v>97</v>
      </c>
      <c r="N11" s="111"/>
    </row>
    <row r="12" spans="2:19" ht="14.25">
      <c r="B12" s="9"/>
      <c r="C12" s="13" t="s">
        <v>12</v>
      </c>
      <c r="D12" s="92">
        <v>1000</v>
      </c>
      <c r="E12" s="14">
        <f>D12/30.974</f>
        <v>32.28514237747788</v>
      </c>
      <c r="F12" s="10"/>
      <c r="G12" s="15" t="s">
        <v>6</v>
      </c>
      <c r="H12" s="11">
        <f>IF(F13&lt;1.4,1,0)</f>
        <v>0</v>
      </c>
      <c r="I12" s="10"/>
      <c r="J12" s="10"/>
      <c r="K12" s="37">
        <f>MAX(0,E36*D12+F36)</f>
        <v>3.6312059631597124</v>
      </c>
      <c r="L12" s="17">
        <f>MAX(0,E35*D12+F35)</f>
        <v>2.9728350546155653</v>
      </c>
      <c r="M12" s="111" t="str">
        <f>IF(ISNA(VLOOKUP(1,$H$12:$L$14,5,FALSE)),"",VLOOKUP(1,$H$12:$L$14,5,FALSE))</f>
        <v>&lt; 3 &amp; &gt; 0 – 1</v>
      </c>
      <c r="N12" s="9" t="s">
        <v>85</v>
      </c>
      <c r="O12" s="124">
        <f>IF(OR($H$13=1,$H$12=1),$L$12*O3,0.5*O3)</f>
        <v>1.3808818828689302</v>
      </c>
      <c r="P12" s="125">
        <f>IF(OR($H$13=1,$H$12=1),$L$12*P3,0.5*P3)</f>
        <v>2.188006600197056</v>
      </c>
      <c r="Q12" s="125">
        <f>IF(OR($H$13=1,$H$12=1),$L$12*Q3,0.5*Q3)</f>
        <v>3.479406147922058</v>
      </c>
      <c r="R12" s="126">
        <f>IF(OR($H$13=1,$H$12=1),$L$12*R3,0.5*R3)</f>
        <v>2.9951313175251824</v>
      </c>
      <c r="S12" s="12" t="s">
        <v>37</v>
      </c>
    </row>
    <row r="13" spans="2:19" ht="14.25">
      <c r="B13" s="9"/>
      <c r="C13" s="13" t="s">
        <v>0</v>
      </c>
      <c r="D13" s="93">
        <v>3000</v>
      </c>
      <c r="E13" s="14">
        <f>D13/55.845</f>
        <v>53.72011818426001</v>
      </c>
      <c r="F13" s="89">
        <f>(E13-E14)/E12</f>
        <v>1.6639269406392696</v>
      </c>
      <c r="G13" s="18" t="s">
        <v>8</v>
      </c>
      <c r="H13" s="11">
        <f>IF(AND(F13&gt;1.4,F13&lt;4),1,0)</f>
        <v>1</v>
      </c>
      <c r="I13" s="10"/>
      <c r="J13" s="10"/>
      <c r="K13" s="38" t="str">
        <f>CONCATENATE("&lt;",ROUND(K12,1)," &amp; &gt;1.5")</f>
        <v>&lt;3.6 &amp; &gt;1.5</v>
      </c>
      <c r="L13" s="19" t="str">
        <f>CONCATENATE("&lt; ",ROUND(L12,1)," &amp; &gt; ",L14)</f>
        <v>&lt; 3 &amp; &gt; 0 – 1</v>
      </c>
      <c r="M13" s="121" t="str">
        <f>IF(OR(NOT(ISNUMBER(M12)),M12&lt;1),"onzeker",M12^2*$E$43+M12*$F$43+$G$43)</f>
        <v>onzeker</v>
      </c>
      <c r="N13" s="118" t="s">
        <v>87</v>
      </c>
      <c r="O13" s="148" t="str">
        <f>IF(ISNUMBER($M$13),$M$13*R3,$M$13)</f>
        <v>onzeker</v>
      </c>
      <c r="P13" s="151"/>
      <c r="Q13" s="151"/>
      <c r="R13" s="152"/>
      <c r="S13" s="12" t="s">
        <v>37</v>
      </c>
    </row>
    <row r="14" spans="2:19" ht="12.75">
      <c r="B14" s="20"/>
      <c r="C14" s="21" t="s">
        <v>1</v>
      </c>
      <c r="D14" s="94">
        <v>0</v>
      </c>
      <c r="E14" s="22">
        <f>D14/32.065</f>
        <v>0</v>
      </c>
      <c r="F14" s="23"/>
      <c r="G14" s="24" t="s">
        <v>7</v>
      </c>
      <c r="H14" s="25">
        <f>IF(F13&gt;=4,1,0)</f>
        <v>0</v>
      </c>
      <c r="I14" s="23"/>
      <c r="J14" s="23"/>
      <c r="K14" s="39" t="s">
        <v>5</v>
      </c>
      <c r="L14" s="26" t="s">
        <v>11</v>
      </c>
      <c r="M14" s="121"/>
      <c r="N14" s="20" t="str">
        <f>IF(H13=1,"mogelijke overschatting!","lage nalevering; onzeker")</f>
        <v>mogelijke overschatting!</v>
      </c>
      <c r="O14" s="23"/>
      <c r="P14" s="23"/>
      <c r="Q14" s="23"/>
      <c r="R14" s="23"/>
      <c r="S14" s="46"/>
    </row>
    <row r="15" spans="2:14" ht="12.75">
      <c r="B15" s="10"/>
      <c r="C15" s="13"/>
      <c r="D15" s="82"/>
      <c r="E15" s="14"/>
      <c r="F15" s="10"/>
      <c r="G15" s="56"/>
      <c r="H15" s="11"/>
      <c r="I15" s="10"/>
      <c r="J15" s="10"/>
      <c r="K15" s="13"/>
      <c r="L15" s="13"/>
      <c r="M15" s="121"/>
      <c r="N15" s="111"/>
    </row>
    <row r="16" spans="2:14" ht="12.75">
      <c r="B16" s="3" t="s">
        <v>70</v>
      </c>
      <c r="D16" s="82"/>
      <c r="N16" s="111"/>
    </row>
    <row r="17" spans="2:14" ht="12.75">
      <c r="B17" s="42"/>
      <c r="D17" s="82"/>
      <c r="N17" s="111"/>
    </row>
    <row r="18" spans="2:19" ht="38.25">
      <c r="B18" s="27"/>
      <c r="C18" s="6"/>
      <c r="D18" s="86" t="s">
        <v>61</v>
      </c>
      <c r="E18" s="28"/>
      <c r="F18" s="28"/>
      <c r="G18" s="28"/>
      <c r="H18" s="75"/>
      <c r="I18" s="28"/>
      <c r="J18" s="28"/>
      <c r="K18" s="8"/>
      <c r="L18" s="43" t="s">
        <v>17</v>
      </c>
      <c r="M18" s="122"/>
      <c r="N18" s="112"/>
      <c r="O18" s="6" t="s">
        <v>22</v>
      </c>
      <c r="P18" s="6" t="s">
        <v>23</v>
      </c>
      <c r="Q18" s="6" t="s">
        <v>24</v>
      </c>
      <c r="R18" s="6" t="s">
        <v>25</v>
      </c>
      <c r="S18" s="36"/>
    </row>
    <row r="19" spans="2:14" ht="14.25">
      <c r="B19" s="29" t="s">
        <v>69</v>
      </c>
      <c r="C19" s="30"/>
      <c r="D19" s="83" t="s">
        <v>13</v>
      </c>
      <c r="E19" s="30"/>
      <c r="F19" s="30" t="s">
        <v>59</v>
      </c>
      <c r="G19" s="30"/>
      <c r="H19" s="11" t="s">
        <v>71</v>
      </c>
      <c r="I19" s="30"/>
      <c r="J19" s="11">
        <f>IF(D20&lt;3,0,1)</f>
        <v>1</v>
      </c>
      <c r="K19" s="30"/>
      <c r="L19" s="52" t="s">
        <v>58</v>
      </c>
      <c r="N19" s="111"/>
    </row>
    <row r="20" spans="2:19" ht="14.25">
      <c r="B20" s="29"/>
      <c r="C20" s="30" t="s">
        <v>12</v>
      </c>
      <c r="D20" s="136">
        <v>5</v>
      </c>
      <c r="E20" s="14">
        <f>D20/30.974</f>
        <v>0.1614257118873894</v>
      </c>
      <c r="F20" s="90">
        <f>E21/E20</f>
        <v>1.1092846270928465</v>
      </c>
      <c r="G20" s="15" t="s">
        <v>73</v>
      </c>
      <c r="H20" s="11">
        <f>IF(F20&lt;1,1,0)</f>
        <v>0</v>
      </c>
      <c r="I20" s="10"/>
      <c r="J20" s="30"/>
      <c r="K20" s="16"/>
      <c r="L20" s="33">
        <f>MAX(0,E39*D20+F39)</f>
        <v>3.7570080811185695</v>
      </c>
      <c r="M20" s="111" t="str">
        <f>IF(ISNA(VLOOKUP(1,$H$20:$L$22,5,FALSE)),"",VLOOKUP(1,$H$20:$L$22,5,FALSE))</f>
        <v>lage nalevering</v>
      </c>
      <c r="N20" s="9" t="s">
        <v>85</v>
      </c>
      <c r="O20" s="124">
        <f>IF(OR($H$20=1,$H$21=1),MAX($L$20*O3,0),0.5*O3)</f>
        <v>0.23225</v>
      </c>
      <c r="P20" s="125">
        <f>IF(OR($H$20=1,$H$21=1),MAX($L$20*P3,0),0.5*P3)</f>
        <v>0.368</v>
      </c>
      <c r="Q20" s="125">
        <f>IF(OR($H$20=1,$H$21=1),MAX($L$20*Q3,0),0.5*Q3)</f>
        <v>0.5852</v>
      </c>
      <c r="R20" s="126">
        <f>IF(OR($H$20=1,$H$21=1),MAX($L$20*R3,0),0.5*R3)</f>
        <v>0.50375</v>
      </c>
      <c r="S20" s="12" t="s">
        <v>37</v>
      </c>
    </row>
    <row r="21" spans="2:19" ht="14.25">
      <c r="B21" s="29"/>
      <c r="C21" s="13" t="s">
        <v>0</v>
      </c>
      <c r="D21" s="137">
        <v>10</v>
      </c>
      <c r="E21" s="14">
        <f>D21/55.845</f>
        <v>0.17906706061420002</v>
      </c>
      <c r="F21" s="30" t="s">
        <v>60</v>
      </c>
      <c r="G21" s="18" t="s">
        <v>34</v>
      </c>
      <c r="H21" s="11">
        <f>IF(AND(F20&gt;=1,F22&lt;1),1,0)</f>
        <v>0</v>
      </c>
      <c r="I21" s="10"/>
      <c r="J21" s="30"/>
      <c r="K21" s="13"/>
      <c r="L21" s="34" t="str">
        <f>CONCATENATE("&lt; ",ROUND(L20,1))</f>
        <v>&lt; 3.8</v>
      </c>
      <c r="M21" s="121" t="str">
        <f>IF(OR(NOT(ISNUMBER(M20)),M20&lt;1),"onzeker",M20^2*$E$43+M20*$F$43+$G$43)</f>
        <v>onzeker</v>
      </c>
      <c r="N21" s="118" t="s">
        <v>87</v>
      </c>
      <c r="O21" s="148" t="str">
        <f>IF(ISNUMBER($M$21),$M$21*R3,$M$21)</f>
        <v>onzeker</v>
      </c>
      <c r="P21" s="151"/>
      <c r="Q21" s="151"/>
      <c r="R21" s="152"/>
      <c r="S21" s="12" t="s">
        <v>37</v>
      </c>
    </row>
    <row r="22" spans="2:19" ht="12.75">
      <c r="B22" s="31"/>
      <c r="C22" s="21" t="s">
        <v>1</v>
      </c>
      <c r="D22" s="138">
        <v>1</v>
      </c>
      <c r="E22" s="22">
        <f>D22/32.065</f>
        <v>0.031186652112895685</v>
      </c>
      <c r="F22" s="90">
        <f>E21/E22</f>
        <v>5.741785298594323</v>
      </c>
      <c r="G22" s="24" t="s">
        <v>35</v>
      </c>
      <c r="H22" s="25">
        <f>IF(AND(F20&gt;1,F22&gt;1),1,0)</f>
        <v>1</v>
      </c>
      <c r="I22" s="23"/>
      <c r="J22" s="32"/>
      <c r="K22" s="21"/>
      <c r="L22" s="35" t="str">
        <f>CONCATENATE("lage nalevering")</f>
        <v>lage nalevering</v>
      </c>
      <c r="M22" s="121"/>
      <c r="N22" s="20" t="str">
        <f>IF(H21=1,"mogelijke overschatting!","lage nalevering; onzeker")</f>
        <v>lage nalevering; onzeker</v>
      </c>
      <c r="O22" s="55"/>
      <c r="P22" s="23"/>
      <c r="Q22" s="23"/>
      <c r="R22" s="23"/>
      <c r="S22" s="46"/>
    </row>
    <row r="23" spans="2:14" ht="12.75">
      <c r="B23" s="4"/>
      <c r="C23" s="4"/>
      <c r="D23" s="84"/>
      <c r="E23" s="4"/>
      <c r="F23" s="4"/>
      <c r="G23" s="4"/>
      <c r="I23" s="4"/>
      <c r="J23" s="4"/>
      <c r="K23" s="4"/>
      <c r="L23" s="4"/>
      <c r="N23" s="110"/>
    </row>
    <row r="24" spans="2:14" ht="12.75">
      <c r="B24" s="3" t="s">
        <v>14</v>
      </c>
      <c r="C24" s="4"/>
      <c r="D24" s="84"/>
      <c r="E24" s="4"/>
      <c r="F24" s="4"/>
      <c r="G24" s="4"/>
      <c r="H24" s="74"/>
      <c r="I24" s="4"/>
      <c r="J24" s="4"/>
      <c r="K24" s="4"/>
      <c r="L24" s="4"/>
      <c r="N24" s="110"/>
    </row>
    <row r="25" spans="2:14" ht="12.75">
      <c r="B25" s="42" t="s">
        <v>15</v>
      </c>
      <c r="C25" s="4"/>
      <c r="D25" s="84"/>
      <c r="E25" s="4"/>
      <c r="F25" s="4"/>
      <c r="G25" s="4"/>
      <c r="H25" s="4"/>
      <c r="I25" s="4"/>
      <c r="J25" s="4"/>
      <c r="K25" s="4"/>
      <c r="L25" s="4"/>
      <c r="N25" s="110"/>
    </row>
    <row r="26" spans="2:19" ht="38.25">
      <c r="B26" s="27"/>
      <c r="C26" s="6"/>
      <c r="D26" s="86" t="s">
        <v>61</v>
      </c>
      <c r="E26" s="28"/>
      <c r="F26" s="28"/>
      <c r="G26" s="28"/>
      <c r="H26" s="28"/>
      <c r="I26" s="28"/>
      <c r="J26" s="28"/>
      <c r="K26" s="8"/>
      <c r="L26" s="43" t="s">
        <v>17</v>
      </c>
      <c r="M26" s="122"/>
      <c r="N26" s="109"/>
      <c r="O26" s="6" t="s">
        <v>22</v>
      </c>
      <c r="P26" s="6" t="s">
        <v>23</v>
      </c>
      <c r="Q26" s="6" t="s">
        <v>24</v>
      </c>
      <c r="R26" s="6" t="s">
        <v>25</v>
      </c>
      <c r="S26" s="36"/>
    </row>
    <row r="27" spans="2:14" ht="14.25">
      <c r="B27" s="29" t="s">
        <v>21</v>
      </c>
      <c r="C27" s="30"/>
      <c r="D27" s="83" t="s">
        <v>20</v>
      </c>
      <c r="E27" s="30" t="s">
        <v>13</v>
      </c>
      <c r="F27" s="30"/>
      <c r="G27" s="30"/>
      <c r="H27" s="30"/>
      <c r="I27" s="30"/>
      <c r="J27" s="30"/>
      <c r="K27" s="30"/>
      <c r="L27" s="52" t="s">
        <v>50</v>
      </c>
      <c r="N27" s="110"/>
    </row>
    <row r="28" spans="2:19" ht="14.25">
      <c r="B28" s="29"/>
      <c r="C28" s="30" t="s">
        <v>19</v>
      </c>
      <c r="D28" s="95">
        <v>300</v>
      </c>
      <c r="E28" s="91">
        <f>D28*30.974/1000</f>
        <v>9.292200000000001</v>
      </c>
      <c r="F28" s="30"/>
      <c r="G28" s="15"/>
      <c r="H28" s="11"/>
      <c r="I28" s="10"/>
      <c r="J28" s="30"/>
      <c r="K28" s="16"/>
      <c r="L28" s="41">
        <f>MAX(0,E34*D28+F34)</f>
        <v>0.59808218691874</v>
      </c>
      <c r="M28" s="111">
        <f>L28</f>
        <v>0.59808218691874</v>
      </c>
      <c r="N28" s="9" t="s">
        <v>85</v>
      </c>
      <c r="O28" s="124">
        <f>$L$28*O3</f>
        <v>0.27780917582375475</v>
      </c>
      <c r="P28" s="125">
        <f>$L$28*P3</f>
        <v>0.44018848957219264</v>
      </c>
      <c r="Q28" s="125">
        <f>$L$28*Q3</f>
        <v>0.6999953915696934</v>
      </c>
      <c r="R28" s="126">
        <f>$L$28*R3</f>
        <v>0.6025678033206306</v>
      </c>
      <c r="S28" s="12" t="s">
        <v>37</v>
      </c>
    </row>
    <row r="29" spans="2:19" ht="14.25">
      <c r="B29" s="31"/>
      <c r="C29" s="32"/>
      <c r="D29" s="85"/>
      <c r="E29" s="88" t="s">
        <v>72</v>
      </c>
      <c r="F29" s="88"/>
      <c r="G29" s="88"/>
      <c r="H29" s="25"/>
      <c r="I29" s="23"/>
      <c r="J29" s="32"/>
      <c r="K29" s="21"/>
      <c r="L29" s="35"/>
      <c r="M29" s="123" t="str">
        <f>IF(M28&lt;1,"onzeker",M28^2*$E$43+M28*$F$43+$G$43)</f>
        <v>onzeker</v>
      </c>
      <c r="N29" s="127" t="s">
        <v>87</v>
      </c>
      <c r="O29" s="148">
        <f>IF(ISNUMBER($M$28),$M$28*R11,$M$28)</f>
        <v>0</v>
      </c>
      <c r="P29" s="149"/>
      <c r="Q29" s="149"/>
      <c r="R29" s="150"/>
      <c r="S29" s="46" t="s">
        <v>37</v>
      </c>
    </row>
    <row r="30" spans="2:12" ht="12.75">
      <c r="B30" s="4"/>
      <c r="C30" s="4"/>
      <c r="D30" s="4"/>
      <c r="E30" s="4"/>
      <c r="F30" s="4"/>
      <c r="G30" s="4"/>
      <c r="H30" s="4"/>
      <c r="I30" s="4"/>
      <c r="J30" s="4"/>
      <c r="K30" s="4"/>
      <c r="L30" s="4"/>
    </row>
    <row r="31" ht="13.5" thickBot="1">
      <c r="L31" s="4"/>
    </row>
    <row r="32" spans="2:12" ht="12.75">
      <c r="B32" s="57" t="s">
        <v>94</v>
      </c>
      <c r="C32" s="58"/>
      <c r="D32" s="58"/>
      <c r="E32" s="59"/>
      <c r="F32" s="58" t="s">
        <v>52</v>
      </c>
      <c r="G32" s="58"/>
      <c r="H32" s="59"/>
      <c r="I32" s="58"/>
      <c r="J32" s="58"/>
      <c r="K32" s="60"/>
      <c r="L32" s="4"/>
    </row>
    <row r="33" spans="2:12" ht="14.25">
      <c r="B33" s="132" t="s">
        <v>96</v>
      </c>
      <c r="C33" s="128"/>
      <c r="D33" s="128"/>
      <c r="E33" s="129" t="s">
        <v>48</v>
      </c>
      <c r="F33" s="129" t="s">
        <v>49</v>
      </c>
      <c r="G33" s="130" t="s">
        <v>51</v>
      </c>
      <c r="H33" s="131"/>
      <c r="I33" s="129" t="s">
        <v>53</v>
      </c>
      <c r="J33" s="128"/>
      <c r="K33" s="133" t="s">
        <v>54</v>
      </c>
      <c r="L33" s="4"/>
    </row>
    <row r="34" spans="2:12" ht="15.75">
      <c r="B34" s="61" t="s">
        <v>74</v>
      </c>
      <c r="C34" s="10"/>
      <c r="D34" s="10"/>
      <c r="E34" s="63">
        <v>0.005780478116425083</v>
      </c>
      <c r="F34" s="64">
        <v>-1.1360612480087848</v>
      </c>
      <c r="G34" s="65">
        <v>0.97</v>
      </c>
      <c r="H34" s="11"/>
      <c r="I34" s="13" t="s">
        <v>20</v>
      </c>
      <c r="J34" s="10"/>
      <c r="K34" s="62" t="s">
        <v>55</v>
      </c>
      <c r="L34" s="4"/>
    </row>
    <row r="35" spans="2:12" ht="15.75">
      <c r="B35" s="61" t="s">
        <v>65</v>
      </c>
      <c r="C35" s="10"/>
      <c r="D35" s="10"/>
      <c r="E35" s="63">
        <v>0.007698768598277293</v>
      </c>
      <c r="F35" s="64">
        <v>-4.725933543661728</v>
      </c>
      <c r="G35" s="65">
        <v>0.62</v>
      </c>
      <c r="H35" s="11"/>
      <c r="I35" s="13" t="s">
        <v>56</v>
      </c>
      <c r="J35" s="10"/>
      <c r="K35" s="62" t="s">
        <v>55</v>
      </c>
      <c r="L35" s="4"/>
    </row>
    <row r="36" spans="2:12" ht="15.75">
      <c r="B36" s="61" t="s">
        <v>64</v>
      </c>
      <c r="C36" s="10"/>
      <c r="D36" s="10"/>
      <c r="E36" s="63">
        <v>0.006000931898539627</v>
      </c>
      <c r="F36" s="64">
        <v>-2.3697259353799147</v>
      </c>
      <c r="G36" s="65">
        <v>0.62</v>
      </c>
      <c r="H36" s="11"/>
      <c r="I36" s="13" t="s">
        <v>56</v>
      </c>
      <c r="J36" s="10"/>
      <c r="K36" s="62" t="s">
        <v>13</v>
      </c>
      <c r="L36" s="4"/>
    </row>
    <row r="37" spans="2:12" ht="15.75">
      <c r="B37" s="61" t="s">
        <v>66</v>
      </c>
      <c r="C37" s="10"/>
      <c r="D37" s="10"/>
      <c r="E37" s="63">
        <v>0.02471723123495323</v>
      </c>
      <c r="F37" s="64">
        <v>-1.6035092293742412</v>
      </c>
      <c r="G37" s="65">
        <v>0.91</v>
      </c>
      <c r="H37" s="11"/>
      <c r="I37" s="13" t="s">
        <v>57</v>
      </c>
      <c r="J37" s="10"/>
      <c r="K37" s="62" t="s">
        <v>55</v>
      </c>
      <c r="L37" s="4"/>
    </row>
    <row r="38" spans="2:12" ht="15.75">
      <c r="B38" s="61" t="s">
        <v>67</v>
      </c>
      <c r="C38" s="10"/>
      <c r="D38" s="10"/>
      <c r="E38" s="63">
        <v>0.019187360506665748</v>
      </c>
      <c r="F38" s="64">
        <v>0.08386785682735187</v>
      </c>
      <c r="G38" s="65">
        <v>0.9</v>
      </c>
      <c r="H38" s="11"/>
      <c r="I38" s="13" t="s">
        <v>57</v>
      </c>
      <c r="J38" s="10"/>
      <c r="K38" s="62" t="s">
        <v>13</v>
      </c>
      <c r="L38" s="4"/>
    </row>
    <row r="39" spans="2:11" ht="16.5" thickBot="1">
      <c r="B39" s="66" t="s">
        <v>68</v>
      </c>
      <c r="C39" s="67"/>
      <c r="D39" s="67"/>
      <c r="E39" s="68">
        <v>0.8095088486953474</v>
      </c>
      <c r="F39" s="69">
        <v>-0.2905361623581679</v>
      </c>
      <c r="G39" s="70">
        <v>0.74</v>
      </c>
      <c r="H39" s="71"/>
      <c r="I39" s="72" t="s">
        <v>13</v>
      </c>
      <c r="J39" s="67"/>
      <c r="K39" s="73" t="s">
        <v>55</v>
      </c>
    </row>
    <row r="40" spans="5:6" ht="13.5" thickBot="1">
      <c r="E40" s="4"/>
      <c r="F40" s="4"/>
    </row>
    <row r="41" spans="2:11" ht="12.75">
      <c r="B41" s="57" t="s">
        <v>95</v>
      </c>
      <c r="C41" s="58"/>
      <c r="D41" s="58"/>
      <c r="E41" s="58"/>
      <c r="F41" s="58" t="s">
        <v>82</v>
      </c>
      <c r="G41" s="58"/>
      <c r="H41" s="59"/>
      <c r="I41" s="58"/>
      <c r="J41" s="58"/>
      <c r="K41" s="60"/>
    </row>
    <row r="42" spans="2:11" ht="14.25">
      <c r="B42" s="132" t="s">
        <v>96</v>
      </c>
      <c r="C42" s="128"/>
      <c r="D42" s="128"/>
      <c r="E42" s="129" t="s">
        <v>48</v>
      </c>
      <c r="F42" s="129" t="s">
        <v>49</v>
      </c>
      <c r="G42" s="130" t="s">
        <v>84</v>
      </c>
      <c r="H42" s="130" t="s">
        <v>51</v>
      </c>
      <c r="I42" s="129" t="s">
        <v>53</v>
      </c>
      <c r="J42" s="128"/>
      <c r="K42" s="133" t="s">
        <v>54</v>
      </c>
    </row>
    <row r="43" spans="2:11" ht="16.5" thickBot="1">
      <c r="B43" s="66" t="s">
        <v>83</v>
      </c>
      <c r="C43" s="67"/>
      <c r="D43" s="67"/>
      <c r="E43" s="113">
        <v>0.0123</v>
      </c>
      <c r="F43" s="113">
        <v>0.6099</v>
      </c>
      <c r="G43" s="114">
        <v>1.8185</v>
      </c>
      <c r="H43" s="70">
        <v>0.96</v>
      </c>
      <c r="I43" s="72" t="s">
        <v>55</v>
      </c>
      <c r="J43" s="67"/>
      <c r="K43" s="73" t="s">
        <v>55</v>
      </c>
    </row>
    <row r="47" spans="5:8" ht="12.75">
      <c r="E47" s="1"/>
      <c r="H47" s="1"/>
    </row>
    <row r="48" spans="5:8" ht="12.75">
      <c r="E48" s="1"/>
      <c r="H48" s="1"/>
    </row>
    <row r="49" spans="5:8" ht="12.75">
      <c r="E49" s="1"/>
      <c r="H49" s="1"/>
    </row>
    <row r="50" spans="5:8" ht="12.75">
      <c r="E50" s="1"/>
      <c r="H50" s="1"/>
    </row>
    <row r="51" spans="5:8" ht="12.75">
      <c r="E51" s="1"/>
      <c r="H51" s="1"/>
    </row>
    <row r="52" spans="5:8" ht="12.75">
      <c r="E52" s="1"/>
      <c r="H52" s="1"/>
    </row>
    <row r="53" spans="5:8" ht="12.75">
      <c r="E53" s="1"/>
      <c r="H53" s="1"/>
    </row>
  </sheetData>
  <sheetProtection/>
  <protectedRanges>
    <protectedRange password="8FBF" sqref="F32 B33:B43 C32:C43 G32:K43 D33:F40 D42:F43 E41:F41" name="Bereik2"/>
    <protectedRange password="8FBF" sqref="E4:L29 M20:M28 M4:N5 N9:N11 M14:N19 M6:M12 O14:S20 N22:N27 O4:R6 O8:R12 O22:R28 N21:Q21 S21:S29 M29:Q29 S4:S13 M13:Q13 N7:Q7" name="Bereik1"/>
    <protectedRange password="8FBF" sqref="N8" name="Bereik1_1"/>
  </protectedRanges>
  <mergeCells count="4">
    <mergeCell ref="O29:R29"/>
    <mergeCell ref="O21:R21"/>
    <mergeCell ref="O13:R13"/>
    <mergeCell ref="O7:R7"/>
  </mergeCells>
  <conditionalFormatting sqref="L20">
    <cfRule type="expression" priority="1" dxfId="1" stopIfTrue="1">
      <formula>$H$20=1</formula>
    </cfRule>
    <cfRule type="expression" priority="2" dxfId="0" stopIfTrue="1">
      <formula>H20=0</formula>
    </cfRule>
  </conditionalFormatting>
  <conditionalFormatting sqref="N22">
    <cfRule type="expression" priority="3" dxfId="35" stopIfTrue="1">
      <formula>$H$20=0</formula>
    </cfRule>
    <cfRule type="expression" priority="4" dxfId="0" stopIfTrue="1">
      <formula>$H$20=1</formula>
    </cfRule>
  </conditionalFormatting>
  <conditionalFormatting sqref="N14">
    <cfRule type="expression" priority="5" dxfId="35" stopIfTrue="1">
      <formula>$H$12=0</formula>
    </cfRule>
    <cfRule type="expression" priority="6" dxfId="0" stopIfTrue="1">
      <formula>$H$12=1</formula>
    </cfRule>
  </conditionalFormatting>
  <conditionalFormatting sqref="N8">
    <cfRule type="expression" priority="7" dxfId="35" stopIfTrue="1">
      <formula>$H$6=0</formula>
    </cfRule>
    <cfRule type="expression" priority="8" dxfId="0" stopIfTrue="1">
      <formula>$H$6=1</formula>
    </cfRule>
  </conditionalFormatting>
  <conditionalFormatting sqref="L21">
    <cfRule type="expression" priority="9" dxfId="1" stopIfTrue="1">
      <formula>$H$21=1</formula>
    </cfRule>
    <cfRule type="expression" priority="10" dxfId="0" stopIfTrue="1">
      <formula>$H$21=0</formula>
    </cfRule>
  </conditionalFormatting>
  <conditionalFormatting sqref="L22:M22">
    <cfRule type="expression" priority="11" dxfId="1" stopIfTrue="1">
      <formula>$H$22=1</formula>
    </cfRule>
    <cfRule type="expression" priority="12" dxfId="0" stopIfTrue="1">
      <formula>$H$22=0</formula>
    </cfRule>
  </conditionalFormatting>
  <conditionalFormatting sqref="K6:L6">
    <cfRule type="expression" priority="13" dxfId="1" stopIfTrue="1">
      <formula>$H$6=1</formula>
    </cfRule>
    <cfRule type="expression" priority="14" dxfId="0" stopIfTrue="1">
      <formula>$H$6=0</formula>
    </cfRule>
  </conditionalFormatting>
  <conditionalFormatting sqref="K7:L7">
    <cfRule type="expression" priority="15" dxfId="1" stopIfTrue="1">
      <formula>$H$7=1</formula>
    </cfRule>
    <cfRule type="expression" priority="16" dxfId="0" stopIfTrue="1">
      <formula>$H$7=0</formula>
    </cfRule>
  </conditionalFormatting>
  <conditionalFormatting sqref="K8:M8 M14:M15 L15">
    <cfRule type="expression" priority="17" dxfId="1" stopIfTrue="1">
      <formula>$H$8=1</formula>
    </cfRule>
    <cfRule type="expression" priority="18" dxfId="0" stopIfTrue="1">
      <formula>$H$8=0</formula>
    </cfRule>
  </conditionalFormatting>
  <conditionalFormatting sqref="I20">
    <cfRule type="expression" priority="19" dxfId="11" stopIfTrue="1">
      <formula>$H$20=1</formula>
    </cfRule>
    <cfRule type="expression" priority="20" dxfId="6" stopIfTrue="1">
      <formula>$H$20=0</formula>
    </cfRule>
  </conditionalFormatting>
  <conditionalFormatting sqref="I21">
    <cfRule type="expression" priority="21" dxfId="9" stopIfTrue="1">
      <formula>$H$21=1</formula>
    </cfRule>
    <cfRule type="expression" priority="22" dxfId="6" stopIfTrue="1">
      <formula>$H$21=0</formula>
    </cfRule>
  </conditionalFormatting>
  <conditionalFormatting sqref="I22">
    <cfRule type="expression" priority="23" dxfId="7" stopIfTrue="1">
      <formula>$H$22=1</formula>
    </cfRule>
    <cfRule type="expression" priority="24" dxfId="6" stopIfTrue="1">
      <formula>$H$22=0</formula>
    </cfRule>
  </conditionalFormatting>
  <conditionalFormatting sqref="I8">
    <cfRule type="expression" priority="25" dxfId="7" stopIfTrue="1">
      <formula>$H$8=1</formula>
    </cfRule>
    <cfRule type="expression" priority="26" dxfId="6" stopIfTrue="1">
      <formula>$H$8=0</formula>
    </cfRule>
  </conditionalFormatting>
  <conditionalFormatting sqref="I6">
    <cfRule type="expression" priority="27" dxfId="11" stopIfTrue="1">
      <formula>$H$6=1</formula>
    </cfRule>
    <cfRule type="expression" priority="28" dxfId="6" stopIfTrue="1">
      <formula>$H$6=0</formula>
    </cfRule>
  </conditionalFormatting>
  <conditionalFormatting sqref="I7">
    <cfRule type="expression" priority="29" dxfId="9" stopIfTrue="1">
      <formula>$H$7=1</formula>
    </cfRule>
    <cfRule type="expression" priority="30" dxfId="6" stopIfTrue="1">
      <formula>$H$7=0</formula>
    </cfRule>
  </conditionalFormatting>
  <conditionalFormatting sqref="I12">
    <cfRule type="expression" priority="31" dxfId="11" stopIfTrue="1">
      <formula>$H$12=1</formula>
    </cfRule>
    <cfRule type="expression" priority="32" dxfId="6" stopIfTrue="1">
      <formula>$H$12=0</formula>
    </cfRule>
  </conditionalFormatting>
  <conditionalFormatting sqref="I13">
    <cfRule type="expression" priority="33" dxfId="9" stopIfTrue="1">
      <formula>$H$13=1</formula>
    </cfRule>
    <cfRule type="expression" priority="34" dxfId="6" stopIfTrue="1">
      <formula>$H$13=0</formula>
    </cfRule>
  </conditionalFormatting>
  <conditionalFormatting sqref="I14">
    <cfRule type="expression" priority="35" dxfId="7" stopIfTrue="1">
      <formula>$H$14=1</formula>
    </cfRule>
    <cfRule type="expression" priority="36" dxfId="6" stopIfTrue="1">
      <formula>$H$14=0</formula>
    </cfRule>
  </conditionalFormatting>
  <conditionalFormatting sqref="K12:L12">
    <cfRule type="expression" priority="37" dxfId="1" stopIfTrue="1">
      <formula>$H$12=1</formula>
    </cfRule>
    <cfRule type="expression" priority="38" dxfId="0" stopIfTrue="1">
      <formula>$H$12=0</formula>
    </cfRule>
  </conditionalFormatting>
  <conditionalFormatting sqref="K13:L13">
    <cfRule type="expression" priority="39" dxfId="1" stopIfTrue="1">
      <formula>$H$13=1</formula>
    </cfRule>
    <cfRule type="expression" priority="40" dxfId="0" stopIfTrue="1">
      <formula>$H$13=0</formula>
    </cfRule>
  </conditionalFormatting>
  <conditionalFormatting sqref="K14:L14">
    <cfRule type="expression" priority="41" dxfId="1" stopIfTrue="1">
      <formula>$H$14=1</formula>
    </cfRule>
    <cfRule type="expression" priority="42" dxfId="0" stopIfTrue="1">
      <formula>$H$14=0</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3"/>
  <dimension ref="A1:S98"/>
  <sheetViews>
    <sheetView zoomScalePageLayoutView="0" workbookViewId="0" topLeftCell="A1">
      <selection activeCell="K16" sqref="K16"/>
    </sheetView>
  </sheetViews>
  <sheetFormatPr defaultColWidth="9.140625" defaultRowHeight="12.75"/>
  <cols>
    <col min="1" max="1" width="3.7109375" style="1" customWidth="1"/>
    <col min="2" max="10" width="9.140625" style="1" customWidth="1"/>
    <col min="11" max="11" width="9.140625" style="10" customWidth="1"/>
    <col min="12" max="12" width="23.57421875" style="10" customWidth="1"/>
    <col min="13" max="13" width="10.8515625" style="1" customWidth="1"/>
    <col min="14" max="16384" width="9.140625" style="1" customWidth="1"/>
  </cols>
  <sheetData>
    <row r="1" spans="1:19" ht="12.75">
      <c r="A1" s="77"/>
      <c r="B1" s="58"/>
      <c r="C1" s="58"/>
      <c r="D1" s="58"/>
      <c r="E1" s="58"/>
      <c r="F1" s="58"/>
      <c r="G1" s="58"/>
      <c r="H1" s="58"/>
      <c r="I1" s="58"/>
      <c r="J1" s="58"/>
      <c r="K1" s="60"/>
      <c r="L1" s="77"/>
      <c r="M1" s="58"/>
      <c r="N1" s="58"/>
      <c r="O1" s="58"/>
      <c r="P1" s="58"/>
      <c r="Q1" s="58"/>
      <c r="R1" s="58"/>
      <c r="S1" s="60"/>
    </row>
    <row r="2" spans="1:19" ht="12.75">
      <c r="A2" s="61"/>
      <c r="B2" s="49" t="s">
        <v>38</v>
      </c>
      <c r="C2" s="10"/>
      <c r="D2" s="10"/>
      <c r="E2" s="10"/>
      <c r="F2" s="10"/>
      <c r="G2" s="10"/>
      <c r="H2" s="10"/>
      <c r="I2" s="10"/>
      <c r="J2" s="10"/>
      <c r="K2" s="78"/>
      <c r="L2" s="120" t="s">
        <v>86</v>
      </c>
      <c r="M2" s="10"/>
      <c r="N2" s="10"/>
      <c r="O2" s="10"/>
      <c r="P2" s="10"/>
      <c r="Q2" s="10"/>
      <c r="R2" s="10"/>
      <c r="S2" s="78"/>
    </row>
    <row r="3" spans="1:19" ht="12.75">
      <c r="A3" s="61"/>
      <c r="B3" s="10"/>
      <c r="C3" s="10"/>
      <c r="D3" s="10"/>
      <c r="E3" s="10"/>
      <c r="F3" s="10"/>
      <c r="G3" s="10"/>
      <c r="H3" s="10"/>
      <c r="I3" s="10"/>
      <c r="J3" s="10"/>
      <c r="K3" s="78"/>
      <c r="L3" s="61"/>
      <c r="M3" s="10"/>
      <c r="N3" s="10"/>
      <c r="O3" s="10"/>
      <c r="P3" s="10"/>
      <c r="Q3" s="10"/>
      <c r="R3" s="10"/>
      <c r="S3" s="78"/>
    </row>
    <row r="4" spans="1:19" ht="12.75">
      <c r="A4" s="61"/>
      <c r="B4" s="10"/>
      <c r="C4" s="10"/>
      <c r="D4" s="10"/>
      <c r="E4" s="10"/>
      <c r="F4" s="10"/>
      <c r="G4" s="10"/>
      <c r="H4" s="10"/>
      <c r="I4" s="10"/>
      <c r="J4" s="10"/>
      <c r="K4" s="78"/>
      <c r="L4" s="61"/>
      <c r="M4" s="10"/>
      <c r="N4" s="10"/>
      <c r="O4" s="10"/>
      <c r="P4" s="10"/>
      <c r="Q4" s="10"/>
      <c r="R4" s="10"/>
      <c r="S4" s="78"/>
    </row>
    <row r="5" spans="1:19" ht="12.75">
      <c r="A5" s="61"/>
      <c r="B5" s="10"/>
      <c r="C5" s="10"/>
      <c r="D5" s="10"/>
      <c r="E5" s="10"/>
      <c r="F5" s="10"/>
      <c r="G5" s="10"/>
      <c r="H5" s="10"/>
      <c r="I5" s="10"/>
      <c r="J5" s="10"/>
      <c r="K5" s="78"/>
      <c r="L5" s="61"/>
      <c r="M5" s="10"/>
      <c r="N5" s="10"/>
      <c r="O5" s="10"/>
      <c r="P5" s="10"/>
      <c r="Q5" s="10"/>
      <c r="R5" s="10"/>
      <c r="S5" s="78"/>
    </row>
    <row r="6" spans="1:19" ht="12.75">
      <c r="A6" s="61"/>
      <c r="B6" s="10"/>
      <c r="C6" s="10"/>
      <c r="D6" s="10"/>
      <c r="E6" s="10"/>
      <c r="F6" s="10"/>
      <c r="G6" s="10"/>
      <c r="H6" s="10"/>
      <c r="I6" s="10"/>
      <c r="J6" s="10"/>
      <c r="K6" s="78"/>
      <c r="L6" s="61"/>
      <c r="M6" s="10"/>
      <c r="N6" s="10"/>
      <c r="O6" s="10"/>
      <c r="P6" s="10"/>
      <c r="Q6" s="10"/>
      <c r="R6" s="10"/>
      <c r="S6" s="78"/>
    </row>
    <row r="7" spans="1:19" ht="12.75">
      <c r="A7" s="61"/>
      <c r="B7" s="10"/>
      <c r="C7" s="10"/>
      <c r="D7" s="10"/>
      <c r="E7" s="10"/>
      <c r="F7" s="10"/>
      <c r="G7" s="10"/>
      <c r="H7" s="10"/>
      <c r="I7" s="10"/>
      <c r="J7" s="10"/>
      <c r="K7" s="78"/>
      <c r="L7" s="61"/>
      <c r="M7" s="10"/>
      <c r="N7" s="10"/>
      <c r="O7" s="10"/>
      <c r="P7" s="10"/>
      <c r="Q7" s="10"/>
      <c r="R7" s="10"/>
      <c r="S7" s="78"/>
    </row>
    <row r="8" spans="1:19" ht="12.75">
      <c r="A8" s="61"/>
      <c r="B8" s="10"/>
      <c r="C8" s="10"/>
      <c r="D8" s="10"/>
      <c r="E8" s="10"/>
      <c r="F8" s="10"/>
      <c r="G8" s="10"/>
      <c r="H8" s="10"/>
      <c r="I8" s="10"/>
      <c r="J8" s="10"/>
      <c r="K8" s="78"/>
      <c r="L8" s="61"/>
      <c r="M8" s="10"/>
      <c r="N8" s="10"/>
      <c r="O8" s="10"/>
      <c r="P8" s="10"/>
      <c r="Q8" s="10"/>
      <c r="R8" s="10"/>
      <c r="S8" s="78"/>
    </row>
    <row r="9" spans="1:19" ht="12.75">
      <c r="A9" s="61"/>
      <c r="B9" s="10"/>
      <c r="C9" s="10"/>
      <c r="D9" s="10"/>
      <c r="E9" s="10"/>
      <c r="F9" s="10"/>
      <c r="G9" s="10"/>
      <c r="H9" s="10"/>
      <c r="I9" s="10"/>
      <c r="J9" s="10"/>
      <c r="K9" s="78"/>
      <c r="L9" s="61"/>
      <c r="M9" s="10"/>
      <c r="N9" s="10"/>
      <c r="O9" s="10"/>
      <c r="P9" s="10"/>
      <c r="Q9" s="10"/>
      <c r="R9" s="10"/>
      <c r="S9" s="78"/>
    </row>
    <row r="10" spans="1:19" ht="12.75">
      <c r="A10" s="61"/>
      <c r="B10" s="10"/>
      <c r="C10" s="10"/>
      <c r="D10" s="10"/>
      <c r="E10" s="10"/>
      <c r="F10" s="10"/>
      <c r="G10" s="10"/>
      <c r="H10" s="10"/>
      <c r="I10" s="10"/>
      <c r="J10" s="10"/>
      <c r="K10" s="78"/>
      <c r="L10" s="61"/>
      <c r="M10" s="10"/>
      <c r="N10" s="119"/>
      <c r="O10" s="45"/>
      <c r="P10" s="10"/>
      <c r="Q10" s="10"/>
      <c r="R10" s="10"/>
      <c r="S10" s="78"/>
    </row>
    <row r="11" spans="1:19" ht="12.75">
      <c r="A11" s="61"/>
      <c r="B11" s="10"/>
      <c r="C11" s="10"/>
      <c r="D11" s="10"/>
      <c r="E11" s="10"/>
      <c r="F11" s="10"/>
      <c r="G11" s="10"/>
      <c r="H11" s="10"/>
      <c r="I11" s="10"/>
      <c r="J11" s="10"/>
      <c r="K11" s="78"/>
      <c r="L11" s="61"/>
      <c r="M11" s="10"/>
      <c r="N11" s="119"/>
      <c r="O11" s="45"/>
      <c r="P11" s="10"/>
      <c r="Q11" s="10"/>
      <c r="R11" s="10"/>
      <c r="S11" s="78"/>
    </row>
    <row r="12" spans="1:19" ht="12.75">
      <c r="A12" s="61"/>
      <c r="B12" s="10"/>
      <c r="C12" s="10"/>
      <c r="D12" s="10"/>
      <c r="E12" s="10"/>
      <c r="F12" s="10"/>
      <c r="G12" s="10"/>
      <c r="H12" s="10"/>
      <c r="I12" s="10"/>
      <c r="J12" s="10"/>
      <c r="K12" s="78"/>
      <c r="L12" s="61"/>
      <c r="M12" s="10"/>
      <c r="N12" s="119"/>
      <c r="O12" s="45"/>
      <c r="P12" s="10"/>
      <c r="Q12" s="10"/>
      <c r="R12" s="10"/>
      <c r="S12" s="78"/>
    </row>
    <row r="13" spans="1:19" ht="12.75">
      <c r="A13" s="61"/>
      <c r="B13" s="10"/>
      <c r="C13" s="10"/>
      <c r="D13" s="10"/>
      <c r="E13" s="10"/>
      <c r="F13" s="10"/>
      <c r="G13" s="10"/>
      <c r="H13" s="10"/>
      <c r="I13" s="10"/>
      <c r="J13" s="10"/>
      <c r="K13" s="78"/>
      <c r="L13" s="61"/>
      <c r="M13" s="10"/>
      <c r="N13" s="10"/>
      <c r="O13" s="45"/>
      <c r="P13" s="10"/>
      <c r="Q13" s="10"/>
      <c r="R13" s="10"/>
      <c r="S13" s="78"/>
    </row>
    <row r="14" spans="1:19" ht="12.75">
      <c r="A14" s="61"/>
      <c r="B14" s="10"/>
      <c r="C14" s="10"/>
      <c r="D14" s="10"/>
      <c r="E14" s="10"/>
      <c r="F14" s="10"/>
      <c r="G14" s="10"/>
      <c r="H14" s="10"/>
      <c r="I14" s="10"/>
      <c r="J14" s="10"/>
      <c r="K14" s="78"/>
      <c r="L14" s="61"/>
      <c r="M14" s="10"/>
      <c r="N14" s="10"/>
      <c r="O14" s="45"/>
      <c r="P14" s="10"/>
      <c r="Q14" s="10"/>
      <c r="R14" s="10"/>
      <c r="S14" s="78"/>
    </row>
    <row r="15" spans="1:19" ht="12.75">
      <c r="A15" s="61"/>
      <c r="B15" s="10"/>
      <c r="C15" s="10"/>
      <c r="D15" s="10"/>
      <c r="E15" s="10"/>
      <c r="F15" s="10"/>
      <c r="G15" s="10"/>
      <c r="H15" s="10"/>
      <c r="I15" s="10"/>
      <c r="J15" s="10"/>
      <c r="K15" s="78"/>
      <c r="L15" s="61"/>
      <c r="M15" s="10"/>
      <c r="N15" s="10"/>
      <c r="O15" s="45"/>
      <c r="P15" s="10"/>
      <c r="Q15" s="10"/>
      <c r="R15" s="10"/>
      <c r="S15" s="78"/>
    </row>
    <row r="16" spans="1:19" ht="12.75">
      <c r="A16" s="61"/>
      <c r="B16" s="10"/>
      <c r="C16" s="10"/>
      <c r="D16" s="10"/>
      <c r="E16" s="10"/>
      <c r="F16" s="10"/>
      <c r="G16" s="10"/>
      <c r="H16" s="10"/>
      <c r="I16" s="10"/>
      <c r="J16" s="10"/>
      <c r="K16" s="78"/>
      <c r="L16" s="61"/>
      <c r="M16" s="10"/>
      <c r="N16" s="10"/>
      <c r="O16" s="45"/>
      <c r="P16" s="10"/>
      <c r="Q16" s="10"/>
      <c r="R16" s="10"/>
      <c r="S16" s="78"/>
    </row>
    <row r="17" spans="1:19" ht="12.75">
      <c r="A17" s="61"/>
      <c r="B17" s="10"/>
      <c r="C17" s="10"/>
      <c r="D17" s="10"/>
      <c r="E17" s="10"/>
      <c r="F17" s="10"/>
      <c r="G17" s="10"/>
      <c r="H17" s="10"/>
      <c r="I17" s="10"/>
      <c r="J17" s="10"/>
      <c r="K17" s="78"/>
      <c r="L17" s="61"/>
      <c r="M17" s="10"/>
      <c r="N17" s="10"/>
      <c r="O17" s="45"/>
      <c r="P17" s="10"/>
      <c r="Q17" s="10"/>
      <c r="R17" s="10"/>
      <c r="S17" s="78"/>
    </row>
    <row r="18" spans="1:19" ht="12.75">
      <c r="A18" s="61"/>
      <c r="B18" s="10"/>
      <c r="C18" s="10"/>
      <c r="D18" s="10"/>
      <c r="E18" s="10"/>
      <c r="F18" s="10"/>
      <c r="G18" s="10"/>
      <c r="H18" s="10"/>
      <c r="I18" s="10"/>
      <c r="J18" s="10"/>
      <c r="K18" s="78"/>
      <c r="L18" s="61"/>
      <c r="M18" s="10"/>
      <c r="N18" s="10"/>
      <c r="O18" s="45"/>
      <c r="P18" s="10"/>
      <c r="Q18" s="10"/>
      <c r="R18" s="10"/>
      <c r="S18" s="78"/>
    </row>
    <row r="19" spans="1:19" ht="12.75">
      <c r="A19" s="61"/>
      <c r="B19" s="10"/>
      <c r="C19" s="10"/>
      <c r="D19" s="10"/>
      <c r="E19" s="10"/>
      <c r="F19" s="10"/>
      <c r="G19" s="10"/>
      <c r="H19" s="10"/>
      <c r="I19" s="10"/>
      <c r="J19" s="10"/>
      <c r="K19" s="78"/>
      <c r="L19" s="61"/>
      <c r="M19" s="10"/>
      <c r="N19" s="10"/>
      <c r="O19" s="45"/>
      <c r="P19" s="10"/>
      <c r="Q19" s="10"/>
      <c r="R19" s="10"/>
      <c r="S19" s="78"/>
    </row>
    <row r="20" spans="1:19" ht="12.75">
      <c r="A20" s="61"/>
      <c r="B20" s="10"/>
      <c r="C20" s="10"/>
      <c r="D20" s="10"/>
      <c r="E20" s="10"/>
      <c r="F20" s="10"/>
      <c r="G20" s="10"/>
      <c r="H20" s="10"/>
      <c r="I20" s="10"/>
      <c r="J20" s="10"/>
      <c r="K20" s="78"/>
      <c r="L20" s="61"/>
      <c r="M20" s="10"/>
      <c r="N20" s="10"/>
      <c r="O20" s="10"/>
      <c r="P20" s="10"/>
      <c r="Q20" s="10"/>
      <c r="R20" s="10"/>
      <c r="S20" s="78"/>
    </row>
    <row r="21" spans="1:19" ht="12.75">
      <c r="A21" s="61"/>
      <c r="B21" s="10"/>
      <c r="C21" s="10"/>
      <c r="D21" s="10"/>
      <c r="E21" s="10"/>
      <c r="F21" s="10"/>
      <c r="G21" s="10"/>
      <c r="H21" s="10"/>
      <c r="I21" s="10"/>
      <c r="J21" s="10"/>
      <c r="K21" s="78"/>
      <c r="L21" s="61"/>
      <c r="M21" s="10"/>
      <c r="N21" s="10"/>
      <c r="O21" s="10"/>
      <c r="P21" s="10"/>
      <c r="Q21" s="10"/>
      <c r="R21" s="10"/>
      <c r="S21" s="78"/>
    </row>
    <row r="22" spans="1:19" ht="12.75">
      <c r="A22" s="61"/>
      <c r="B22" s="10"/>
      <c r="C22" s="10"/>
      <c r="D22" s="10"/>
      <c r="E22" s="10"/>
      <c r="F22" s="10"/>
      <c r="G22" s="10"/>
      <c r="H22" s="10"/>
      <c r="I22" s="10"/>
      <c r="J22" s="10"/>
      <c r="K22" s="78"/>
      <c r="L22" s="61"/>
      <c r="M22" s="10"/>
      <c r="N22" s="10"/>
      <c r="O22" s="10"/>
      <c r="P22" s="10"/>
      <c r="Q22" s="10"/>
      <c r="R22" s="10"/>
      <c r="S22" s="78"/>
    </row>
    <row r="23" spans="1:19" ht="12.75">
      <c r="A23" s="61"/>
      <c r="B23" s="10"/>
      <c r="C23" s="10"/>
      <c r="D23" s="10"/>
      <c r="E23" s="10"/>
      <c r="F23" s="10"/>
      <c r="G23" s="10"/>
      <c r="H23" s="10"/>
      <c r="I23" s="10"/>
      <c r="J23" s="10"/>
      <c r="K23" s="78"/>
      <c r="L23" s="61"/>
      <c r="M23" s="10"/>
      <c r="N23" s="10"/>
      <c r="O23" s="10"/>
      <c r="P23" s="10"/>
      <c r="Q23" s="10"/>
      <c r="R23" s="10"/>
      <c r="S23" s="78"/>
    </row>
    <row r="24" spans="1:19" ht="13.5" thickBot="1">
      <c r="A24" s="61"/>
      <c r="B24" s="10"/>
      <c r="C24" s="10"/>
      <c r="D24" s="10"/>
      <c r="E24" s="10"/>
      <c r="F24" s="10"/>
      <c r="G24" s="10"/>
      <c r="H24" s="10"/>
      <c r="I24" s="10"/>
      <c r="J24" s="10"/>
      <c r="K24" s="78"/>
      <c r="L24" s="66"/>
      <c r="M24" s="67"/>
      <c r="N24" s="67"/>
      <c r="O24" s="67"/>
      <c r="P24" s="67"/>
      <c r="Q24" s="67"/>
      <c r="R24" s="67"/>
      <c r="S24" s="79"/>
    </row>
    <row r="25" spans="1:19" ht="12.75">
      <c r="A25" s="77"/>
      <c r="B25" s="58"/>
      <c r="C25" s="58"/>
      <c r="D25" s="58"/>
      <c r="E25" s="58"/>
      <c r="F25" s="58"/>
      <c r="G25" s="58"/>
      <c r="H25" s="58"/>
      <c r="I25" s="58"/>
      <c r="J25" s="58"/>
      <c r="K25" s="80"/>
      <c r="L25" s="58"/>
      <c r="M25" s="58"/>
      <c r="N25" s="58"/>
      <c r="O25" s="58"/>
      <c r="P25" s="58"/>
      <c r="Q25" s="58"/>
      <c r="R25" s="58"/>
      <c r="S25" s="60"/>
    </row>
    <row r="26" spans="1:19" ht="12.75">
      <c r="A26" s="61"/>
      <c r="B26" s="49" t="s">
        <v>39</v>
      </c>
      <c r="C26" s="10"/>
      <c r="D26" s="10"/>
      <c r="E26" s="10"/>
      <c r="F26" s="10"/>
      <c r="G26" s="10"/>
      <c r="H26" s="10"/>
      <c r="I26" s="10"/>
      <c r="J26" s="10"/>
      <c r="K26" s="12"/>
      <c r="L26" s="49" t="s">
        <v>41</v>
      </c>
      <c r="M26" s="10"/>
      <c r="N26" s="10"/>
      <c r="O26" s="10"/>
      <c r="P26" s="10"/>
      <c r="Q26" s="10"/>
      <c r="R26" s="10"/>
      <c r="S26" s="78"/>
    </row>
    <row r="27" spans="1:19" ht="12.75">
      <c r="A27" s="61"/>
      <c r="B27" s="10"/>
      <c r="C27" s="10"/>
      <c r="D27" s="10"/>
      <c r="E27" s="10"/>
      <c r="F27" s="10"/>
      <c r="G27" s="10"/>
      <c r="H27" s="10"/>
      <c r="I27" s="10"/>
      <c r="J27" s="10"/>
      <c r="K27" s="12"/>
      <c r="M27" s="10"/>
      <c r="N27" s="10"/>
      <c r="O27" s="10"/>
      <c r="P27" s="10"/>
      <c r="Q27" s="10"/>
      <c r="R27" s="10"/>
      <c r="S27" s="78"/>
    </row>
    <row r="28" spans="1:19" ht="12.75">
      <c r="A28" s="61"/>
      <c r="B28" s="10"/>
      <c r="C28" s="10"/>
      <c r="D28" s="10"/>
      <c r="E28" s="10"/>
      <c r="F28" s="10"/>
      <c r="G28" s="10"/>
      <c r="H28" s="10"/>
      <c r="I28" s="10"/>
      <c r="J28" s="10"/>
      <c r="K28" s="12"/>
      <c r="M28" s="10"/>
      <c r="N28" s="10"/>
      <c r="O28" s="10"/>
      <c r="P28" s="10"/>
      <c r="Q28" s="10"/>
      <c r="R28" s="10"/>
      <c r="S28" s="78"/>
    </row>
    <row r="29" spans="1:19" ht="12.75">
      <c r="A29" s="61"/>
      <c r="B29" s="10"/>
      <c r="C29" s="10"/>
      <c r="D29" s="10"/>
      <c r="E29" s="10"/>
      <c r="F29" s="10"/>
      <c r="G29" s="10"/>
      <c r="H29" s="10"/>
      <c r="I29" s="10"/>
      <c r="J29" s="10"/>
      <c r="K29" s="12"/>
      <c r="M29" s="10"/>
      <c r="N29" s="10"/>
      <c r="O29" s="10"/>
      <c r="P29" s="10"/>
      <c r="Q29" s="10"/>
      <c r="R29" s="10"/>
      <c r="S29" s="78"/>
    </row>
    <row r="30" spans="1:19" ht="12.75">
      <c r="A30" s="61"/>
      <c r="B30" s="10"/>
      <c r="C30" s="10"/>
      <c r="D30" s="10"/>
      <c r="E30" s="10"/>
      <c r="F30" s="10"/>
      <c r="G30" s="10"/>
      <c r="H30" s="10"/>
      <c r="I30" s="10"/>
      <c r="J30" s="10"/>
      <c r="K30" s="12"/>
      <c r="M30" s="10"/>
      <c r="N30" s="10"/>
      <c r="O30" s="10"/>
      <c r="P30" s="10"/>
      <c r="Q30" s="10"/>
      <c r="R30" s="10"/>
      <c r="S30" s="78"/>
    </row>
    <row r="31" spans="1:19" ht="12.75">
      <c r="A31" s="61"/>
      <c r="B31" s="10"/>
      <c r="C31" s="10"/>
      <c r="D31" s="10"/>
      <c r="E31" s="10"/>
      <c r="F31" s="10"/>
      <c r="G31" s="10"/>
      <c r="H31" s="10"/>
      <c r="I31" s="10"/>
      <c r="J31" s="10"/>
      <c r="K31" s="12"/>
      <c r="M31" s="10"/>
      <c r="N31" s="10"/>
      <c r="O31" s="10"/>
      <c r="P31" s="10"/>
      <c r="Q31" s="10"/>
      <c r="R31" s="10"/>
      <c r="S31" s="78"/>
    </row>
    <row r="32" spans="1:19" ht="12.75">
      <c r="A32" s="61"/>
      <c r="B32" s="10"/>
      <c r="C32" s="10"/>
      <c r="D32" s="10"/>
      <c r="E32" s="10"/>
      <c r="F32" s="10"/>
      <c r="G32" s="10"/>
      <c r="H32" s="10"/>
      <c r="I32" s="10"/>
      <c r="J32" s="10"/>
      <c r="K32" s="12"/>
      <c r="M32" s="10"/>
      <c r="N32" s="10"/>
      <c r="O32" s="10"/>
      <c r="P32" s="10"/>
      <c r="Q32" s="10"/>
      <c r="R32" s="10"/>
      <c r="S32" s="78"/>
    </row>
    <row r="33" spans="1:19" ht="12.75">
      <c r="A33" s="61"/>
      <c r="B33" s="10"/>
      <c r="C33" s="10"/>
      <c r="D33" s="10"/>
      <c r="E33" s="10"/>
      <c r="F33" s="10"/>
      <c r="G33" s="10"/>
      <c r="H33" s="10"/>
      <c r="I33" s="10"/>
      <c r="J33" s="10"/>
      <c r="K33" s="12"/>
      <c r="M33" s="10"/>
      <c r="N33" s="10"/>
      <c r="O33" s="10"/>
      <c r="P33" s="10"/>
      <c r="Q33" s="10"/>
      <c r="R33" s="10"/>
      <c r="S33" s="78"/>
    </row>
    <row r="34" spans="1:19" ht="12.75">
      <c r="A34" s="61"/>
      <c r="B34" s="10"/>
      <c r="C34" s="10"/>
      <c r="D34" s="10"/>
      <c r="E34" s="10"/>
      <c r="F34" s="10"/>
      <c r="G34" s="10"/>
      <c r="H34" s="10"/>
      <c r="I34" s="10"/>
      <c r="J34" s="10"/>
      <c r="K34" s="12"/>
      <c r="M34" s="10"/>
      <c r="N34" s="10"/>
      <c r="O34" s="10"/>
      <c r="P34" s="10"/>
      <c r="Q34" s="10"/>
      <c r="R34" s="10"/>
      <c r="S34" s="78"/>
    </row>
    <row r="35" spans="1:19" ht="12.75">
      <c r="A35" s="61"/>
      <c r="B35" s="10"/>
      <c r="C35" s="10"/>
      <c r="D35" s="10"/>
      <c r="E35" s="10"/>
      <c r="F35" s="10"/>
      <c r="G35" s="10"/>
      <c r="H35" s="10"/>
      <c r="I35" s="10"/>
      <c r="J35" s="10"/>
      <c r="K35" s="12"/>
      <c r="M35" s="10"/>
      <c r="N35" s="10"/>
      <c r="O35" s="10"/>
      <c r="P35" s="10"/>
      <c r="Q35" s="10"/>
      <c r="R35" s="10"/>
      <c r="S35" s="78"/>
    </row>
    <row r="36" spans="1:19" ht="12.75">
      <c r="A36" s="61"/>
      <c r="B36" s="10"/>
      <c r="C36" s="10"/>
      <c r="D36" s="10"/>
      <c r="E36" s="10"/>
      <c r="F36" s="10"/>
      <c r="G36" s="10"/>
      <c r="H36" s="10"/>
      <c r="I36" s="10"/>
      <c r="J36" s="10"/>
      <c r="K36" s="12"/>
      <c r="M36" s="10"/>
      <c r="N36" s="10"/>
      <c r="O36" s="10"/>
      <c r="P36" s="10"/>
      <c r="Q36" s="10"/>
      <c r="R36" s="10"/>
      <c r="S36" s="78"/>
    </row>
    <row r="37" spans="1:19" ht="12.75">
      <c r="A37" s="61"/>
      <c r="B37" s="10"/>
      <c r="C37" s="10"/>
      <c r="D37" s="10"/>
      <c r="E37" s="10"/>
      <c r="F37" s="10"/>
      <c r="G37" s="10"/>
      <c r="H37" s="10"/>
      <c r="I37" s="10"/>
      <c r="J37" s="10"/>
      <c r="K37" s="12"/>
      <c r="M37" s="10"/>
      <c r="N37" s="10"/>
      <c r="O37" s="10"/>
      <c r="P37" s="10"/>
      <c r="Q37" s="10"/>
      <c r="R37" s="10"/>
      <c r="S37" s="78"/>
    </row>
    <row r="38" spans="1:19" ht="12.75">
      <c r="A38" s="61"/>
      <c r="B38" s="10"/>
      <c r="C38" s="10"/>
      <c r="D38" s="10"/>
      <c r="E38" s="10"/>
      <c r="F38" s="10"/>
      <c r="G38" s="10"/>
      <c r="H38" s="10"/>
      <c r="I38" s="10"/>
      <c r="J38" s="10"/>
      <c r="K38" s="12"/>
      <c r="M38" s="10"/>
      <c r="N38" s="10"/>
      <c r="O38" s="10"/>
      <c r="P38" s="10"/>
      <c r="Q38" s="10"/>
      <c r="R38" s="10"/>
      <c r="S38" s="78"/>
    </row>
    <row r="39" spans="1:19" ht="12.75">
      <c r="A39" s="61"/>
      <c r="B39" s="10"/>
      <c r="C39" s="10"/>
      <c r="D39" s="10"/>
      <c r="E39" s="10"/>
      <c r="F39" s="10"/>
      <c r="G39" s="10"/>
      <c r="H39" s="10"/>
      <c r="I39" s="10"/>
      <c r="J39" s="10"/>
      <c r="K39" s="12"/>
      <c r="M39" s="10"/>
      <c r="N39" s="10"/>
      <c r="O39" s="10"/>
      <c r="P39" s="10"/>
      <c r="Q39" s="10"/>
      <c r="R39" s="10"/>
      <c r="S39" s="78"/>
    </row>
    <row r="40" spans="1:19" ht="12.75">
      <c r="A40" s="61"/>
      <c r="B40" s="10"/>
      <c r="C40" s="10"/>
      <c r="D40" s="10"/>
      <c r="E40" s="10"/>
      <c r="F40" s="10"/>
      <c r="G40" s="10"/>
      <c r="H40" s="10"/>
      <c r="I40" s="10"/>
      <c r="J40" s="10"/>
      <c r="K40" s="12"/>
      <c r="M40" s="10"/>
      <c r="N40" s="10"/>
      <c r="O40" s="10"/>
      <c r="P40" s="10"/>
      <c r="Q40" s="10"/>
      <c r="R40" s="10"/>
      <c r="S40" s="78"/>
    </row>
    <row r="41" spans="1:19" ht="12.75">
      <c r="A41" s="61"/>
      <c r="B41" s="10"/>
      <c r="C41" s="10"/>
      <c r="D41" s="10"/>
      <c r="E41" s="10"/>
      <c r="F41" s="10"/>
      <c r="G41" s="10"/>
      <c r="H41" s="10"/>
      <c r="I41" s="10"/>
      <c r="J41" s="10"/>
      <c r="K41" s="12"/>
      <c r="M41" s="10"/>
      <c r="N41" s="10"/>
      <c r="O41" s="10"/>
      <c r="P41" s="10"/>
      <c r="Q41" s="10"/>
      <c r="R41" s="10"/>
      <c r="S41" s="78"/>
    </row>
    <row r="42" spans="1:19" ht="12.75">
      <c r="A42" s="61"/>
      <c r="B42" s="10"/>
      <c r="C42" s="10"/>
      <c r="D42" s="10"/>
      <c r="E42" s="10"/>
      <c r="F42" s="10"/>
      <c r="G42" s="10"/>
      <c r="H42" s="10"/>
      <c r="I42" s="10"/>
      <c r="J42" s="10"/>
      <c r="K42" s="12"/>
      <c r="M42" s="10"/>
      <c r="N42" s="10"/>
      <c r="O42" s="10"/>
      <c r="P42" s="10"/>
      <c r="Q42" s="10"/>
      <c r="R42" s="10"/>
      <c r="S42" s="78"/>
    </row>
    <row r="43" spans="1:19" ht="12.75">
      <c r="A43" s="61"/>
      <c r="B43" s="10"/>
      <c r="C43" s="10"/>
      <c r="D43" s="10"/>
      <c r="E43" s="10"/>
      <c r="F43" s="10"/>
      <c r="G43" s="10"/>
      <c r="H43" s="10"/>
      <c r="I43" s="10"/>
      <c r="J43" s="10"/>
      <c r="K43" s="12"/>
      <c r="M43" s="10"/>
      <c r="N43" s="10"/>
      <c r="O43" s="10"/>
      <c r="P43" s="10"/>
      <c r="Q43" s="10"/>
      <c r="R43" s="10"/>
      <c r="S43" s="78"/>
    </row>
    <row r="44" spans="1:19" ht="12.75">
      <c r="A44" s="61"/>
      <c r="B44" s="10"/>
      <c r="C44" s="10"/>
      <c r="D44" s="10"/>
      <c r="E44" s="10"/>
      <c r="F44" s="10"/>
      <c r="G44" s="10"/>
      <c r="H44" s="10"/>
      <c r="I44" s="10"/>
      <c r="J44" s="10"/>
      <c r="K44" s="12"/>
      <c r="M44" s="10"/>
      <c r="N44" s="10"/>
      <c r="O44" s="10"/>
      <c r="P44" s="10"/>
      <c r="Q44" s="10"/>
      <c r="R44" s="10"/>
      <c r="S44" s="78"/>
    </row>
    <row r="45" spans="1:19" ht="12.75">
      <c r="A45" s="61"/>
      <c r="B45" s="10"/>
      <c r="C45" s="10"/>
      <c r="D45" s="10"/>
      <c r="E45" s="10"/>
      <c r="F45" s="10"/>
      <c r="G45" s="10"/>
      <c r="H45" s="10"/>
      <c r="I45" s="10"/>
      <c r="J45" s="10"/>
      <c r="K45" s="12"/>
      <c r="M45" s="10"/>
      <c r="N45" s="10"/>
      <c r="O45" s="10"/>
      <c r="P45" s="10"/>
      <c r="Q45" s="10"/>
      <c r="R45" s="10"/>
      <c r="S45" s="78"/>
    </row>
    <row r="46" spans="1:19" ht="12.75">
      <c r="A46" s="61"/>
      <c r="B46" s="10"/>
      <c r="C46" s="10"/>
      <c r="D46" s="10"/>
      <c r="E46" s="10"/>
      <c r="F46" s="10"/>
      <c r="G46" s="10"/>
      <c r="H46" s="10"/>
      <c r="I46" s="10"/>
      <c r="J46" s="10"/>
      <c r="K46" s="12"/>
      <c r="M46" s="10"/>
      <c r="N46" s="10"/>
      <c r="O46" s="10"/>
      <c r="P46" s="10"/>
      <c r="Q46" s="10"/>
      <c r="R46" s="10"/>
      <c r="S46" s="78"/>
    </row>
    <row r="47" spans="1:19" ht="12.75">
      <c r="A47" s="61"/>
      <c r="B47" s="10"/>
      <c r="C47" s="10"/>
      <c r="D47" s="10"/>
      <c r="E47" s="10"/>
      <c r="F47" s="10"/>
      <c r="G47" s="10"/>
      <c r="H47" s="10"/>
      <c r="I47" s="10"/>
      <c r="J47" s="10"/>
      <c r="K47" s="12"/>
      <c r="M47" s="10"/>
      <c r="N47" s="10"/>
      <c r="O47" s="10"/>
      <c r="P47" s="10"/>
      <c r="Q47" s="10"/>
      <c r="R47" s="10"/>
      <c r="S47" s="78"/>
    </row>
    <row r="48" spans="1:19" ht="12.75">
      <c r="A48" s="61"/>
      <c r="B48" s="10"/>
      <c r="C48" s="10"/>
      <c r="D48" s="10"/>
      <c r="E48" s="10"/>
      <c r="F48" s="10"/>
      <c r="G48" s="10"/>
      <c r="H48" s="10"/>
      <c r="I48" s="10"/>
      <c r="J48" s="10"/>
      <c r="K48" s="12"/>
      <c r="M48" s="10"/>
      <c r="N48" s="10"/>
      <c r="O48" s="10"/>
      <c r="P48" s="10"/>
      <c r="Q48" s="10"/>
      <c r="R48" s="10"/>
      <c r="S48" s="78"/>
    </row>
    <row r="49" spans="1:19" ht="12.75">
      <c r="A49" s="61"/>
      <c r="B49" s="10"/>
      <c r="C49" s="10"/>
      <c r="D49" s="10"/>
      <c r="E49" s="10"/>
      <c r="F49" s="10"/>
      <c r="G49" s="10"/>
      <c r="H49" s="10"/>
      <c r="I49" s="10"/>
      <c r="J49" s="10"/>
      <c r="K49" s="12"/>
      <c r="M49" s="10"/>
      <c r="N49" s="10"/>
      <c r="O49" s="10"/>
      <c r="P49" s="10"/>
      <c r="Q49" s="10"/>
      <c r="R49" s="10"/>
      <c r="S49" s="78"/>
    </row>
    <row r="50" spans="1:19" ht="12.75">
      <c r="A50" s="61"/>
      <c r="B50" s="49" t="s">
        <v>40</v>
      </c>
      <c r="C50" s="10"/>
      <c r="D50" s="10"/>
      <c r="E50" s="10"/>
      <c r="F50" s="10"/>
      <c r="G50" s="10"/>
      <c r="H50" s="10"/>
      <c r="I50" s="10"/>
      <c r="J50" s="10"/>
      <c r="K50" s="12"/>
      <c r="L50" s="49" t="s">
        <v>42</v>
      </c>
      <c r="M50" s="10"/>
      <c r="N50" s="10"/>
      <c r="O50" s="10"/>
      <c r="P50" s="10"/>
      <c r="Q50" s="10"/>
      <c r="R50" s="10"/>
      <c r="S50" s="78"/>
    </row>
    <row r="51" spans="1:19" ht="12.75">
      <c r="A51" s="61"/>
      <c r="B51" s="10"/>
      <c r="C51" s="10"/>
      <c r="D51" s="10"/>
      <c r="E51" s="10"/>
      <c r="F51" s="10"/>
      <c r="G51" s="10"/>
      <c r="H51" s="10"/>
      <c r="I51" s="10"/>
      <c r="J51" s="10"/>
      <c r="K51" s="12"/>
      <c r="M51" s="10"/>
      <c r="N51" s="10"/>
      <c r="O51" s="10"/>
      <c r="P51" s="10"/>
      <c r="Q51" s="10"/>
      <c r="R51" s="10"/>
      <c r="S51" s="78"/>
    </row>
    <row r="52" spans="1:19" ht="12.75">
      <c r="A52" s="61"/>
      <c r="B52" s="10"/>
      <c r="C52" s="10"/>
      <c r="D52" s="10"/>
      <c r="E52" s="10"/>
      <c r="F52" s="10"/>
      <c r="G52" s="10"/>
      <c r="H52" s="10"/>
      <c r="I52" s="10"/>
      <c r="J52" s="10"/>
      <c r="K52" s="12"/>
      <c r="M52" s="10"/>
      <c r="N52" s="10"/>
      <c r="O52" s="10"/>
      <c r="P52" s="10"/>
      <c r="Q52" s="10"/>
      <c r="R52" s="10"/>
      <c r="S52" s="78"/>
    </row>
    <row r="53" spans="1:19" ht="12.75">
      <c r="A53" s="61"/>
      <c r="B53" s="10"/>
      <c r="C53" s="10"/>
      <c r="D53" s="10"/>
      <c r="E53" s="10"/>
      <c r="F53" s="10"/>
      <c r="G53" s="10"/>
      <c r="H53" s="10"/>
      <c r="I53" s="10"/>
      <c r="J53" s="10"/>
      <c r="K53" s="12"/>
      <c r="M53" s="10"/>
      <c r="N53" s="10"/>
      <c r="O53" s="10"/>
      <c r="P53" s="10"/>
      <c r="Q53" s="10"/>
      <c r="R53" s="10"/>
      <c r="S53" s="78"/>
    </row>
    <row r="54" spans="1:19" ht="12.75">
      <c r="A54" s="61"/>
      <c r="B54" s="10"/>
      <c r="C54" s="10"/>
      <c r="D54" s="10"/>
      <c r="E54" s="10"/>
      <c r="F54" s="10"/>
      <c r="G54" s="10"/>
      <c r="H54" s="10"/>
      <c r="I54" s="10"/>
      <c r="J54" s="10"/>
      <c r="K54" s="12"/>
      <c r="M54" s="10"/>
      <c r="N54" s="10"/>
      <c r="O54" s="10"/>
      <c r="P54" s="10"/>
      <c r="Q54" s="10"/>
      <c r="R54" s="10"/>
      <c r="S54" s="78"/>
    </row>
    <row r="55" spans="1:19" ht="12.75">
      <c r="A55" s="61"/>
      <c r="B55" s="10"/>
      <c r="C55" s="10"/>
      <c r="D55" s="10"/>
      <c r="E55" s="10"/>
      <c r="F55" s="10"/>
      <c r="G55" s="10"/>
      <c r="H55" s="10"/>
      <c r="I55" s="10"/>
      <c r="J55" s="10"/>
      <c r="K55" s="12"/>
      <c r="M55" s="10"/>
      <c r="N55" s="10"/>
      <c r="O55" s="10"/>
      <c r="P55" s="10"/>
      <c r="Q55" s="10"/>
      <c r="R55" s="10"/>
      <c r="S55" s="78"/>
    </row>
    <row r="56" spans="1:19" ht="12.75">
      <c r="A56" s="61"/>
      <c r="B56" s="10"/>
      <c r="C56" s="10"/>
      <c r="D56" s="10"/>
      <c r="E56" s="10"/>
      <c r="F56" s="10"/>
      <c r="G56" s="10"/>
      <c r="H56" s="10"/>
      <c r="I56" s="10"/>
      <c r="J56" s="10"/>
      <c r="K56" s="12"/>
      <c r="M56" s="10"/>
      <c r="N56" s="10"/>
      <c r="O56" s="10"/>
      <c r="P56" s="10"/>
      <c r="Q56" s="10"/>
      <c r="R56" s="10"/>
      <c r="S56" s="78"/>
    </row>
    <row r="57" spans="1:19" ht="12.75">
      <c r="A57" s="61"/>
      <c r="B57" s="10"/>
      <c r="C57" s="10"/>
      <c r="D57" s="10"/>
      <c r="E57" s="10"/>
      <c r="F57" s="10"/>
      <c r="G57" s="10"/>
      <c r="H57" s="10"/>
      <c r="I57" s="10"/>
      <c r="J57" s="10"/>
      <c r="K57" s="12"/>
      <c r="M57" s="10"/>
      <c r="N57" s="10"/>
      <c r="O57" s="10"/>
      <c r="P57" s="10"/>
      <c r="Q57" s="10"/>
      <c r="R57" s="10"/>
      <c r="S57" s="78"/>
    </row>
    <row r="58" spans="1:19" ht="12.75">
      <c r="A58" s="61"/>
      <c r="B58" s="10"/>
      <c r="C58" s="10"/>
      <c r="D58" s="10"/>
      <c r="E58" s="10"/>
      <c r="F58" s="10"/>
      <c r="G58" s="10"/>
      <c r="H58" s="10"/>
      <c r="I58" s="10"/>
      <c r="J58" s="10"/>
      <c r="K58" s="12"/>
      <c r="M58" s="10"/>
      <c r="N58" s="10"/>
      <c r="O58" s="10"/>
      <c r="P58" s="10"/>
      <c r="Q58" s="10"/>
      <c r="R58" s="10"/>
      <c r="S58" s="78"/>
    </row>
    <row r="59" spans="1:19" ht="12.75">
      <c r="A59" s="61"/>
      <c r="B59" s="10"/>
      <c r="C59" s="10"/>
      <c r="D59" s="10"/>
      <c r="E59" s="10"/>
      <c r="F59" s="10"/>
      <c r="G59" s="10"/>
      <c r="H59" s="10"/>
      <c r="I59" s="10"/>
      <c r="J59" s="10"/>
      <c r="K59" s="12"/>
      <c r="M59" s="10"/>
      <c r="N59" s="10"/>
      <c r="O59" s="10"/>
      <c r="P59" s="10"/>
      <c r="Q59" s="10"/>
      <c r="R59" s="10"/>
      <c r="S59" s="78"/>
    </row>
    <row r="60" spans="1:19" ht="12.75">
      <c r="A60" s="61"/>
      <c r="B60" s="10"/>
      <c r="C60" s="10"/>
      <c r="D60" s="10"/>
      <c r="E60" s="10"/>
      <c r="F60" s="10"/>
      <c r="G60" s="10"/>
      <c r="H60" s="10"/>
      <c r="I60" s="10"/>
      <c r="J60" s="10"/>
      <c r="K60" s="12"/>
      <c r="M60" s="10"/>
      <c r="N60" s="10"/>
      <c r="O60" s="10"/>
      <c r="P60" s="10"/>
      <c r="Q60" s="10"/>
      <c r="R60" s="10"/>
      <c r="S60" s="78"/>
    </row>
    <row r="61" spans="1:19" ht="12.75">
      <c r="A61" s="61"/>
      <c r="B61" s="10"/>
      <c r="C61" s="10"/>
      <c r="D61" s="10"/>
      <c r="E61" s="10"/>
      <c r="F61" s="10"/>
      <c r="G61" s="10"/>
      <c r="H61" s="10"/>
      <c r="I61" s="10"/>
      <c r="J61" s="10"/>
      <c r="K61" s="12"/>
      <c r="M61" s="10"/>
      <c r="N61" s="10"/>
      <c r="O61" s="10"/>
      <c r="P61" s="10"/>
      <c r="Q61" s="10"/>
      <c r="R61" s="10"/>
      <c r="S61" s="78"/>
    </row>
    <row r="62" spans="1:19" ht="12.75">
      <c r="A62" s="61"/>
      <c r="B62" s="10"/>
      <c r="C62" s="10"/>
      <c r="D62" s="10"/>
      <c r="E62" s="10"/>
      <c r="F62" s="10"/>
      <c r="G62" s="10"/>
      <c r="H62" s="10"/>
      <c r="I62" s="10"/>
      <c r="J62" s="10"/>
      <c r="K62" s="12"/>
      <c r="M62" s="10"/>
      <c r="N62" s="10"/>
      <c r="O62" s="10"/>
      <c r="P62" s="10"/>
      <c r="Q62" s="10"/>
      <c r="R62" s="10"/>
      <c r="S62" s="78"/>
    </row>
    <row r="63" spans="1:19" ht="12.75">
      <c r="A63" s="61"/>
      <c r="B63" s="10"/>
      <c r="C63" s="10"/>
      <c r="D63" s="10"/>
      <c r="E63" s="10"/>
      <c r="F63" s="10"/>
      <c r="G63" s="10"/>
      <c r="H63" s="10"/>
      <c r="I63" s="10"/>
      <c r="J63" s="10"/>
      <c r="K63" s="12"/>
      <c r="M63" s="10"/>
      <c r="N63" s="10"/>
      <c r="O63" s="10"/>
      <c r="P63" s="10"/>
      <c r="Q63" s="10"/>
      <c r="R63" s="10"/>
      <c r="S63" s="78"/>
    </row>
    <row r="64" spans="1:19" ht="12.75">
      <c r="A64" s="61"/>
      <c r="B64" s="10"/>
      <c r="C64" s="10"/>
      <c r="D64" s="10"/>
      <c r="E64" s="10"/>
      <c r="F64" s="10"/>
      <c r="G64" s="10"/>
      <c r="H64" s="10"/>
      <c r="I64" s="10"/>
      <c r="J64" s="10"/>
      <c r="K64" s="12"/>
      <c r="M64" s="10"/>
      <c r="N64" s="10"/>
      <c r="O64" s="10"/>
      <c r="P64" s="10"/>
      <c r="Q64" s="10"/>
      <c r="R64" s="10"/>
      <c r="S64" s="78"/>
    </row>
    <row r="65" spans="1:19" ht="12.75">
      <c r="A65" s="61"/>
      <c r="B65" s="10"/>
      <c r="C65" s="10"/>
      <c r="D65" s="10"/>
      <c r="E65" s="10"/>
      <c r="F65" s="10"/>
      <c r="G65" s="10"/>
      <c r="H65" s="10"/>
      <c r="I65" s="10"/>
      <c r="J65" s="10"/>
      <c r="K65" s="12"/>
      <c r="M65" s="10"/>
      <c r="N65" s="10"/>
      <c r="O65" s="10"/>
      <c r="P65" s="10"/>
      <c r="Q65" s="10"/>
      <c r="R65" s="10"/>
      <c r="S65" s="78"/>
    </row>
    <row r="66" spans="1:19" ht="12.75">
      <c r="A66" s="61"/>
      <c r="B66" s="10"/>
      <c r="C66" s="10"/>
      <c r="D66" s="10"/>
      <c r="E66" s="10"/>
      <c r="F66" s="10"/>
      <c r="G66" s="10"/>
      <c r="H66" s="10"/>
      <c r="I66" s="10"/>
      <c r="J66" s="10"/>
      <c r="K66" s="12"/>
      <c r="M66" s="10"/>
      <c r="N66" s="10"/>
      <c r="O66" s="10"/>
      <c r="P66" s="10"/>
      <c r="Q66" s="10"/>
      <c r="R66" s="10"/>
      <c r="S66" s="78"/>
    </row>
    <row r="67" spans="1:19" ht="12.75">
      <c r="A67" s="61"/>
      <c r="B67" s="10"/>
      <c r="C67" s="10"/>
      <c r="D67" s="10"/>
      <c r="E67" s="10"/>
      <c r="F67" s="10"/>
      <c r="G67" s="10"/>
      <c r="H67" s="10"/>
      <c r="I67" s="10"/>
      <c r="J67" s="10"/>
      <c r="K67" s="12"/>
      <c r="M67" s="10"/>
      <c r="N67" s="10"/>
      <c r="O67" s="10"/>
      <c r="P67" s="10"/>
      <c r="Q67" s="10"/>
      <c r="R67" s="10"/>
      <c r="S67" s="78"/>
    </row>
    <row r="68" spans="1:19" ht="12.75">
      <c r="A68" s="61"/>
      <c r="B68" s="10"/>
      <c r="C68" s="10"/>
      <c r="D68" s="10"/>
      <c r="E68" s="10"/>
      <c r="F68" s="10"/>
      <c r="G68" s="10"/>
      <c r="H68" s="10"/>
      <c r="I68" s="10"/>
      <c r="J68" s="10"/>
      <c r="K68" s="12"/>
      <c r="M68" s="10"/>
      <c r="N68" s="10"/>
      <c r="O68" s="10"/>
      <c r="P68" s="10"/>
      <c r="Q68" s="10"/>
      <c r="R68" s="10"/>
      <c r="S68" s="78"/>
    </row>
    <row r="69" spans="1:19" ht="12.75">
      <c r="A69" s="61"/>
      <c r="B69" s="10"/>
      <c r="C69" s="10"/>
      <c r="D69" s="10"/>
      <c r="E69" s="10"/>
      <c r="F69" s="10"/>
      <c r="G69" s="10"/>
      <c r="H69" s="10"/>
      <c r="I69" s="10"/>
      <c r="J69" s="10"/>
      <c r="K69" s="12"/>
      <c r="M69" s="10"/>
      <c r="N69" s="10"/>
      <c r="O69" s="10"/>
      <c r="P69" s="10"/>
      <c r="Q69" s="10"/>
      <c r="R69" s="10"/>
      <c r="S69" s="78"/>
    </row>
    <row r="70" spans="1:19" ht="12.75">
      <c r="A70" s="61"/>
      <c r="B70" s="10"/>
      <c r="C70" s="10"/>
      <c r="D70" s="10"/>
      <c r="E70" s="10"/>
      <c r="F70" s="10"/>
      <c r="G70" s="10"/>
      <c r="H70" s="10"/>
      <c r="I70" s="10"/>
      <c r="J70" s="10"/>
      <c r="K70" s="12"/>
      <c r="M70" s="10"/>
      <c r="N70" s="10"/>
      <c r="O70" s="10"/>
      <c r="P70" s="10"/>
      <c r="Q70" s="10"/>
      <c r="R70" s="10"/>
      <c r="S70" s="78"/>
    </row>
    <row r="71" spans="1:19" ht="12.75">
      <c r="A71" s="61"/>
      <c r="B71" s="10"/>
      <c r="C71" s="10"/>
      <c r="D71" s="10"/>
      <c r="E71" s="10"/>
      <c r="F71" s="10"/>
      <c r="G71" s="10"/>
      <c r="H71" s="10"/>
      <c r="I71" s="10"/>
      <c r="J71" s="10"/>
      <c r="K71" s="12"/>
      <c r="M71" s="10"/>
      <c r="N71" s="10"/>
      <c r="O71" s="10"/>
      <c r="P71" s="10"/>
      <c r="Q71" s="10"/>
      <c r="R71" s="10"/>
      <c r="S71" s="78"/>
    </row>
    <row r="72" spans="1:19" ht="13.5" thickBot="1">
      <c r="A72" s="66"/>
      <c r="B72" s="67"/>
      <c r="C72" s="67"/>
      <c r="D72" s="67"/>
      <c r="E72" s="67"/>
      <c r="F72" s="67"/>
      <c r="G72" s="67"/>
      <c r="H72" s="67"/>
      <c r="I72" s="67"/>
      <c r="J72" s="67"/>
      <c r="K72" s="81"/>
      <c r="L72" s="67"/>
      <c r="M72" s="67"/>
      <c r="N72" s="67"/>
      <c r="O72" s="67"/>
      <c r="P72" s="67"/>
      <c r="Q72" s="67"/>
      <c r="R72" s="67"/>
      <c r="S72" s="79"/>
    </row>
    <row r="73" spans="1:19" ht="12.75">
      <c r="A73" s="61"/>
      <c r="B73" s="10"/>
      <c r="C73" s="10"/>
      <c r="D73" s="10"/>
      <c r="E73" s="10"/>
      <c r="F73" s="10"/>
      <c r="G73" s="10"/>
      <c r="H73" s="10"/>
      <c r="I73" s="10"/>
      <c r="J73" s="10"/>
      <c r="K73" s="12"/>
      <c r="M73" s="10"/>
      <c r="N73" s="10"/>
      <c r="O73" s="10"/>
      <c r="P73" s="10"/>
      <c r="Q73" s="10"/>
      <c r="R73" s="10"/>
      <c r="S73" s="78"/>
    </row>
    <row r="74" spans="1:19" ht="12.75">
      <c r="A74" s="61"/>
      <c r="B74" s="49" t="s">
        <v>43</v>
      </c>
      <c r="C74" s="10"/>
      <c r="D74" s="10"/>
      <c r="E74" s="10"/>
      <c r="F74" s="10"/>
      <c r="G74" s="10"/>
      <c r="H74" s="10"/>
      <c r="I74" s="10"/>
      <c r="J74" s="10"/>
      <c r="K74" s="12"/>
      <c r="L74" s="49" t="s">
        <v>44</v>
      </c>
      <c r="M74" s="10"/>
      <c r="N74" s="10"/>
      <c r="O74" s="10"/>
      <c r="P74" s="10"/>
      <c r="Q74" s="10"/>
      <c r="R74" s="10"/>
      <c r="S74" s="78"/>
    </row>
    <row r="75" spans="1:19" ht="12.75">
      <c r="A75" s="61"/>
      <c r="B75" s="10"/>
      <c r="C75" s="10"/>
      <c r="D75" s="10"/>
      <c r="E75" s="10"/>
      <c r="F75" s="10"/>
      <c r="G75" s="10"/>
      <c r="H75" s="10"/>
      <c r="I75" s="10"/>
      <c r="J75" s="10"/>
      <c r="K75" s="12"/>
      <c r="M75" s="10"/>
      <c r="N75" s="10"/>
      <c r="O75" s="10"/>
      <c r="P75" s="10"/>
      <c r="Q75" s="10"/>
      <c r="R75" s="10"/>
      <c r="S75" s="78"/>
    </row>
    <row r="76" spans="1:19" ht="12.75">
      <c r="A76" s="61"/>
      <c r="B76" s="10"/>
      <c r="C76" s="10"/>
      <c r="D76" s="10"/>
      <c r="E76" s="10"/>
      <c r="F76" s="10"/>
      <c r="G76" s="10"/>
      <c r="H76" s="10"/>
      <c r="I76" s="10"/>
      <c r="J76" s="10"/>
      <c r="K76" s="12"/>
      <c r="M76" s="10"/>
      <c r="N76" s="10"/>
      <c r="O76" s="10"/>
      <c r="P76" s="10"/>
      <c r="Q76" s="10"/>
      <c r="R76" s="10"/>
      <c r="S76" s="78"/>
    </row>
    <row r="77" spans="1:19" ht="12.75">
      <c r="A77" s="61"/>
      <c r="B77" s="10"/>
      <c r="C77" s="10"/>
      <c r="D77" s="10"/>
      <c r="E77" s="10"/>
      <c r="F77" s="10"/>
      <c r="G77" s="10"/>
      <c r="H77" s="10"/>
      <c r="I77" s="10"/>
      <c r="J77" s="10"/>
      <c r="K77" s="12"/>
      <c r="M77" s="10"/>
      <c r="N77" s="10"/>
      <c r="O77" s="10"/>
      <c r="P77" s="10"/>
      <c r="Q77" s="10"/>
      <c r="R77" s="10"/>
      <c r="S77" s="78"/>
    </row>
    <row r="78" spans="1:19" ht="12.75">
      <c r="A78" s="61"/>
      <c r="B78" s="10"/>
      <c r="C78" s="10"/>
      <c r="D78" s="10"/>
      <c r="E78" s="10"/>
      <c r="F78" s="10"/>
      <c r="G78" s="10"/>
      <c r="H78" s="10"/>
      <c r="I78" s="10"/>
      <c r="J78" s="10"/>
      <c r="K78" s="12"/>
      <c r="M78" s="10"/>
      <c r="N78" s="10"/>
      <c r="O78" s="10"/>
      <c r="P78" s="10"/>
      <c r="Q78" s="10"/>
      <c r="R78" s="10"/>
      <c r="S78" s="78"/>
    </row>
    <row r="79" spans="1:19" ht="12.75">
      <c r="A79" s="61"/>
      <c r="B79" s="10"/>
      <c r="C79" s="10"/>
      <c r="D79" s="10"/>
      <c r="E79" s="10"/>
      <c r="F79" s="10"/>
      <c r="G79" s="10"/>
      <c r="H79" s="10"/>
      <c r="I79" s="10"/>
      <c r="J79" s="10"/>
      <c r="K79" s="12"/>
      <c r="M79" s="10"/>
      <c r="N79" s="10"/>
      <c r="O79" s="10"/>
      <c r="P79" s="10"/>
      <c r="Q79" s="10"/>
      <c r="R79" s="10"/>
      <c r="S79" s="78"/>
    </row>
    <row r="80" spans="1:19" ht="12.75">
      <c r="A80" s="61"/>
      <c r="B80" s="10"/>
      <c r="C80" s="10"/>
      <c r="D80" s="10"/>
      <c r="E80" s="10"/>
      <c r="F80" s="10"/>
      <c r="G80" s="10"/>
      <c r="H80" s="10"/>
      <c r="I80" s="10"/>
      <c r="J80" s="10"/>
      <c r="K80" s="12"/>
      <c r="M80" s="10"/>
      <c r="N80" s="10"/>
      <c r="O80" s="10"/>
      <c r="P80" s="10"/>
      <c r="Q80" s="10"/>
      <c r="R80" s="10"/>
      <c r="S80" s="78"/>
    </row>
    <row r="81" spans="1:19" ht="12.75">
      <c r="A81" s="61"/>
      <c r="B81" s="10"/>
      <c r="C81" s="10"/>
      <c r="D81" s="10"/>
      <c r="E81" s="10"/>
      <c r="F81" s="10"/>
      <c r="G81" s="10"/>
      <c r="H81" s="10"/>
      <c r="I81" s="10"/>
      <c r="J81" s="10"/>
      <c r="K81" s="12"/>
      <c r="M81" s="10"/>
      <c r="N81" s="10"/>
      <c r="O81" s="10"/>
      <c r="P81" s="10"/>
      <c r="Q81" s="10"/>
      <c r="R81" s="10"/>
      <c r="S81" s="78"/>
    </row>
    <row r="82" spans="1:19" ht="12.75">
      <c r="A82" s="61"/>
      <c r="B82" s="10"/>
      <c r="C82" s="10"/>
      <c r="D82" s="10"/>
      <c r="E82" s="10"/>
      <c r="F82" s="10"/>
      <c r="G82" s="10"/>
      <c r="H82" s="10"/>
      <c r="I82" s="10"/>
      <c r="J82" s="10"/>
      <c r="K82" s="12"/>
      <c r="M82" s="10"/>
      <c r="N82" s="10"/>
      <c r="O82" s="10"/>
      <c r="P82" s="10"/>
      <c r="Q82" s="10"/>
      <c r="R82" s="10"/>
      <c r="S82" s="78"/>
    </row>
    <row r="83" spans="1:19" ht="12.75">
      <c r="A83" s="61"/>
      <c r="B83" s="10"/>
      <c r="C83" s="10"/>
      <c r="D83" s="10"/>
      <c r="E83" s="10"/>
      <c r="F83" s="10"/>
      <c r="G83" s="10"/>
      <c r="H83" s="10"/>
      <c r="I83" s="10"/>
      <c r="J83" s="10"/>
      <c r="K83" s="12"/>
      <c r="M83" s="10"/>
      <c r="N83" s="10"/>
      <c r="O83" s="10"/>
      <c r="P83" s="10"/>
      <c r="Q83" s="10"/>
      <c r="R83" s="10"/>
      <c r="S83" s="78"/>
    </row>
    <row r="84" spans="1:19" ht="12.75">
      <c r="A84" s="61"/>
      <c r="B84" s="10"/>
      <c r="C84" s="10"/>
      <c r="D84" s="10"/>
      <c r="E84" s="10"/>
      <c r="F84" s="10"/>
      <c r="G84" s="10"/>
      <c r="H84" s="10"/>
      <c r="I84" s="10"/>
      <c r="J84" s="10"/>
      <c r="K84" s="12"/>
      <c r="M84" s="10"/>
      <c r="N84" s="10"/>
      <c r="O84" s="10"/>
      <c r="P84" s="10"/>
      <c r="Q84" s="10"/>
      <c r="R84" s="10"/>
      <c r="S84" s="78"/>
    </row>
    <row r="85" spans="1:19" ht="12.75">
      <c r="A85" s="61"/>
      <c r="B85" s="10"/>
      <c r="C85" s="10"/>
      <c r="D85" s="10"/>
      <c r="E85" s="10"/>
      <c r="F85" s="10"/>
      <c r="G85" s="10"/>
      <c r="H85" s="10"/>
      <c r="I85" s="10"/>
      <c r="J85" s="10"/>
      <c r="K85" s="12"/>
      <c r="M85" s="10"/>
      <c r="N85" s="10"/>
      <c r="O85" s="10"/>
      <c r="P85" s="10"/>
      <c r="Q85" s="10"/>
      <c r="R85" s="10"/>
      <c r="S85" s="78"/>
    </row>
    <row r="86" spans="1:19" ht="12.75">
      <c r="A86" s="61"/>
      <c r="B86" s="10"/>
      <c r="C86" s="10"/>
      <c r="D86" s="10"/>
      <c r="E86" s="10"/>
      <c r="F86" s="10"/>
      <c r="G86" s="10"/>
      <c r="H86" s="10"/>
      <c r="I86" s="10"/>
      <c r="J86" s="10"/>
      <c r="K86" s="12"/>
      <c r="M86" s="10"/>
      <c r="N86" s="10"/>
      <c r="O86" s="10"/>
      <c r="P86" s="10"/>
      <c r="Q86" s="10"/>
      <c r="R86" s="10"/>
      <c r="S86" s="78"/>
    </row>
    <row r="87" spans="1:19" ht="12.75">
      <c r="A87" s="61"/>
      <c r="B87" s="10"/>
      <c r="C87" s="10"/>
      <c r="D87" s="10"/>
      <c r="E87" s="10"/>
      <c r="F87" s="10"/>
      <c r="G87" s="10"/>
      <c r="H87" s="10"/>
      <c r="I87" s="10"/>
      <c r="J87" s="10"/>
      <c r="K87" s="12"/>
      <c r="M87" s="10"/>
      <c r="N87" s="10"/>
      <c r="O87" s="10"/>
      <c r="P87" s="10"/>
      <c r="Q87" s="10"/>
      <c r="R87" s="10"/>
      <c r="S87" s="78"/>
    </row>
    <row r="88" spans="1:19" ht="12.75">
      <c r="A88" s="61"/>
      <c r="B88" s="10"/>
      <c r="C88" s="10"/>
      <c r="D88" s="10"/>
      <c r="E88" s="10"/>
      <c r="F88" s="10"/>
      <c r="G88" s="10"/>
      <c r="H88" s="10"/>
      <c r="I88" s="10"/>
      <c r="J88" s="10"/>
      <c r="K88" s="12"/>
      <c r="M88" s="10"/>
      <c r="N88" s="10"/>
      <c r="O88" s="10"/>
      <c r="P88" s="10"/>
      <c r="Q88" s="10"/>
      <c r="R88" s="10"/>
      <c r="S88" s="78"/>
    </row>
    <row r="89" spans="1:19" ht="12.75">
      <c r="A89" s="61"/>
      <c r="B89" s="10"/>
      <c r="C89" s="10"/>
      <c r="D89" s="10"/>
      <c r="E89" s="10"/>
      <c r="F89" s="10"/>
      <c r="G89" s="10"/>
      <c r="H89" s="10"/>
      <c r="I89" s="10"/>
      <c r="J89" s="10"/>
      <c r="K89" s="12"/>
      <c r="M89" s="10"/>
      <c r="N89" s="10"/>
      <c r="O89" s="10"/>
      <c r="P89" s="10"/>
      <c r="Q89" s="10"/>
      <c r="R89" s="10"/>
      <c r="S89" s="78"/>
    </row>
    <row r="90" spans="1:19" ht="12.75">
      <c r="A90" s="61"/>
      <c r="B90" s="10"/>
      <c r="C90" s="10"/>
      <c r="D90" s="10"/>
      <c r="E90" s="10"/>
      <c r="F90" s="10"/>
      <c r="G90" s="10"/>
      <c r="H90" s="10"/>
      <c r="I90" s="10"/>
      <c r="J90" s="10"/>
      <c r="K90" s="12"/>
      <c r="M90" s="10"/>
      <c r="N90" s="10"/>
      <c r="O90" s="10"/>
      <c r="P90" s="10"/>
      <c r="Q90" s="10"/>
      <c r="R90" s="10"/>
      <c r="S90" s="78"/>
    </row>
    <row r="91" spans="1:19" ht="12.75">
      <c r="A91" s="61"/>
      <c r="B91" s="10"/>
      <c r="C91" s="10"/>
      <c r="D91" s="10"/>
      <c r="E91" s="10"/>
      <c r="F91" s="10"/>
      <c r="G91" s="10"/>
      <c r="H91" s="10"/>
      <c r="I91" s="10"/>
      <c r="J91" s="10"/>
      <c r="K91" s="12"/>
      <c r="M91" s="10"/>
      <c r="N91" s="10"/>
      <c r="O91" s="10"/>
      <c r="P91" s="10"/>
      <c r="Q91" s="10"/>
      <c r="R91" s="10"/>
      <c r="S91" s="78"/>
    </row>
    <row r="92" spans="1:19" ht="12.75">
      <c r="A92" s="61"/>
      <c r="B92" s="10"/>
      <c r="C92" s="10"/>
      <c r="D92" s="10"/>
      <c r="E92" s="10"/>
      <c r="F92" s="10"/>
      <c r="G92" s="10"/>
      <c r="H92" s="10"/>
      <c r="I92" s="10"/>
      <c r="J92" s="10"/>
      <c r="K92" s="12"/>
      <c r="M92" s="10"/>
      <c r="N92" s="10"/>
      <c r="O92" s="10"/>
      <c r="P92" s="10"/>
      <c r="Q92" s="10"/>
      <c r="R92" s="10"/>
      <c r="S92" s="78"/>
    </row>
    <row r="93" spans="1:19" ht="12.75">
      <c r="A93" s="61"/>
      <c r="B93" s="10"/>
      <c r="C93" s="10"/>
      <c r="D93" s="10"/>
      <c r="E93" s="10"/>
      <c r="F93" s="10"/>
      <c r="G93" s="10"/>
      <c r="H93" s="10"/>
      <c r="I93" s="10"/>
      <c r="J93" s="10"/>
      <c r="K93" s="12"/>
      <c r="M93" s="10"/>
      <c r="N93" s="10"/>
      <c r="O93" s="10"/>
      <c r="P93" s="10"/>
      <c r="Q93" s="10"/>
      <c r="R93" s="10"/>
      <c r="S93" s="78"/>
    </row>
    <row r="94" spans="1:19" ht="12.75">
      <c r="A94" s="61"/>
      <c r="B94" s="10"/>
      <c r="C94" s="10"/>
      <c r="D94" s="10"/>
      <c r="E94" s="10"/>
      <c r="F94" s="10"/>
      <c r="G94" s="10"/>
      <c r="H94" s="10"/>
      <c r="I94" s="10"/>
      <c r="J94" s="10"/>
      <c r="K94" s="12"/>
      <c r="M94" s="10"/>
      <c r="N94" s="10"/>
      <c r="O94" s="10"/>
      <c r="P94" s="10"/>
      <c r="Q94" s="10"/>
      <c r="R94" s="10"/>
      <c r="S94" s="78"/>
    </row>
    <row r="95" spans="1:19" ht="12.75">
      <c r="A95" s="61"/>
      <c r="B95" s="10"/>
      <c r="C95" s="10"/>
      <c r="D95" s="10"/>
      <c r="E95" s="10"/>
      <c r="F95" s="10"/>
      <c r="G95" s="10"/>
      <c r="H95" s="10"/>
      <c r="I95" s="10"/>
      <c r="J95" s="10"/>
      <c r="K95" s="12"/>
      <c r="M95" s="10"/>
      <c r="N95" s="10"/>
      <c r="O95" s="10"/>
      <c r="P95" s="10"/>
      <c r="Q95" s="10"/>
      <c r="R95" s="10"/>
      <c r="S95" s="78"/>
    </row>
    <row r="96" spans="1:19" ht="12.75">
      <c r="A96" s="61"/>
      <c r="B96" s="10"/>
      <c r="C96" s="10"/>
      <c r="D96" s="10"/>
      <c r="E96" s="10"/>
      <c r="F96" s="10"/>
      <c r="G96" s="10"/>
      <c r="H96" s="10"/>
      <c r="I96" s="10"/>
      <c r="J96" s="10"/>
      <c r="K96" s="12"/>
      <c r="M96" s="10"/>
      <c r="N96" s="10"/>
      <c r="O96" s="10"/>
      <c r="P96" s="10"/>
      <c r="Q96" s="10"/>
      <c r="R96" s="10"/>
      <c r="S96" s="78"/>
    </row>
    <row r="97" spans="1:19" ht="13.5" thickBot="1">
      <c r="A97" s="66"/>
      <c r="B97" s="67"/>
      <c r="C97" s="67"/>
      <c r="D97" s="67"/>
      <c r="E97" s="67"/>
      <c r="F97" s="67"/>
      <c r="G97" s="67"/>
      <c r="H97" s="67"/>
      <c r="I97" s="67"/>
      <c r="J97" s="67"/>
      <c r="K97" s="81"/>
      <c r="L97" s="67"/>
      <c r="M97" s="67"/>
      <c r="N97" s="67"/>
      <c r="O97" s="67"/>
      <c r="P97" s="67"/>
      <c r="Q97" s="67"/>
      <c r="R97" s="67"/>
      <c r="S97" s="79"/>
    </row>
    <row r="98" spans="11:12" ht="12.75">
      <c r="K98" s="58"/>
      <c r="L98" s="58"/>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4"/>
  <dimension ref="A1:O29"/>
  <sheetViews>
    <sheetView zoomScale="85" zoomScaleNormal="85" zoomScalePageLayoutView="0" workbookViewId="0" topLeftCell="A1">
      <selection activeCell="B6" sqref="B6"/>
    </sheetView>
  </sheetViews>
  <sheetFormatPr defaultColWidth="9.140625" defaultRowHeight="12.75"/>
  <cols>
    <col min="1" max="1" width="11.140625" style="0" customWidth="1"/>
    <col min="2" max="2" width="10.7109375" style="96" customWidth="1"/>
    <col min="3" max="3" width="10.7109375" style="97" customWidth="1"/>
    <col min="4" max="4" width="10.7109375" style="98" customWidth="1"/>
    <col min="5" max="5" width="10.7109375" style="105" customWidth="1"/>
    <col min="6" max="6" width="10.7109375" style="96" customWidth="1"/>
    <col min="7" max="8" width="10.7109375" style="97" customWidth="1"/>
    <col min="9" max="9" width="10.7109375" style="107" customWidth="1"/>
    <col min="10" max="10" width="10.7109375" style="96" customWidth="1"/>
    <col min="11" max="11" width="10.7109375" style="97" customWidth="1"/>
    <col min="12" max="12" width="10.7109375" style="98" customWidth="1"/>
    <col min="13" max="13" width="10.7109375" style="107" customWidth="1"/>
    <col min="14" max="14" width="15.57421875" style="98" bestFit="1" customWidth="1"/>
    <col min="15" max="15" width="9.140625" style="107" customWidth="1"/>
  </cols>
  <sheetData>
    <row r="1" spans="2:14" ht="12.75">
      <c r="B1" s="99" t="s">
        <v>3</v>
      </c>
      <c r="F1" s="99" t="s">
        <v>3</v>
      </c>
      <c r="J1" s="99" t="s">
        <v>79</v>
      </c>
      <c r="N1" s="100" t="s">
        <v>21</v>
      </c>
    </row>
    <row r="2" spans="2:6" ht="12.75">
      <c r="B2" s="99" t="s">
        <v>45</v>
      </c>
      <c r="F2" s="99" t="s">
        <v>46</v>
      </c>
    </row>
    <row r="3" spans="1:15" ht="12.75">
      <c r="A3" t="s">
        <v>78</v>
      </c>
      <c r="B3" s="96" t="s">
        <v>12</v>
      </c>
      <c r="C3" s="97" t="s">
        <v>0</v>
      </c>
      <c r="D3" s="98" t="s">
        <v>1</v>
      </c>
      <c r="E3" s="105" t="s">
        <v>81</v>
      </c>
      <c r="F3" s="96" t="s">
        <v>12</v>
      </c>
      <c r="G3" s="97" t="s">
        <v>0</v>
      </c>
      <c r="H3" s="97" t="s">
        <v>1</v>
      </c>
      <c r="I3" s="107" t="s">
        <v>81</v>
      </c>
      <c r="J3" s="96" t="s">
        <v>12</v>
      </c>
      <c r="K3" s="97" t="s">
        <v>0</v>
      </c>
      <c r="L3" s="98" t="s">
        <v>1</v>
      </c>
      <c r="M3" s="107" t="s">
        <v>81</v>
      </c>
      <c r="N3" s="98" t="s">
        <v>19</v>
      </c>
      <c r="O3" s="107" t="s">
        <v>81</v>
      </c>
    </row>
    <row r="4" spans="1:15" ht="12.75">
      <c r="A4" t="s">
        <v>77</v>
      </c>
      <c r="B4" s="96" t="s">
        <v>47</v>
      </c>
      <c r="C4" s="97" t="s">
        <v>47</v>
      </c>
      <c r="D4" s="98" t="s">
        <v>47</v>
      </c>
      <c r="E4" s="105" t="s">
        <v>55</v>
      </c>
      <c r="F4" s="96" t="s">
        <v>76</v>
      </c>
      <c r="G4" s="97" t="s">
        <v>76</v>
      </c>
      <c r="H4" s="97" t="s">
        <v>76</v>
      </c>
      <c r="I4" s="107" t="s">
        <v>55</v>
      </c>
      <c r="J4" s="96" t="s">
        <v>47</v>
      </c>
      <c r="K4" s="97" t="s">
        <v>47</v>
      </c>
      <c r="L4" s="98" t="s">
        <v>47</v>
      </c>
      <c r="M4" s="107" t="s">
        <v>55</v>
      </c>
      <c r="N4" s="98" t="s">
        <v>47</v>
      </c>
      <c r="O4" s="107" t="s">
        <v>55</v>
      </c>
    </row>
    <row r="5" spans="1:15" s="101" customFormat="1" ht="13.5" thickBot="1">
      <c r="A5" s="101" t="s">
        <v>80</v>
      </c>
      <c r="B5" s="102"/>
      <c r="D5" s="103"/>
      <c r="E5" s="106"/>
      <c r="F5" s="102"/>
      <c r="I5" s="108"/>
      <c r="J5" s="102"/>
      <c r="L5" s="103"/>
      <c r="M5" s="108"/>
      <c r="N5" s="103"/>
      <c r="O5" s="108"/>
    </row>
    <row r="6" spans="1:11" ht="12.75">
      <c r="A6">
        <v>1</v>
      </c>
      <c r="H6" s="98"/>
      <c r="K6" s="104"/>
    </row>
    <row r="7" spans="1:8" ht="12.75">
      <c r="A7">
        <v>2</v>
      </c>
      <c r="G7" s="104"/>
      <c r="H7" s="98"/>
    </row>
    <row r="8" spans="1:8" ht="12.75">
      <c r="A8">
        <v>3</v>
      </c>
      <c r="H8" s="98"/>
    </row>
    <row r="9" spans="1:8" ht="12.75">
      <c r="A9">
        <v>4</v>
      </c>
      <c r="C9" s="104"/>
      <c r="G9" s="104"/>
      <c r="H9" s="98"/>
    </row>
    <row r="10" spans="1:8" ht="12.75">
      <c r="A10">
        <v>5</v>
      </c>
      <c r="C10" s="104"/>
      <c r="H10" s="98"/>
    </row>
    <row r="11" spans="1:8" ht="12.75">
      <c r="A11">
        <v>6</v>
      </c>
      <c r="H11" s="98"/>
    </row>
    <row r="12" spans="1:8" ht="12.75">
      <c r="A12">
        <v>7</v>
      </c>
      <c r="H12" s="98"/>
    </row>
    <row r="13" spans="1:8" ht="12.75">
      <c r="A13">
        <v>8</v>
      </c>
      <c r="H13" s="98"/>
    </row>
    <row r="14" spans="1:8" ht="12.75">
      <c r="A14">
        <v>9</v>
      </c>
      <c r="H14" s="98"/>
    </row>
    <row r="15" spans="1:8" ht="12.75">
      <c r="A15">
        <v>10</v>
      </c>
      <c r="H15" s="98"/>
    </row>
    <row r="16" ht="12.75">
      <c r="H16" s="98"/>
    </row>
    <row r="17" ht="12.75">
      <c r="H17" s="98"/>
    </row>
    <row r="18" ht="12.75">
      <c r="H18" s="98"/>
    </row>
    <row r="19" ht="12.75">
      <c r="H19" s="98"/>
    </row>
    <row r="20" ht="12.75">
      <c r="H20" s="98"/>
    </row>
    <row r="21" ht="12.75">
      <c r="H21" s="98"/>
    </row>
    <row r="22" ht="12.75">
      <c r="H22" s="98"/>
    </row>
    <row r="23" ht="12.75">
      <c r="H23" s="98"/>
    </row>
    <row r="24" ht="12.75">
      <c r="G24" s="104"/>
    </row>
    <row r="25" ht="12.75">
      <c r="G25" s="104"/>
    </row>
    <row r="26" ht="12.75">
      <c r="G26" s="104"/>
    </row>
    <row r="27" ht="12.75">
      <c r="G27" s="104"/>
    </row>
    <row r="28" ht="12.75">
      <c r="G28" s="104"/>
    </row>
    <row r="29" ht="12.75">
      <c r="G29" s="104"/>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Witteveen+Bos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Brer2</dc:creator>
  <cp:keywords/>
  <dc:description/>
  <cp:lastModifiedBy>Lisanne</cp:lastModifiedBy>
  <dcterms:created xsi:type="dcterms:W3CDTF">2012-05-04T08:47:44Z</dcterms:created>
  <dcterms:modified xsi:type="dcterms:W3CDTF">2013-01-25T12:25:29Z</dcterms:modified>
  <cp:category/>
  <cp:version/>
  <cp:contentType/>
  <cp:contentStatus/>
</cp:coreProperties>
</file>