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berekening kosten" sheetId="1" r:id="rId1"/>
    <sheet name="berekening factor" sheetId="2" r:id="rId2"/>
  </sheets>
  <definedNames/>
  <calcPr fullCalcOnLoad="1"/>
</workbook>
</file>

<file path=xl/sharedStrings.xml><?xml version="1.0" encoding="utf-8"?>
<sst xmlns="http://schemas.openxmlformats.org/spreadsheetml/2006/main" count="92" uniqueCount="77">
  <si>
    <t>totaal</t>
  </si>
  <si>
    <t>transport ijzer</t>
  </si>
  <si>
    <t>kostenraming plas in volle wind</t>
  </si>
  <si>
    <t>afschrijven in:</t>
  </si>
  <si>
    <t>10 jaar</t>
  </si>
  <si>
    <t>windmolen + waterpomp</t>
  </si>
  <si>
    <t>montageset molen op ponton</t>
  </si>
  <si>
    <t>twee wagens</t>
  </si>
  <si>
    <t>twee transporttanks</t>
  </si>
  <si>
    <t xml:space="preserve">chemicalienpomp </t>
  </si>
  <si>
    <t>pomphuis</t>
  </si>
  <si>
    <t>leiding- en kraansysteem</t>
  </si>
  <si>
    <t>arbeidskosten bouw</t>
  </si>
  <si>
    <t>aanleg losplaats en loswal</t>
  </si>
  <si>
    <t>container extra hoog</t>
  </si>
  <si>
    <t>ehbo-materiaal en kleding</t>
  </si>
  <si>
    <t>aanschaf 10 pontons á 2500</t>
  </si>
  <si>
    <t>onderhoud en reparatie</t>
  </si>
  <si>
    <t>oppervlak</t>
  </si>
  <si>
    <t>g. Fe/m2</t>
  </si>
  <si>
    <t>kg ijzer</t>
  </si>
  <si>
    <t>liter ijzercloride, 194 gFe/l</t>
  </si>
  <si>
    <t>aantal tankvrachten</t>
  </si>
  <si>
    <t>kg ijzercloride, 40%</t>
  </si>
  <si>
    <t>kosten ijzerchloride per ton</t>
  </si>
  <si>
    <t>kosten ijzer chloride totaal</t>
  </si>
  <si>
    <t>kosten ijzerchloride per ha</t>
  </si>
  <si>
    <t>Monitoring</t>
  </si>
  <si>
    <t>ijzer g/m2</t>
  </si>
  <si>
    <t>factor</t>
  </si>
  <si>
    <t>modelplas</t>
  </si>
  <si>
    <t>veilige dosering per dag</t>
  </si>
  <si>
    <t>tanks</t>
  </si>
  <si>
    <t>liter totaal</t>
  </si>
  <si>
    <t>dagen totaal</t>
  </si>
  <si>
    <t>winter</t>
  </si>
  <si>
    <t>defect</t>
  </si>
  <si>
    <t>draaidagen</t>
  </si>
  <si>
    <t>ha</t>
  </si>
  <si>
    <t>vrachten per week</t>
  </si>
  <si>
    <t>aantal tankvrachten x €300</t>
  </si>
  <si>
    <t>per 2 jaar</t>
  </si>
  <si>
    <t>oppervlak plas (ha)</t>
  </si>
  <si>
    <t>aantal jaren</t>
  </si>
  <si>
    <t>dagen per tank</t>
  </si>
  <si>
    <t>Beheer</t>
  </si>
  <si>
    <t>veilige dosering liter/ha/dag</t>
  </si>
  <si>
    <t>factor totaal</t>
  </si>
  <si>
    <t>extra wind zonder bomen</t>
  </si>
  <si>
    <t>veiligheid</t>
  </si>
  <si>
    <t>factor haalbaar</t>
  </si>
  <si>
    <t>niet invullen</t>
  </si>
  <si>
    <t>liters nodig</t>
  </si>
  <si>
    <t>draaidagen 300 per jaar</t>
  </si>
  <si>
    <t>ruim geschat</t>
  </si>
  <si>
    <t>factor tov Terra Nova nodig</t>
  </si>
  <si>
    <t>Terra Nova</t>
  </si>
  <si>
    <t>Met dit rekenblad wordt ingeschat hoeveel meer (factor) de installatie moet verpompen ten opzichte van Terra Nova en of dat realistisch is</t>
  </si>
  <si>
    <t>realistisch</t>
  </si>
  <si>
    <t>is dat niet haalbaar, dan moet het aantal draaidagen of het aantal installaties omhoog</t>
  </si>
  <si>
    <t>op Terra Nova was de hoeveelheid wind door al de bomen er omheen gering.</t>
  </si>
  <si>
    <t>Op een open plas van 100 ha is 100 g/m2 in twee jaar realistisch</t>
  </si>
  <si>
    <t>Begroting Ijzersuppletie, afhankelijk van grootte plas en hoeveelheid toe te dienen ijzer.</t>
  </si>
  <si>
    <t xml:space="preserve">Deze begroting is gabaseerd op de toepassing in Terra Nova. </t>
  </si>
  <si>
    <t>Kosten installatie</t>
  </si>
  <si>
    <t>De investeringen voor de bouw gaan naar schatting 10 jaar mee. Daarmee blijven we aan de veilige kant, sommige onderdelen gaan wellicht langer mee.</t>
  </si>
  <si>
    <t>Pomp en kranen worden na twee jaar vervangen, maar wellicht gaan delen daarvan toch langer mee.</t>
  </si>
  <si>
    <t xml:space="preserve">De kosten voor ijzerchloride zijn sterk afhankelijk van het oppervlak van de plas en de prijs per ton </t>
  </si>
  <si>
    <t>liefst onder de 2 houden</t>
  </si>
  <si>
    <t>keer zo veel doseren als op Terra Nova</t>
  </si>
  <si>
    <t>liter per effectieve dag</t>
  </si>
  <si>
    <t>veilig</t>
  </si>
  <si>
    <t>Verander alleen de geel gemarkeerde velden, achter de rest zitten meestal koppelingen of formules</t>
  </si>
  <si>
    <t>In dit blad hoeft niets ingevuld te worden, info komt via koppelingen van het vorige blad</t>
  </si>
  <si>
    <t>Kosten ijzerchloride</t>
  </si>
  <si>
    <t>2 jaar</t>
  </si>
  <si>
    <t>volume tank (l)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</si>
</sst>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.0"/>
    <numFmt numFmtId="165" formatCode="&quot;€&quot;\ #,##0_-"/>
    <numFmt numFmtId="166" formatCode="0.000"/>
    <numFmt numFmtId="167" formatCode="0.0000"/>
    <numFmt numFmtId="168" formatCode="&quot;€&quot;\ #,##0.0_-"/>
    <numFmt numFmtId="169" formatCode="&quot;€&quot;\ #,##0.00_-"/>
    <numFmt numFmtId="170" formatCode="_-* #,##0_-;_-* #,##0\-;_-* &quot;-&quot;??_-;_-@_-"/>
    <numFmt numFmtId="171" formatCode="#,##0_ ;\-#,##0\ "/>
    <numFmt numFmtId="172" formatCode="#,##0_-"/>
    <numFmt numFmtId="173" formatCode="0.0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/>
    </xf>
    <xf numFmtId="165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0" fillId="0" borderId="3" xfId="0" applyFill="1" applyBorder="1" applyAlignment="1">
      <alignment/>
    </xf>
    <xf numFmtId="169" fontId="0" fillId="0" borderId="1" xfId="0" applyNumberFormat="1" applyFill="1" applyBorder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2" borderId="0" xfId="0" applyFill="1" applyBorder="1" applyAlignment="1">
      <alignment/>
    </xf>
    <xf numFmtId="44" fontId="0" fillId="0" borderId="1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6" fontId="0" fillId="2" borderId="0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" fontId="0" fillId="3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73" fontId="0" fillId="3" borderId="0" xfId="0" applyNumberFormat="1" applyFill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173" fontId="0" fillId="3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" fontId="0" fillId="2" borderId="0" xfId="0" applyNumberFormat="1" applyFill="1" applyBorder="1" applyAlignment="1">
      <alignment/>
    </xf>
  </cellXfs>
  <cellStyles count="9">
    <cellStyle name="Normal" xfId="0"/>
    <cellStyle name="Euro" xfId="15"/>
    <cellStyle name="Followed Hyperlink" xfId="16"/>
    <cellStyle name="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26.57421875" style="1" customWidth="1"/>
    <col min="2" max="2" width="32.421875" style="1" customWidth="1"/>
    <col min="3" max="3" width="13.421875" style="1" customWidth="1"/>
    <col min="4" max="4" width="13.8515625" style="1" customWidth="1"/>
    <col min="5" max="5" width="13.8515625" style="2" customWidth="1"/>
    <col min="6" max="6" width="12.8515625" style="3" bestFit="1" customWidth="1"/>
    <col min="7" max="7" width="13.57421875" style="2" customWidth="1"/>
    <col min="8" max="8" width="12.8515625" style="0" bestFit="1" customWidth="1"/>
    <col min="9" max="9" width="11.8515625" style="3" bestFit="1" customWidth="1"/>
  </cols>
  <sheetData>
    <row r="1" spans="1:6" ht="12.75">
      <c r="A1" s="2" t="s">
        <v>62</v>
      </c>
      <c r="B1" s="7"/>
      <c r="C1" s="5"/>
      <c r="D1" s="5"/>
      <c r="E1" s="5"/>
      <c r="F1" s="6"/>
    </row>
    <row r="2" spans="2:6" ht="12.75">
      <c r="B2" s="7"/>
      <c r="D2" s="5"/>
      <c r="E2" s="5"/>
      <c r="F2" s="6"/>
    </row>
    <row r="3" spans="1:6" ht="12.75">
      <c r="A3" s="1" t="s">
        <v>63</v>
      </c>
      <c r="B3" s="7"/>
      <c r="D3" s="5"/>
      <c r="E3" s="5"/>
      <c r="F3" s="6"/>
    </row>
    <row r="4" spans="1:6" ht="12.75">
      <c r="A4" s="1" t="s">
        <v>65</v>
      </c>
      <c r="B4" s="7"/>
      <c r="D4" s="5"/>
      <c r="E4" s="5"/>
      <c r="F4" s="6"/>
    </row>
    <row r="5" spans="1:6" ht="12.75">
      <c r="A5" s="1" t="s">
        <v>66</v>
      </c>
      <c r="B5" s="7"/>
      <c r="D5" s="5"/>
      <c r="E5" s="5"/>
      <c r="F5" s="6"/>
    </row>
    <row r="6" spans="2:6" ht="12.75">
      <c r="B6" s="7"/>
      <c r="D6" s="5"/>
      <c r="E6" s="5"/>
      <c r="F6" s="6"/>
    </row>
    <row r="7" ht="12.75">
      <c r="A7" s="1" t="s">
        <v>67</v>
      </c>
    </row>
    <row r="9" spans="1:4" ht="12.75">
      <c r="A9" s="17" t="s">
        <v>72</v>
      </c>
      <c r="B9" s="17"/>
      <c r="C9" s="17"/>
      <c r="D9" s="17"/>
    </row>
    <row r="10" spans="1:4" ht="12.75">
      <c r="A10" s="17"/>
      <c r="B10" s="17"/>
      <c r="C10" s="17"/>
      <c r="D10" s="17"/>
    </row>
    <row r="14" spans="1:9" ht="12.75">
      <c r="A14" s="8"/>
      <c r="D14" s="2"/>
      <c r="F14"/>
      <c r="G14" s="3"/>
      <c r="H14" s="3"/>
      <c r="I14"/>
    </row>
    <row r="15" spans="1:9" ht="12.75">
      <c r="A15" s="8" t="s">
        <v>42</v>
      </c>
      <c r="B15" s="17">
        <v>100</v>
      </c>
      <c r="D15" s="2"/>
      <c r="F15"/>
      <c r="G15" s="3"/>
      <c r="H15" s="3"/>
      <c r="I15"/>
    </row>
    <row r="16" spans="1:9" ht="12.75">
      <c r="A16" s="8" t="s">
        <v>19</v>
      </c>
      <c r="B16" s="17">
        <v>100</v>
      </c>
      <c r="D16" s="2"/>
      <c r="F16"/>
      <c r="G16" s="3"/>
      <c r="H16" s="3"/>
      <c r="I16"/>
    </row>
    <row r="17" spans="1:9" ht="12.75">
      <c r="A17" s="8" t="s">
        <v>24</v>
      </c>
      <c r="B17" s="23">
        <v>170</v>
      </c>
      <c r="D17" s="2"/>
      <c r="F17"/>
      <c r="G17" s="3"/>
      <c r="H17" s="3"/>
      <c r="I17"/>
    </row>
    <row r="18" spans="2:9" ht="12.75">
      <c r="B18" s="11"/>
      <c r="D18" s="2"/>
      <c r="F18"/>
      <c r="G18" s="3"/>
      <c r="H18" s="3"/>
      <c r="I18"/>
    </row>
    <row r="19" spans="1:9" ht="12.75">
      <c r="A19" s="1" t="s">
        <v>76</v>
      </c>
      <c r="B19" s="33">
        <v>3900</v>
      </c>
      <c r="D19" s="2"/>
      <c r="F19"/>
      <c r="G19" s="3"/>
      <c r="H19" s="3"/>
      <c r="I19"/>
    </row>
    <row r="20" spans="2:9" ht="12.75">
      <c r="B20" s="11"/>
      <c r="D20" s="2"/>
      <c r="F20"/>
      <c r="G20" s="3"/>
      <c r="H20" s="3"/>
      <c r="I20"/>
    </row>
    <row r="21" spans="1:9" ht="12.75">
      <c r="A21" s="1" t="s">
        <v>43</v>
      </c>
      <c r="B21" s="33">
        <v>2</v>
      </c>
      <c r="D21" s="2"/>
      <c r="F21"/>
      <c r="G21" s="3"/>
      <c r="H21" s="3"/>
      <c r="I21"/>
    </row>
    <row r="23" spans="1:9" ht="12.75">
      <c r="A23" s="8" t="s">
        <v>53</v>
      </c>
      <c r="B23" s="1">
        <f>+B21*300</f>
        <v>600</v>
      </c>
      <c r="D23" s="2"/>
      <c r="F23"/>
      <c r="G23" s="3"/>
      <c r="H23" s="3"/>
      <c r="I23"/>
    </row>
    <row r="24" spans="1:9" ht="12.75">
      <c r="A24" s="8"/>
      <c r="D24" s="2"/>
      <c r="F24"/>
      <c r="G24" s="3"/>
      <c r="H24" s="3"/>
      <c r="I24"/>
    </row>
    <row r="25" spans="1:9" ht="12.75">
      <c r="A25" s="8"/>
      <c r="D25" s="2"/>
      <c r="F25"/>
      <c r="G25" s="3"/>
      <c r="H25" s="3"/>
      <c r="I25"/>
    </row>
    <row r="26" spans="1:9" ht="12.75">
      <c r="A26" s="8"/>
      <c r="B26" s="1" t="s">
        <v>64</v>
      </c>
      <c r="D26" s="2"/>
      <c r="F26"/>
      <c r="G26" s="3"/>
      <c r="H26" s="3"/>
      <c r="I26"/>
    </row>
    <row r="27" spans="1:9" ht="12.75">
      <c r="A27" s="8"/>
      <c r="D27" s="2"/>
      <c r="F27"/>
      <c r="G27" s="3"/>
      <c r="H27" s="3"/>
      <c r="I27"/>
    </row>
    <row r="28" spans="1:9" ht="12.75">
      <c r="A28" s="8"/>
      <c r="D28" s="2"/>
      <c r="F28"/>
      <c r="G28" s="3"/>
      <c r="H28" s="3"/>
      <c r="I28"/>
    </row>
    <row r="29" spans="1:9" ht="12.75">
      <c r="A29" s="8"/>
      <c r="D29" s="2"/>
      <c r="F29"/>
      <c r="G29" s="3"/>
      <c r="H29" s="3"/>
      <c r="I29"/>
    </row>
    <row r="30" spans="1:9" ht="13.5" thickBot="1">
      <c r="A30" s="4" t="s">
        <v>2</v>
      </c>
      <c r="B30" s="4"/>
      <c r="C30" s="19" t="s">
        <v>3</v>
      </c>
      <c r="D30" s="19"/>
      <c r="E30" s="18"/>
      <c r="F30"/>
      <c r="G30" s="3"/>
      <c r="H30" s="3"/>
      <c r="I30"/>
    </row>
    <row r="31" spans="1:9" ht="12.75">
      <c r="A31" s="8"/>
      <c r="C31" s="1" t="s">
        <v>4</v>
      </c>
      <c r="D31" s="2" t="s">
        <v>41</v>
      </c>
      <c r="F31"/>
      <c r="G31" s="3"/>
      <c r="H31" s="3"/>
      <c r="I31"/>
    </row>
    <row r="32" spans="1:9" ht="12.75">
      <c r="A32" s="20" t="s">
        <v>64</v>
      </c>
      <c r="F32"/>
      <c r="G32" s="3"/>
      <c r="H32" s="3"/>
      <c r="I32"/>
    </row>
    <row r="33" spans="1:9" ht="12.75">
      <c r="A33" s="8" t="s">
        <v>5</v>
      </c>
      <c r="C33" s="9">
        <v>18650</v>
      </c>
      <c r="D33" s="9">
        <f aca="true" t="shared" si="0" ref="D33:D42">+C33/5</f>
        <v>3730</v>
      </c>
      <c r="E33" s="9">
        <f>SUM(D33:D49)</f>
        <v>52691.74</v>
      </c>
      <c r="F33"/>
      <c r="G33" s="3"/>
      <c r="H33" s="3"/>
      <c r="I33"/>
    </row>
    <row r="34" spans="1:9" ht="12.75">
      <c r="A34" s="8" t="s">
        <v>6</v>
      </c>
      <c r="C34" s="9">
        <v>10000</v>
      </c>
      <c r="D34" s="9">
        <f t="shared" si="0"/>
        <v>2000</v>
      </c>
      <c r="F34"/>
      <c r="G34" s="3"/>
      <c r="H34" s="3"/>
      <c r="I34"/>
    </row>
    <row r="35" spans="1:9" ht="12.75">
      <c r="A35" s="8" t="s">
        <v>7</v>
      </c>
      <c r="C35" s="9">
        <v>17830</v>
      </c>
      <c r="D35" s="9">
        <f t="shared" si="0"/>
        <v>3566</v>
      </c>
      <c r="F35"/>
      <c r="G35" s="3"/>
      <c r="H35" s="3"/>
      <c r="I35"/>
    </row>
    <row r="36" spans="1:9" ht="12.75">
      <c r="A36" s="8" t="s">
        <v>8</v>
      </c>
      <c r="C36" s="9">
        <v>11900</v>
      </c>
      <c r="D36" s="9">
        <f t="shared" si="0"/>
        <v>2380</v>
      </c>
      <c r="F36"/>
      <c r="G36" s="3"/>
      <c r="H36" s="3"/>
      <c r="I36"/>
    </row>
    <row r="37" spans="1:9" ht="12.75">
      <c r="A37" s="8" t="s">
        <v>10</v>
      </c>
      <c r="C37" s="9">
        <v>2000</v>
      </c>
      <c r="D37" s="9">
        <f t="shared" si="0"/>
        <v>400</v>
      </c>
      <c r="F37"/>
      <c r="G37" s="2" t="s">
        <v>4</v>
      </c>
      <c r="H37" s="9">
        <f>SUM(C33:C39)</f>
        <v>97445</v>
      </c>
      <c r="I37"/>
    </row>
    <row r="38" spans="1:9" ht="12.75">
      <c r="A38" s="8" t="s">
        <v>12</v>
      </c>
      <c r="C38" s="9">
        <v>35000</v>
      </c>
      <c r="D38" s="9">
        <f t="shared" si="0"/>
        <v>7000</v>
      </c>
      <c r="F38"/>
      <c r="G38" s="2" t="s">
        <v>75</v>
      </c>
      <c r="H38" s="9">
        <f>SUM(D46:D49)</f>
        <v>28202.739999999998</v>
      </c>
      <c r="I38"/>
    </row>
    <row r="39" spans="1:9" ht="12.75">
      <c r="A39" s="8" t="s">
        <v>14</v>
      </c>
      <c r="C39" s="9">
        <v>2065</v>
      </c>
      <c r="D39" s="9">
        <f t="shared" si="0"/>
        <v>413</v>
      </c>
      <c r="F39"/>
      <c r="G39" s="3" t="s">
        <v>0</v>
      </c>
      <c r="H39" s="32">
        <f>+H37+H38</f>
        <v>125647.73999999999</v>
      </c>
      <c r="I39"/>
    </row>
    <row r="40" spans="1:9" ht="12.75">
      <c r="A40" s="8"/>
      <c r="C40" s="9"/>
      <c r="D40" s="9"/>
      <c r="F40"/>
      <c r="G40" s="3"/>
      <c r="H40" s="3"/>
      <c r="I40"/>
    </row>
    <row r="41" spans="1:9" ht="12.75">
      <c r="A41" s="8"/>
      <c r="C41" s="9"/>
      <c r="D41" s="9"/>
      <c r="F41"/>
      <c r="G41" s="3"/>
      <c r="H41" s="3"/>
      <c r="I41"/>
    </row>
    <row r="42" spans="1:9" ht="12.75">
      <c r="A42" s="8" t="s">
        <v>16</v>
      </c>
      <c r="C42" s="9">
        <v>25000</v>
      </c>
      <c r="D42" s="9">
        <f t="shared" si="0"/>
        <v>5000</v>
      </c>
      <c r="F42"/>
      <c r="G42" s="3"/>
      <c r="H42" s="3"/>
      <c r="I42"/>
    </row>
    <row r="43" spans="3:9" ht="12.75">
      <c r="C43" s="9"/>
      <c r="D43" s="9"/>
      <c r="F43"/>
      <c r="G43" s="3"/>
      <c r="H43" s="3"/>
      <c r="I43"/>
    </row>
    <row r="44" spans="3:9" ht="12.75">
      <c r="C44" s="9"/>
      <c r="D44" s="9"/>
      <c r="F44"/>
      <c r="G44" s="3"/>
      <c r="H44" s="3"/>
      <c r="I44"/>
    </row>
    <row r="46" spans="1:9" ht="12.75">
      <c r="A46" s="8" t="s">
        <v>13</v>
      </c>
      <c r="B46" s="1" t="s">
        <v>54</v>
      </c>
      <c r="D46" s="9">
        <v>12982</v>
      </c>
      <c r="F46"/>
      <c r="G46" s="3"/>
      <c r="H46" s="3"/>
      <c r="I46"/>
    </row>
    <row r="47" spans="1:9" ht="12.75">
      <c r="A47" s="8" t="s">
        <v>9</v>
      </c>
      <c r="B47" s="1" t="s">
        <v>54</v>
      </c>
      <c r="D47" s="9">
        <v>4220.74</v>
      </c>
      <c r="F47"/>
      <c r="G47" s="3"/>
      <c r="H47" s="3"/>
      <c r="I47"/>
    </row>
    <row r="48" spans="1:9" ht="12.75">
      <c r="A48" s="8" t="s">
        <v>11</v>
      </c>
      <c r="B48" s="1" t="s">
        <v>54</v>
      </c>
      <c r="D48" s="9">
        <v>10000</v>
      </c>
      <c r="F48"/>
      <c r="G48" s="3"/>
      <c r="H48" s="3"/>
      <c r="I48"/>
    </row>
    <row r="49" spans="1:9" ht="12.75">
      <c r="A49" s="8" t="s">
        <v>15</v>
      </c>
      <c r="B49" s="1" t="s">
        <v>54</v>
      </c>
      <c r="D49" s="9">
        <v>1000</v>
      </c>
      <c r="F49"/>
      <c r="G49" s="3"/>
      <c r="H49" s="3"/>
      <c r="I49"/>
    </row>
    <row r="51" spans="1:9" ht="12.75">
      <c r="A51" s="8"/>
      <c r="C51" s="9"/>
      <c r="D51" s="9"/>
      <c r="F51"/>
      <c r="G51" s="3"/>
      <c r="H51" s="3"/>
      <c r="I51"/>
    </row>
    <row r="52" spans="1:9" ht="12.75">
      <c r="A52" s="8"/>
      <c r="C52" s="9"/>
      <c r="F52"/>
      <c r="G52" s="3"/>
      <c r="H52" s="3"/>
      <c r="I52"/>
    </row>
    <row r="53" spans="1:9" ht="12.75">
      <c r="A53" s="20" t="s">
        <v>45</v>
      </c>
      <c r="C53" s="9"/>
      <c r="F53"/>
      <c r="G53" s="3"/>
      <c r="H53" s="3"/>
      <c r="I53"/>
    </row>
    <row r="54" spans="1:9" ht="12.75">
      <c r="A54" s="21" t="s">
        <v>17</v>
      </c>
      <c r="D54" s="9">
        <v>5000</v>
      </c>
      <c r="E54" s="9">
        <f>+D54+D55</f>
        <v>44651.07057890562</v>
      </c>
      <c r="F54"/>
      <c r="G54" s="3"/>
      <c r="H54" s="3"/>
      <c r="I54"/>
    </row>
    <row r="55" spans="1:9" ht="12.75">
      <c r="A55" s="8" t="s">
        <v>1</v>
      </c>
      <c r="B55" s="1" t="s">
        <v>40</v>
      </c>
      <c r="D55" s="9">
        <f>+B64*300</f>
        <v>39651.07057890562</v>
      </c>
      <c r="F55"/>
      <c r="G55" s="3"/>
      <c r="H55" s="3"/>
      <c r="I55"/>
    </row>
    <row r="56" spans="1:9" ht="12.75">
      <c r="A56" s="8"/>
      <c r="C56" s="9"/>
      <c r="F56"/>
      <c r="G56" s="3"/>
      <c r="H56" s="3"/>
      <c r="I56"/>
    </row>
    <row r="57" spans="1:9" ht="12.75">
      <c r="A57" s="20" t="s">
        <v>27</v>
      </c>
      <c r="C57" s="9"/>
      <c r="D57" s="9">
        <v>10000</v>
      </c>
      <c r="E57" s="9">
        <f>+D57</f>
        <v>10000</v>
      </c>
      <c r="F57"/>
      <c r="G57" s="3"/>
      <c r="H57" s="3"/>
      <c r="I57"/>
    </row>
    <row r="58" spans="1:9" ht="12.75">
      <c r="A58" s="8"/>
      <c r="C58" s="9"/>
      <c r="F58"/>
      <c r="G58" s="3"/>
      <c r="H58" s="3"/>
      <c r="I58"/>
    </row>
    <row r="59" spans="1:9" ht="12.75">
      <c r="A59" s="20" t="s">
        <v>74</v>
      </c>
      <c r="C59" s="9"/>
      <c r="F59"/>
      <c r="G59" s="3"/>
      <c r="H59" s="3"/>
      <c r="I59"/>
    </row>
    <row r="60" spans="1:9" ht="12.75">
      <c r="A60" s="8" t="s">
        <v>18</v>
      </c>
      <c r="B60" s="1">
        <f>+B15</f>
        <v>100</v>
      </c>
      <c r="C60" s="9"/>
      <c r="F60"/>
      <c r="G60" s="3"/>
      <c r="H60" s="3"/>
      <c r="I60"/>
    </row>
    <row r="61" spans="1:9" ht="12.75">
      <c r="A61" s="8" t="s">
        <v>19</v>
      </c>
      <c r="B61" s="1">
        <f>+B16</f>
        <v>100</v>
      </c>
      <c r="C61" s="9"/>
      <c r="F61"/>
      <c r="G61" s="3"/>
      <c r="H61" s="3"/>
      <c r="I61"/>
    </row>
    <row r="62" spans="1:9" ht="12.75">
      <c r="A62" s="8" t="s">
        <v>20</v>
      </c>
      <c r="B62" s="10">
        <f>+B60*B61*10</f>
        <v>100000</v>
      </c>
      <c r="F62"/>
      <c r="G62" s="3"/>
      <c r="H62" s="3"/>
      <c r="I62"/>
    </row>
    <row r="63" spans="1:9" ht="12.75">
      <c r="A63" s="8" t="s">
        <v>21</v>
      </c>
      <c r="B63" s="10">
        <f>+B62*1000/194</f>
        <v>515463.91752577317</v>
      </c>
      <c r="F63"/>
      <c r="G63" s="3"/>
      <c r="H63" s="3"/>
      <c r="I63"/>
    </row>
    <row r="64" spans="1:9" ht="12.75">
      <c r="A64" s="8" t="s">
        <v>22</v>
      </c>
      <c r="B64" s="11">
        <f>+B63/B19</f>
        <v>132.17023526301875</v>
      </c>
      <c r="C64" s="9"/>
      <c r="F64"/>
      <c r="G64" s="3"/>
      <c r="H64" s="3"/>
      <c r="I64"/>
    </row>
    <row r="65" spans="1:9" ht="12.75">
      <c r="A65" s="1" t="s">
        <v>44</v>
      </c>
      <c r="B65" s="22">
        <f>+(B23)/B64</f>
        <v>4.5396</v>
      </c>
      <c r="C65" s="9"/>
      <c r="F65"/>
      <c r="G65" s="3"/>
      <c r="H65" s="3"/>
      <c r="I65"/>
    </row>
    <row r="66" spans="1:2" ht="12.75">
      <c r="A66" s="8" t="s">
        <v>39</v>
      </c>
      <c r="B66" s="22">
        <f>7/B65</f>
        <v>1.5419860780685524</v>
      </c>
    </row>
    <row r="67" spans="1:9" ht="12.75">
      <c r="A67" s="8" t="s">
        <v>23</v>
      </c>
      <c r="B67" s="10">
        <f>+B63*1.4</f>
        <v>721649.4845360824</v>
      </c>
      <c r="C67" s="9"/>
      <c r="F67"/>
      <c r="G67" s="3"/>
      <c r="H67" s="3"/>
      <c r="I67"/>
    </row>
    <row r="68" spans="1:9" ht="12.75">
      <c r="A68" s="8" t="s">
        <v>24</v>
      </c>
      <c r="B68" s="12">
        <f>+B17</f>
        <v>170</v>
      </c>
      <c r="F68"/>
      <c r="G68" s="3"/>
      <c r="H68" s="3"/>
      <c r="I68"/>
    </row>
    <row r="69" spans="1:9" ht="12.75">
      <c r="A69" s="21" t="s">
        <v>25</v>
      </c>
      <c r="B69" s="9">
        <f>+B67/1000*B68</f>
        <v>122680.412371134</v>
      </c>
      <c r="D69" s="9">
        <f>+B69</f>
        <v>122680.412371134</v>
      </c>
      <c r="E69" s="9">
        <f>+B69</f>
        <v>122680.412371134</v>
      </c>
      <c r="F69"/>
      <c r="G69" s="3"/>
      <c r="H69" s="3"/>
      <c r="I69"/>
    </row>
    <row r="70" spans="1:9" ht="13.5" thickBot="1">
      <c r="A70" s="13" t="s">
        <v>26</v>
      </c>
      <c r="B70" s="14">
        <f>+B69/B60</f>
        <v>1226.80412371134</v>
      </c>
      <c r="C70" s="4"/>
      <c r="D70" s="4"/>
      <c r="E70" s="18"/>
      <c r="F70"/>
      <c r="G70" s="3"/>
      <c r="H70" s="3"/>
      <c r="I70"/>
    </row>
    <row r="71" spans="1:9" ht="12.75">
      <c r="A71" s="1" t="s">
        <v>0</v>
      </c>
      <c r="C71" s="9"/>
      <c r="D71" s="9">
        <f>SUM(D33:D69)</f>
        <v>230023.22295003964</v>
      </c>
      <c r="E71" s="9">
        <f>+E33+E54+E57+E69</f>
        <v>230023.22295003964</v>
      </c>
      <c r="F71"/>
      <c r="G71" s="3"/>
      <c r="H71" s="3"/>
      <c r="I71"/>
    </row>
    <row r="72" spans="6:9" ht="12.75">
      <c r="F72"/>
      <c r="G72" s="3"/>
      <c r="H72" s="3"/>
      <c r="I72"/>
    </row>
    <row r="73" spans="6:9" ht="12.75">
      <c r="F73"/>
      <c r="G73" s="3"/>
      <c r="H73" s="3"/>
      <c r="I73"/>
    </row>
    <row r="74" spans="4:9" ht="12.75">
      <c r="D74" s="9"/>
      <c r="F74"/>
      <c r="G74" s="3"/>
      <c r="H74" s="3"/>
      <c r="I74"/>
    </row>
    <row r="75" spans="6:9" ht="12.75">
      <c r="F75"/>
      <c r="G75" s="3"/>
      <c r="H75" s="3"/>
      <c r="I7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10.28125" style="15" customWidth="1"/>
    <col min="3" max="3" width="11.00390625" style="15" customWidth="1"/>
    <col min="4" max="4" width="9.57421875" style="16" bestFit="1" customWidth="1"/>
  </cols>
  <sheetData>
    <row r="1" ht="12.75">
      <c r="A1" t="s">
        <v>57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spans="1:7" ht="12.75">
      <c r="A5" s="30" t="s">
        <v>73</v>
      </c>
      <c r="B5" s="26"/>
      <c r="C5" s="26"/>
      <c r="D5" s="31"/>
      <c r="E5" s="30"/>
      <c r="F5" s="30"/>
      <c r="G5" s="30"/>
    </row>
    <row r="8" ht="12.75">
      <c r="C8" s="27" t="s">
        <v>51</v>
      </c>
    </row>
    <row r="9" spans="1:4" ht="12.75">
      <c r="A9" s="25" t="s">
        <v>55</v>
      </c>
      <c r="B9" s="15" t="s">
        <v>56</v>
      </c>
      <c r="C9" s="15" t="s">
        <v>30</v>
      </c>
      <c r="D9" s="16" t="s">
        <v>29</v>
      </c>
    </row>
    <row r="10" spans="1:4" ht="12.75">
      <c r="A10" t="s">
        <v>28</v>
      </c>
      <c r="B10" s="15">
        <v>33</v>
      </c>
      <c r="C10" s="26">
        <f>+'berekening kosten'!B16</f>
        <v>100</v>
      </c>
      <c r="D10" s="16">
        <f>+C10/B10</f>
        <v>3.0303030303030303</v>
      </c>
    </row>
    <row r="11" spans="1:4" ht="12.75">
      <c r="A11" t="s">
        <v>38</v>
      </c>
      <c r="B11" s="15">
        <v>85</v>
      </c>
      <c r="C11" s="26">
        <f>+'berekening kosten'!B15</f>
        <v>100</v>
      </c>
      <c r="D11" s="16">
        <f>+C11/B11</f>
        <v>1.1764705882352942</v>
      </c>
    </row>
    <row r="12" spans="1:5" ht="12.75">
      <c r="A12" t="s">
        <v>47</v>
      </c>
      <c r="B12" s="15">
        <v>1</v>
      </c>
      <c r="E12" s="16">
        <f>+D10*D11</f>
        <v>3.5650623885918002</v>
      </c>
    </row>
    <row r="13" spans="1:6" ht="12.75">
      <c r="A13" t="s">
        <v>32</v>
      </c>
      <c r="B13" s="15">
        <v>37</v>
      </c>
      <c r="C13" s="28">
        <f>+'berekening kosten'!B64</f>
        <v>132.17023526301875</v>
      </c>
      <c r="E13" s="24">
        <f>+C13/B13</f>
        <v>3.5721685206221285</v>
      </c>
      <c r="F13" t="s">
        <v>69</v>
      </c>
    </row>
    <row r="14" spans="3:4" ht="12.75">
      <c r="C14" s="16"/>
      <c r="D14" s="24"/>
    </row>
    <row r="16" spans="1:4" ht="12.75">
      <c r="A16" s="25" t="s">
        <v>50</v>
      </c>
      <c r="B16" s="15" t="s">
        <v>56</v>
      </c>
      <c r="C16" s="15" t="s">
        <v>30</v>
      </c>
      <c r="D16" s="16" t="s">
        <v>29</v>
      </c>
    </row>
    <row r="17" spans="1:2" ht="12.75">
      <c r="A17" t="s">
        <v>33</v>
      </c>
      <c r="B17" s="15">
        <f>+B33</f>
        <v>133500</v>
      </c>
    </row>
    <row r="18" spans="1:2" ht="12.75">
      <c r="A18" t="s">
        <v>34</v>
      </c>
      <c r="B18" s="15">
        <v>533</v>
      </c>
    </row>
    <row r="19" spans="1:2" ht="12.75">
      <c r="A19" t="s">
        <v>35</v>
      </c>
      <c r="B19" s="15">
        <v>49</v>
      </c>
    </row>
    <row r="20" spans="1:2" ht="12.75">
      <c r="A20" t="s">
        <v>36</v>
      </c>
      <c r="B20" s="15">
        <v>30</v>
      </c>
    </row>
    <row r="21" spans="1:6" ht="12.75">
      <c r="A21" t="s">
        <v>37</v>
      </c>
      <c r="B21" s="15">
        <f>+B18-B19-B20</f>
        <v>454</v>
      </c>
      <c r="C21" s="27">
        <f>+'berekening kosten'!B23</f>
        <v>600</v>
      </c>
      <c r="D21" s="16">
        <f>+C21/B21</f>
        <v>1.3215859030837005</v>
      </c>
      <c r="F21" s="16"/>
    </row>
    <row r="22" spans="1:4" ht="12.75">
      <c r="A22" t="s">
        <v>48</v>
      </c>
      <c r="D22" s="16">
        <v>3</v>
      </c>
    </row>
    <row r="23" spans="5:6" ht="12.75">
      <c r="E23" s="16">
        <f>+D21*D22</f>
        <v>3.9647577092511015</v>
      </c>
      <c r="F23" t="s">
        <v>58</v>
      </c>
    </row>
    <row r="26" ht="12.75">
      <c r="A26" s="25" t="s">
        <v>39</v>
      </c>
    </row>
    <row r="27" spans="1:6" ht="12.75">
      <c r="A27" t="s">
        <v>68</v>
      </c>
      <c r="C27" s="28">
        <f>+'berekening kosten'!B66</f>
        <v>1.5419860780685524</v>
      </c>
      <c r="F27" t="s">
        <v>58</v>
      </c>
    </row>
    <row r="29" spans="2:3" ht="12.75">
      <c r="B29" s="16"/>
      <c r="C29" s="16"/>
    </row>
    <row r="31" spans="1:3" ht="12.75">
      <c r="A31" s="25" t="s">
        <v>49</v>
      </c>
      <c r="B31" s="15" t="s">
        <v>56</v>
      </c>
      <c r="C31" s="15" t="s">
        <v>30</v>
      </c>
    </row>
    <row r="32" spans="1:3" ht="12.75">
      <c r="A32" t="s">
        <v>46</v>
      </c>
      <c r="B32" s="15">
        <f>187/7</f>
        <v>26.714285714285715</v>
      </c>
      <c r="C32" s="27">
        <f>187/7</f>
        <v>26.714285714285715</v>
      </c>
    </row>
    <row r="33" spans="1:3" ht="12.75">
      <c r="A33" s="29" t="s">
        <v>52</v>
      </c>
      <c r="B33" s="15">
        <v>133500</v>
      </c>
      <c r="C33" s="27">
        <f>+'berekening kosten'!B63</f>
        <v>515463.91752577317</v>
      </c>
    </row>
    <row r="34" spans="1:3" ht="12.75">
      <c r="A34" t="s">
        <v>31</v>
      </c>
      <c r="B34" s="15">
        <f>+B32*B11</f>
        <v>2270.714285714286</v>
      </c>
      <c r="C34" s="27">
        <f>+C32*C11</f>
        <v>2671.4285714285716</v>
      </c>
    </row>
    <row r="35" spans="1:6" ht="12.75">
      <c r="A35" t="s">
        <v>70</v>
      </c>
      <c r="B35" s="15">
        <f>+B33/B21</f>
        <v>294.05286343612335</v>
      </c>
      <c r="C35" s="27">
        <f>+C33/C21</f>
        <v>859.106529209622</v>
      </c>
      <c r="F35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ter Heerdt</dc:creator>
  <cp:keywords/>
  <dc:description/>
  <cp:lastModifiedBy>loekab01_a</cp:lastModifiedBy>
  <dcterms:created xsi:type="dcterms:W3CDTF">2008-09-26T14:36:50Z</dcterms:created>
  <dcterms:modified xsi:type="dcterms:W3CDTF">2012-09-26T07:19:52Z</dcterms:modified>
  <cp:category/>
  <cp:version/>
  <cp:contentType/>
  <cp:contentStatus/>
</cp:coreProperties>
</file>