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Override4.xml" ContentType="application/vnd.openxmlformats-officedocument.themeOverrid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theme/themeOverride19.xml" ContentType="application/vnd.openxmlformats-officedocument.themeOverride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theme/themeOverride17.xml" ContentType="application/vnd.openxmlformats-officedocument.themeOverride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theme/themeOverride15.xml" ContentType="application/vnd.openxmlformats-officedocument.themeOverride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theme/themeOverride13.xml" ContentType="application/vnd.openxmlformats-officedocument.themeOverride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theme/themeOverride11.xml" ContentType="application/vnd.openxmlformats-officedocument.themeOverride+xml"/>
  <Override PartName="/xl/charts/chart34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theme/themeOverride8.xml" ContentType="application/vnd.openxmlformats-officedocument.themeOverride+xml"/>
  <Override PartName="/xl/theme/themeOverride9.xml" ContentType="application/vnd.openxmlformats-officedocument.themeOverride+xml"/>
  <Override PartName="/xl/theme/themeOverride10.xml" ContentType="application/vnd.openxmlformats-officedocument.themeOverride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theme/themeOverride6.xml" ContentType="application/vnd.openxmlformats-officedocument.themeOverride+xml"/>
  <Override PartName="/xl/theme/themeOverride7.xml" ContentType="application/vnd.openxmlformats-officedocument.themeOverride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theme/themeOverride18.xml" ContentType="application/vnd.openxmlformats-officedocument.themeOverride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heme/themeOverride16.xml" ContentType="application/vnd.openxmlformats-officedocument.themeOverride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theme/themeOverride14.xml" ContentType="application/vnd.openxmlformats-officedocument.themeOverride+xml"/>
  <Override PartName="/xl/charts/chart37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theme/themeOverride12.xml" ContentType="application/vnd.openxmlformats-officedocument.themeOverride+xml"/>
  <Override PartName="/xl/charts/chart35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120" windowWidth="24120" windowHeight="5100"/>
  </bookViews>
  <sheets>
    <sheet name="Toelichting" sheetId="9" r:id="rId1"/>
    <sheet name="Bemonstering" sheetId="6" r:id="rId2"/>
    <sheet name="Veld" sheetId="4" r:id="rId3"/>
    <sheet name="POCIS" sheetId="1" r:id="rId4"/>
    <sheet name="Silrubber" sheetId="2" r:id="rId5"/>
    <sheet name="Totaal PS" sheetId="3" r:id="rId6"/>
    <sheet name="Water" sheetId="7" r:id="rId7"/>
    <sheet name="Totaal water" sheetId="8" r:id="rId8"/>
  </sheets>
  <calcPr calcId="125725"/>
</workbook>
</file>

<file path=xl/calcChain.xml><?xml version="1.0" encoding="utf-8"?>
<calcChain xmlns="http://schemas.openxmlformats.org/spreadsheetml/2006/main">
  <c r="G27" i="6"/>
  <c r="B22" l="1"/>
  <c r="H27"/>
  <c r="W63" i="3" l="1"/>
  <c r="X63"/>
  <c r="W64"/>
  <c r="X64"/>
  <c r="W65"/>
  <c r="X65"/>
  <c r="W66"/>
  <c r="X66"/>
  <c r="W67"/>
  <c r="X67"/>
  <c r="W68"/>
  <c r="X68"/>
  <c r="W69"/>
  <c r="X69"/>
  <c r="W70"/>
  <c r="X70"/>
  <c r="W71"/>
  <c r="X71"/>
  <c r="X62"/>
  <c r="W62"/>
  <c r="Y62"/>
  <c r="E49" i="6" l="1"/>
  <c r="B110" i="8"/>
  <c r="B109"/>
  <c r="B108"/>
  <c r="B107"/>
  <c r="B106"/>
  <c r="B105"/>
  <c r="B104"/>
  <c r="B103"/>
  <c r="B102"/>
  <c r="B101"/>
  <c r="H97"/>
  <c r="G97"/>
  <c r="B97"/>
  <c r="B96"/>
  <c r="B95"/>
  <c r="B94"/>
  <c r="B93"/>
  <c r="B92"/>
  <c r="B91"/>
  <c r="B90"/>
  <c r="B89"/>
  <c r="B88"/>
  <c r="B84"/>
  <c r="B83"/>
  <c r="B82"/>
  <c r="B81"/>
  <c r="B80"/>
  <c r="B79"/>
  <c r="B78"/>
  <c r="B77"/>
  <c r="B76"/>
  <c r="B75"/>
  <c r="W71"/>
  <c r="V71"/>
  <c r="U71"/>
  <c r="T71"/>
  <c r="S71"/>
  <c r="R71"/>
  <c r="Q71"/>
  <c r="O71"/>
  <c r="N71"/>
  <c r="M71"/>
  <c r="L71"/>
  <c r="K71"/>
  <c r="J71"/>
  <c r="I71"/>
  <c r="H71"/>
  <c r="G71"/>
  <c r="F71"/>
  <c r="E71"/>
  <c r="D71"/>
  <c r="C71"/>
  <c r="B71"/>
  <c r="W70"/>
  <c r="V70"/>
  <c r="U70"/>
  <c r="T70"/>
  <c r="S70"/>
  <c r="R70"/>
  <c r="Q70"/>
  <c r="O70"/>
  <c r="N70"/>
  <c r="M70"/>
  <c r="L70"/>
  <c r="K70"/>
  <c r="J70"/>
  <c r="I70"/>
  <c r="H70"/>
  <c r="G70"/>
  <c r="F70"/>
  <c r="E70"/>
  <c r="D70"/>
  <c r="C70"/>
  <c r="B70"/>
  <c r="W69"/>
  <c r="V69"/>
  <c r="U69"/>
  <c r="T69"/>
  <c r="S69"/>
  <c r="R69"/>
  <c r="Q69"/>
  <c r="O69"/>
  <c r="N69"/>
  <c r="M69"/>
  <c r="L69"/>
  <c r="K69"/>
  <c r="J69"/>
  <c r="I69"/>
  <c r="H69"/>
  <c r="G69"/>
  <c r="F69"/>
  <c r="E69"/>
  <c r="D69"/>
  <c r="C69"/>
  <c r="B69"/>
  <c r="W68"/>
  <c r="V68"/>
  <c r="U68"/>
  <c r="T68"/>
  <c r="S68"/>
  <c r="R68"/>
  <c r="Q68"/>
  <c r="O68"/>
  <c r="N68"/>
  <c r="M68"/>
  <c r="L68"/>
  <c r="K68"/>
  <c r="J68"/>
  <c r="I68"/>
  <c r="H68"/>
  <c r="G68"/>
  <c r="F68"/>
  <c r="E68"/>
  <c r="D68"/>
  <c r="C68"/>
  <c r="B68"/>
  <c r="W67"/>
  <c r="V67"/>
  <c r="U67"/>
  <c r="T67"/>
  <c r="S67"/>
  <c r="R67"/>
  <c r="Q67"/>
  <c r="O67"/>
  <c r="N67"/>
  <c r="M67"/>
  <c r="L67"/>
  <c r="K67"/>
  <c r="J67"/>
  <c r="I67"/>
  <c r="H67"/>
  <c r="G67"/>
  <c r="F67"/>
  <c r="E67"/>
  <c r="D67"/>
  <c r="C67"/>
  <c r="B67"/>
  <c r="W66"/>
  <c r="V66"/>
  <c r="U66"/>
  <c r="T66"/>
  <c r="S66"/>
  <c r="R66"/>
  <c r="Q66"/>
  <c r="O66"/>
  <c r="N66"/>
  <c r="M66"/>
  <c r="L66"/>
  <c r="K66"/>
  <c r="J66"/>
  <c r="I66"/>
  <c r="H66"/>
  <c r="G66"/>
  <c r="F66"/>
  <c r="E66"/>
  <c r="D66"/>
  <c r="C66"/>
  <c r="B66"/>
  <c r="W65"/>
  <c r="V65"/>
  <c r="U65"/>
  <c r="T65"/>
  <c r="S65"/>
  <c r="R65"/>
  <c r="Q65"/>
  <c r="O65"/>
  <c r="N65"/>
  <c r="M65"/>
  <c r="L65"/>
  <c r="K65"/>
  <c r="J65"/>
  <c r="I65"/>
  <c r="H65"/>
  <c r="G65"/>
  <c r="F65"/>
  <c r="E65"/>
  <c r="D65"/>
  <c r="C65"/>
  <c r="B65"/>
  <c r="W64"/>
  <c r="V64"/>
  <c r="U64"/>
  <c r="T64"/>
  <c r="S64"/>
  <c r="R64"/>
  <c r="Q64"/>
  <c r="O64"/>
  <c r="N64"/>
  <c r="M64"/>
  <c r="L64"/>
  <c r="K64"/>
  <c r="J64"/>
  <c r="I64"/>
  <c r="H64"/>
  <c r="G64"/>
  <c r="F64"/>
  <c r="E64"/>
  <c r="D64"/>
  <c r="C64"/>
  <c r="B64"/>
  <c r="W63"/>
  <c r="V63"/>
  <c r="U63"/>
  <c r="T63"/>
  <c r="S63"/>
  <c r="R63"/>
  <c r="Q63"/>
  <c r="O63"/>
  <c r="N63"/>
  <c r="M63"/>
  <c r="L63"/>
  <c r="K63"/>
  <c r="J63"/>
  <c r="I63"/>
  <c r="H63"/>
  <c r="G63"/>
  <c r="F63"/>
  <c r="E63"/>
  <c r="D63"/>
  <c r="C63"/>
  <c r="B63"/>
  <c r="W62"/>
  <c r="V62"/>
  <c r="U62"/>
  <c r="T62"/>
  <c r="S62"/>
  <c r="R62"/>
  <c r="Q62"/>
  <c r="O62"/>
  <c r="N62"/>
  <c r="M62"/>
  <c r="L62"/>
  <c r="K62"/>
  <c r="J62"/>
  <c r="I62"/>
  <c r="H62"/>
  <c r="G62"/>
  <c r="F62"/>
  <c r="E62"/>
  <c r="D62"/>
  <c r="C62"/>
  <c r="B62"/>
  <c r="I55"/>
  <c r="H55"/>
  <c r="G55"/>
  <c r="F55"/>
  <c r="E55"/>
  <c r="D55"/>
  <c r="C55"/>
  <c r="B53"/>
  <c r="B52"/>
  <c r="B51"/>
  <c r="B50"/>
  <c r="B49"/>
  <c r="B48"/>
  <c r="B47"/>
  <c r="B46"/>
  <c r="B45"/>
  <c r="B44"/>
  <c r="J37"/>
  <c r="I37"/>
  <c r="H37"/>
  <c r="G37"/>
  <c r="F37"/>
  <c r="E37"/>
  <c r="D37"/>
  <c r="C37"/>
  <c r="B35"/>
  <c r="B34"/>
  <c r="B33"/>
  <c r="B32"/>
  <c r="B31"/>
  <c r="B30"/>
  <c r="B29"/>
  <c r="B28"/>
  <c r="B27"/>
  <c r="B26"/>
  <c r="G19"/>
  <c r="F19"/>
  <c r="E19"/>
  <c r="D19"/>
  <c r="C19"/>
  <c r="C17"/>
  <c r="B17"/>
  <c r="C16"/>
  <c r="B16"/>
  <c r="C15"/>
  <c r="B15"/>
  <c r="C14"/>
  <c r="B14"/>
  <c r="C13"/>
  <c r="B13"/>
  <c r="C12"/>
  <c r="C79" s="1"/>
  <c r="C92" s="1"/>
  <c r="B12"/>
  <c r="C11"/>
  <c r="B11"/>
  <c r="C10"/>
  <c r="C77" s="1"/>
  <c r="C90" s="1"/>
  <c r="B10"/>
  <c r="C9"/>
  <c r="B9"/>
  <c r="C8"/>
  <c r="C75" s="1"/>
  <c r="C88" s="1"/>
  <c r="B8"/>
  <c r="C81" l="1"/>
  <c r="C94" s="1"/>
  <c r="C83"/>
  <c r="C96" s="1"/>
  <c r="C76"/>
  <c r="C89" s="1"/>
  <c r="C78"/>
  <c r="C91" s="1"/>
  <c r="C80"/>
  <c r="C93" s="1"/>
  <c r="C82"/>
  <c r="C95" s="1"/>
  <c r="C84"/>
  <c r="C97" s="1"/>
  <c r="X62"/>
  <c r="X63"/>
  <c r="X64"/>
  <c r="X65"/>
  <c r="X66"/>
  <c r="X67"/>
  <c r="X68"/>
  <c r="X69"/>
  <c r="X70"/>
  <c r="X71"/>
  <c r="C18"/>
  <c r="E258" i="7"/>
  <c r="D52" i="8" s="1"/>
  <c r="E259" i="7"/>
  <c r="D53" i="8" s="1"/>
  <c r="D342" i="7"/>
  <c r="E342"/>
  <c r="D343"/>
  <c r="E343"/>
  <c r="D344"/>
  <c r="E344"/>
  <c r="D345"/>
  <c r="E345"/>
  <c r="D346"/>
  <c r="E346"/>
  <c r="D347"/>
  <c r="E347"/>
  <c r="D348"/>
  <c r="E348"/>
  <c r="D349"/>
  <c r="E349"/>
  <c r="E341"/>
  <c r="D341"/>
  <c r="D324"/>
  <c r="E324"/>
  <c r="D325"/>
  <c r="E325"/>
  <c r="D326"/>
  <c r="E326"/>
  <c r="D327"/>
  <c r="E327"/>
  <c r="D328"/>
  <c r="E328"/>
  <c r="D329"/>
  <c r="E329"/>
  <c r="D330"/>
  <c r="E330"/>
  <c r="D331"/>
  <c r="E331"/>
  <c r="E323"/>
  <c r="D323"/>
  <c r="G349"/>
  <c r="I53" i="8" s="1"/>
  <c r="G348" i="7"/>
  <c r="I52" i="8" s="1"/>
  <c r="G347" i="7"/>
  <c r="I51" i="8" s="1"/>
  <c r="G346" i="7"/>
  <c r="I50" i="8" s="1"/>
  <c r="G345" i="7"/>
  <c r="I49" i="8" s="1"/>
  <c r="E351" i="7"/>
  <c r="G331"/>
  <c r="H53" i="8" s="1"/>
  <c r="G330" i="7"/>
  <c r="H52" i="8" s="1"/>
  <c r="G329" i="7"/>
  <c r="H51" i="8" s="1"/>
  <c r="G328" i="7"/>
  <c r="H50" i="8" s="1"/>
  <c r="G327" i="7"/>
  <c r="H49" i="8" s="1"/>
  <c r="E333" i="7"/>
  <c r="E313"/>
  <c r="F53" i="8" s="1"/>
  <c r="E312" i="7"/>
  <c r="F52" i="8" s="1"/>
  <c r="E311" i="7"/>
  <c r="F51" i="8" s="1"/>
  <c r="E295" i="7"/>
  <c r="G53" i="8" s="1"/>
  <c r="E294" i="7"/>
  <c r="G52" i="8" s="1"/>
  <c r="E277" i="7"/>
  <c r="E53" i="8" s="1"/>
  <c r="E276" i="7"/>
  <c r="E52" i="8" s="1"/>
  <c r="E241" i="7"/>
  <c r="C53" i="8" s="1"/>
  <c r="E240" i="7"/>
  <c r="C52" i="8" s="1"/>
  <c r="G75" i="7"/>
  <c r="F17" i="8" s="1"/>
  <c r="F84" s="1"/>
  <c r="F97" s="1"/>
  <c r="E75" i="7"/>
  <c r="D75"/>
  <c r="G74"/>
  <c r="F16" i="8" s="1"/>
  <c r="F83" s="1"/>
  <c r="F96" s="1"/>
  <c r="E74" i="7"/>
  <c r="D74"/>
  <c r="E73"/>
  <c r="D73"/>
  <c r="E72"/>
  <c r="D72"/>
  <c r="E71"/>
  <c r="D71"/>
  <c r="E70"/>
  <c r="D70"/>
  <c r="E69"/>
  <c r="D69"/>
  <c r="E68"/>
  <c r="D68"/>
  <c r="E67"/>
  <c r="E77" s="1"/>
  <c r="D67"/>
  <c r="G57"/>
  <c r="E17" i="8" s="1"/>
  <c r="E84" s="1"/>
  <c r="E97" s="1"/>
  <c r="E57" i="7"/>
  <c r="D57"/>
  <c r="G56"/>
  <c r="E16" i="8" s="1"/>
  <c r="E83" s="1"/>
  <c r="E96" s="1"/>
  <c r="E56" i="7"/>
  <c r="D56"/>
  <c r="E55"/>
  <c r="D55"/>
  <c r="E54"/>
  <c r="D54"/>
  <c r="E53"/>
  <c r="D53"/>
  <c r="E52"/>
  <c r="D52"/>
  <c r="E51"/>
  <c r="D51"/>
  <c r="E50"/>
  <c r="D50"/>
  <c r="E49"/>
  <c r="D49"/>
  <c r="G39"/>
  <c r="D17" i="8" s="1"/>
  <c r="D84" s="1"/>
  <c r="D97" s="1"/>
  <c r="E39" i="7"/>
  <c r="D39"/>
  <c r="G38"/>
  <c r="D16" i="8" s="1"/>
  <c r="D83" s="1"/>
  <c r="D96" s="1"/>
  <c r="E38" i="7"/>
  <c r="D38"/>
  <c r="G37"/>
  <c r="D15" i="8" s="1"/>
  <c r="D82" s="1"/>
  <c r="D95" s="1"/>
  <c r="E37" i="7"/>
  <c r="D37"/>
  <c r="E36"/>
  <c r="D36"/>
  <c r="E35"/>
  <c r="D35"/>
  <c r="E34"/>
  <c r="D34"/>
  <c r="E33"/>
  <c r="D33"/>
  <c r="E32"/>
  <c r="D32"/>
  <c r="D41" s="1"/>
  <c r="E31"/>
  <c r="E41" s="1"/>
  <c r="D31"/>
  <c r="E14"/>
  <c r="E15"/>
  <c r="E16"/>
  <c r="E17"/>
  <c r="E18"/>
  <c r="E19"/>
  <c r="E20"/>
  <c r="E21"/>
  <c r="E13"/>
  <c r="D14"/>
  <c r="D15"/>
  <c r="D16"/>
  <c r="D17"/>
  <c r="D18"/>
  <c r="D19"/>
  <c r="D20"/>
  <c r="D21"/>
  <c r="D13"/>
  <c r="D77" l="1"/>
  <c r="E59"/>
  <c r="D351"/>
  <c r="D59"/>
  <c r="G23" i="6" l="1"/>
  <c r="G24"/>
  <c r="G25"/>
  <c r="G26"/>
  <c r="G28"/>
  <c r="G29"/>
  <c r="G30"/>
  <c r="G22"/>
  <c r="D23"/>
  <c r="D24"/>
  <c r="D25"/>
  <c r="D26"/>
  <c r="D27"/>
  <c r="D28"/>
  <c r="D29"/>
  <c r="D30"/>
  <c r="D22"/>
  <c r="E222" i="7"/>
  <c r="J35" i="8" s="1"/>
  <c r="O84" s="1"/>
  <c r="B222" i="7"/>
  <c r="E204"/>
  <c r="I35" i="8" s="1"/>
  <c r="N84" s="1"/>
  <c r="B204" i="7"/>
  <c r="E203"/>
  <c r="I34" i="8" s="1"/>
  <c r="E186" i="7"/>
  <c r="H35" i="8" s="1"/>
  <c r="M84" s="1"/>
  <c r="B186" i="7"/>
  <c r="E185"/>
  <c r="H34" i="8" s="1"/>
  <c r="E168" i="7"/>
  <c r="G35" i="8" s="1"/>
  <c r="L84" s="1"/>
  <c r="B168" i="7"/>
  <c r="E167"/>
  <c r="G34" i="8" s="1"/>
  <c r="E150" i="7"/>
  <c r="F35" i="8" s="1"/>
  <c r="K84" s="1"/>
  <c r="B150" i="7"/>
  <c r="E132"/>
  <c r="E35" i="8" s="1"/>
  <c r="J84" s="1"/>
  <c r="J97" s="1"/>
  <c r="B132" i="7"/>
  <c r="E131"/>
  <c r="E34" i="8" s="1"/>
  <c r="J83" s="1"/>
  <c r="J96" s="1"/>
  <c r="E114" i="7"/>
  <c r="D35" i="8" s="1"/>
  <c r="I84" s="1"/>
  <c r="I97" s="1"/>
  <c r="B114" i="7"/>
  <c r="E113"/>
  <c r="D34" i="8" s="1"/>
  <c r="I83" s="1"/>
  <c r="I96" s="1"/>
  <c r="E96" i="7"/>
  <c r="C35" i="8" s="1"/>
  <c r="B96" i="7"/>
  <c r="E95"/>
  <c r="C34" i="8" s="1"/>
  <c r="H83" s="1"/>
  <c r="H96" s="1"/>
  <c r="E94" i="7"/>
  <c r="C33" i="8" s="1"/>
  <c r="H82" s="1"/>
  <c r="H95" s="1"/>
  <c r="E93" i="7"/>
  <c r="C32" i="8" s="1"/>
  <c r="H81" s="1"/>
  <c r="H94" s="1"/>
  <c r="G21" i="7"/>
  <c r="G17" i="8" s="1"/>
  <c r="B21" i="7"/>
  <c r="G20"/>
  <c r="G16" i="8" s="1"/>
  <c r="G83" s="1"/>
  <c r="G96" s="1"/>
  <c r="G19" i="7"/>
  <c r="G15" i="8" s="1"/>
  <c r="G82" s="1"/>
  <c r="G95" s="1"/>
  <c r="P97" l="1"/>
  <c r="P84"/>
  <c r="N83"/>
  <c r="M83"/>
  <c r="L83"/>
  <c r="C71" i="3"/>
  <c r="D71"/>
  <c r="E71"/>
  <c r="F71"/>
  <c r="I71"/>
  <c r="J71"/>
  <c r="K71"/>
  <c r="L71"/>
  <c r="M71"/>
  <c r="N71"/>
  <c r="O71"/>
  <c r="P71"/>
  <c r="R71"/>
  <c r="S71"/>
  <c r="T71"/>
  <c r="U71"/>
  <c r="V71"/>
  <c r="D196" i="2" l="1"/>
  <c r="E196"/>
  <c r="D197"/>
  <c r="E197"/>
  <c r="D198"/>
  <c r="E198"/>
  <c r="D199"/>
  <c r="E199"/>
  <c r="D200"/>
  <c r="E200"/>
  <c r="D201"/>
  <c r="E201"/>
  <c r="D202"/>
  <c r="E202"/>
  <c r="D203"/>
  <c r="E203"/>
  <c r="E195"/>
  <c r="D195"/>
  <c r="D178"/>
  <c r="E178"/>
  <c r="D179"/>
  <c r="E179"/>
  <c r="D180"/>
  <c r="E180"/>
  <c r="D181"/>
  <c r="E181"/>
  <c r="D182"/>
  <c r="E182"/>
  <c r="D183"/>
  <c r="E183"/>
  <c r="D184"/>
  <c r="E184"/>
  <c r="D185"/>
  <c r="E185"/>
  <c r="E177"/>
  <c r="D177"/>
  <c r="E92" l="1"/>
  <c r="E93"/>
  <c r="E94"/>
  <c r="Q83" i="8" s="1"/>
  <c r="Q96" s="1"/>
  <c r="E95" i="2"/>
  <c r="Q84" i="8" s="1"/>
  <c r="Q97" s="1"/>
  <c r="V62" i="3"/>
  <c r="V63"/>
  <c r="V64"/>
  <c r="V65"/>
  <c r="V66"/>
  <c r="V67"/>
  <c r="V68"/>
  <c r="V69"/>
  <c r="V70"/>
  <c r="L68"/>
  <c r="M68"/>
  <c r="N68"/>
  <c r="O68"/>
  <c r="P68"/>
  <c r="G41" i="6"/>
  <c r="D41"/>
  <c r="C9" i="3" l="1"/>
  <c r="C10"/>
  <c r="C11"/>
  <c r="C12"/>
  <c r="C13"/>
  <c r="C14"/>
  <c r="C15"/>
  <c r="C16"/>
  <c r="C17"/>
  <c r="C8"/>
  <c r="C20" i="4"/>
  <c r="B53" i="3" l="1"/>
  <c r="B52"/>
  <c r="B51"/>
  <c r="B50"/>
  <c r="B49"/>
  <c r="B48"/>
  <c r="B47"/>
  <c r="B46"/>
  <c r="B45"/>
  <c r="B44"/>
  <c r="B35"/>
  <c r="B34"/>
  <c r="B33"/>
  <c r="B32"/>
  <c r="B31"/>
  <c r="B30"/>
  <c r="B29"/>
  <c r="B28"/>
  <c r="B27"/>
  <c r="B26"/>
  <c r="E50" i="6" l="1"/>
  <c r="E51"/>
  <c r="E52"/>
  <c r="E53"/>
  <c r="E54"/>
  <c r="E55"/>
  <c r="E56"/>
  <c r="E57"/>
  <c r="E58"/>
  <c r="E36"/>
  <c r="E37"/>
  <c r="E38"/>
  <c r="E39"/>
  <c r="E40"/>
  <c r="E41"/>
  <c r="E42"/>
  <c r="E43"/>
  <c r="E44"/>
  <c r="E35"/>
  <c r="E148" i="2" l="1"/>
  <c r="U83" i="8" s="1"/>
  <c r="U96" s="1"/>
  <c r="E147" i="2"/>
  <c r="E146"/>
  <c r="B110" i="3"/>
  <c r="B109"/>
  <c r="B108"/>
  <c r="B107"/>
  <c r="B106"/>
  <c r="B105"/>
  <c r="B104"/>
  <c r="B103"/>
  <c r="B102"/>
  <c r="B101"/>
  <c r="G51"/>
  <c r="P62"/>
  <c r="P63"/>
  <c r="P64"/>
  <c r="P65"/>
  <c r="P66"/>
  <c r="P67"/>
  <c r="P69"/>
  <c r="P70"/>
  <c r="L62"/>
  <c r="M62"/>
  <c r="N62"/>
  <c r="O62"/>
  <c r="L63"/>
  <c r="M63"/>
  <c r="N63"/>
  <c r="O63"/>
  <c r="L64"/>
  <c r="M64"/>
  <c r="N64"/>
  <c r="O64"/>
  <c r="L65"/>
  <c r="M65"/>
  <c r="N65"/>
  <c r="O65"/>
  <c r="L66"/>
  <c r="M66"/>
  <c r="N66"/>
  <c r="O66"/>
  <c r="L67"/>
  <c r="M67"/>
  <c r="N67"/>
  <c r="O67"/>
  <c r="L69"/>
  <c r="M69"/>
  <c r="N69"/>
  <c r="O69"/>
  <c r="L70"/>
  <c r="M70"/>
  <c r="N70"/>
  <c r="O70"/>
  <c r="B84"/>
  <c r="B83"/>
  <c r="B82"/>
  <c r="B81"/>
  <c r="B80"/>
  <c r="B79"/>
  <c r="B78"/>
  <c r="B77"/>
  <c r="B76"/>
  <c r="B75"/>
  <c r="B97"/>
  <c r="B96"/>
  <c r="B95"/>
  <c r="B94"/>
  <c r="B93"/>
  <c r="B92"/>
  <c r="B91"/>
  <c r="B90"/>
  <c r="B89"/>
  <c r="B88"/>
  <c r="I66"/>
  <c r="R63"/>
  <c r="S63"/>
  <c r="T63"/>
  <c r="U63"/>
  <c r="R64"/>
  <c r="S64"/>
  <c r="T64"/>
  <c r="U64"/>
  <c r="R65"/>
  <c r="S65"/>
  <c r="T65"/>
  <c r="U65"/>
  <c r="R66"/>
  <c r="S66"/>
  <c r="T66"/>
  <c r="U66"/>
  <c r="R67"/>
  <c r="S67"/>
  <c r="T67"/>
  <c r="U67"/>
  <c r="R68"/>
  <c r="S68"/>
  <c r="T68"/>
  <c r="U68"/>
  <c r="R69"/>
  <c r="S69"/>
  <c r="T69"/>
  <c r="U69"/>
  <c r="R70"/>
  <c r="S70"/>
  <c r="T70"/>
  <c r="U70"/>
  <c r="D63"/>
  <c r="E63"/>
  <c r="F63"/>
  <c r="I63"/>
  <c r="J63"/>
  <c r="K63"/>
  <c r="D64"/>
  <c r="E64"/>
  <c r="F64"/>
  <c r="I64"/>
  <c r="J64"/>
  <c r="K64"/>
  <c r="D65"/>
  <c r="E65"/>
  <c r="F65"/>
  <c r="I65"/>
  <c r="J65"/>
  <c r="K65"/>
  <c r="D66"/>
  <c r="E66"/>
  <c r="F66"/>
  <c r="J66"/>
  <c r="K66"/>
  <c r="D67"/>
  <c r="E67"/>
  <c r="F67"/>
  <c r="I67"/>
  <c r="J67"/>
  <c r="K67"/>
  <c r="D68"/>
  <c r="E68"/>
  <c r="F68"/>
  <c r="I68"/>
  <c r="J68"/>
  <c r="K68"/>
  <c r="D69"/>
  <c r="E69"/>
  <c r="F69"/>
  <c r="I69"/>
  <c r="J69"/>
  <c r="K69"/>
  <c r="D70"/>
  <c r="E70"/>
  <c r="F70"/>
  <c r="I70"/>
  <c r="J70"/>
  <c r="K70"/>
  <c r="U62"/>
  <c r="T62"/>
  <c r="S62"/>
  <c r="R62"/>
  <c r="E62"/>
  <c r="F62"/>
  <c r="I62"/>
  <c r="J62"/>
  <c r="K62"/>
  <c r="D62"/>
  <c r="C62"/>
  <c r="C63"/>
  <c r="C64"/>
  <c r="C65"/>
  <c r="C66"/>
  <c r="C67"/>
  <c r="C68"/>
  <c r="C69"/>
  <c r="C70"/>
  <c r="B71"/>
  <c r="B70"/>
  <c r="B69"/>
  <c r="B68"/>
  <c r="B67"/>
  <c r="B66"/>
  <c r="B65"/>
  <c r="B64"/>
  <c r="B63"/>
  <c r="B62"/>
  <c r="I55"/>
  <c r="H55"/>
  <c r="G55"/>
  <c r="F55"/>
  <c r="E55"/>
  <c r="D55"/>
  <c r="C55"/>
  <c r="J37"/>
  <c r="I37"/>
  <c r="H37"/>
  <c r="G37"/>
  <c r="F37"/>
  <c r="E37"/>
  <c r="D37"/>
  <c r="C37"/>
  <c r="H19"/>
  <c r="G19"/>
  <c r="F19"/>
  <c r="E19"/>
  <c r="D19"/>
  <c r="C19"/>
  <c r="C75" s="1"/>
  <c r="C88" s="1"/>
  <c r="G52" l="1"/>
  <c r="G50"/>
  <c r="V81" s="1"/>
  <c r="V94" s="1"/>
  <c r="Y71"/>
  <c r="Y69"/>
  <c r="Y67"/>
  <c r="Y65"/>
  <c r="Y63"/>
  <c r="C84"/>
  <c r="C97" s="1"/>
  <c r="Y70"/>
  <c r="Y68"/>
  <c r="Y66"/>
  <c r="Y64"/>
  <c r="C83"/>
  <c r="C96" s="1"/>
  <c r="C81"/>
  <c r="C94" s="1"/>
  <c r="C79"/>
  <c r="C92" s="1"/>
  <c r="C77"/>
  <c r="C90" s="1"/>
  <c r="C82"/>
  <c r="C95" s="1"/>
  <c r="C80"/>
  <c r="C93" s="1"/>
  <c r="C78"/>
  <c r="C91" s="1"/>
  <c r="C76"/>
  <c r="C89" s="1"/>
  <c r="V82"/>
  <c r="V95" s="1"/>
  <c r="V83"/>
  <c r="V96" s="1"/>
  <c r="B17" l="1"/>
  <c r="B16"/>
  <c r="B15"/>
  <c r="B14"/>
  <c r="B13"/>
  <c r="B12"/>
  <c r="B11"/>
  <c r="B10"/>
  <c r="B9"/>
  <c r="B8"/>
  <c r="C37" i="4"/>
  <c r="E58" i="1"/>
  <c r="D35" i="3" s="1"/>
  <c r="G20" i="1"/>
  <c r="G20" i="2"/>
  <c r="G75"/>
  <c r="G39"/>
  <c r="G57"/>
  <c r="C53" i="3"/>
  <c r="R84" s="1"/>
  <c r="R97" s="1"/>
  <c r="E113" i="2"/>
  <c r="E166"/>
  <c r="D53" i="3" l="1"/>
  <c r="S84" s="1"/>
  <c r="S97" s="1"/>
  <c r="R84" i="8"/>
  <c r="R97" s="1"/>
  <c r="F52" i="3"/>
  <c r="U83" s="1"/>
  <c r="U96" s="1"/>
  <c r="T83" i="8"/>
  <c r="T96" s="1"/>
  <c r="E17" i="3"/>
  <c r="E84" s="1"/>
  <c r="E97" s="1"/>
  <c r="F17"/>
  <c r="F84" s="1"/>
  <c r="F97" s="1"/>
  <c r="G16"/>
  <c r="G83" s="1"/>
  <c r="G96" s="1"/>
  <c r="H16"/>
  <c r="H83" s="1"/>
  <c r="H96" s="1"/>
  <c r="J84"/>
  <c r="J97" s="1"/>
  <c r="D17"/>
  <c r="D84" s="1"/>
  <c r="D97" s="1"/>
  <c r="E205" i="2"/>
  <c r="E187"/>
  <c r="D187" l="1"/>
  <c r="D205"/>
  <c r="D68"/>
  <c r="E68"/>
  <c r="D69"/>
  <c r="E69"/>
  <c r="D70"/>
  <c r="E70"/>
  <c r="D71"/>
  <c r="E71"/>
  <c r="D72"/>
  <c r="E72"/>
  <c r="D73"/>
  <c r="E73"/>
  <c r="D74"/>
  <c r="E74"/>
  <c r="D75"/>
  <c r="E75"/>
  <c r="E67"/>
  <c r="D67"/>
  <c r="D50"/>
  <c r="E50"/>
  <c r="D51"/>
  <c r="E51"/>
  <c r="D52"/>
  <c r="E52"/>
  <c r="D53"/>
  <c r="E53"/>
  <c r="D54"/>
  <c r="E54"/>
  <c r="D55"/>
  <c r="E55"/>
  <c r="D56"/>
  <c r="E56"/>
  <c r="D57"/>
  <c r="E57"/>
  <c r="E49"/>
  <c r="D49"/>
  <c r="D32"/>
  <c r="E32"/>
  <c r="D33"/>
  <c r="E33"/>
  <c r="D34"/>
  <c r="E34"/>
  <c r="D35"/>
  <c r="E35"/>
  <c r="D36"/>
  <c r="E36"/>
  <c r="D37"/>
  <c r="E37"/>
  <c r="D38"/>
  <c r="E38"/>
  <c r="D39"/>
  <c r="E39"/>
  <c r="E31"/>
  <c r="D31"/>
  <c r="D14"/>
  <c r="D15"/>
  <c r="D16"/>
  <c r="D17"/>
  <c r="D18"/>
  <c r="D19"/>
  <c r="D20"/>
  <c r="D21"/>
  <c r="D13"/>
  <c r="D14" i="1"/>
  <c r="D15"/>
  <c r="D16"/>
  <c r="D17"/>
  <c r="D18"/>
  <c r="D19"/>
  <c r="D20"/>
  <c r="D21"/>
  <c r="D13"/>
  <c r="E14"/>
  <c r="E15"/>
  <c r="E16"/>
  <c r="E17"/>
  <c r="E18"/>
  <c r="E19"/>
  <c r="E20"/>
  <c r="E21"/>
  <c r="E13"/>
  <c r="E14" i="2"/>
  <c r="E15"/>
  <c r="E16"/>
  <c r="E17"/>
  <c r="E18"/>
  <c r="E19"/>
  <c r="E20"/>
  <c r="E21"/>
  <c r="E13"/>
  <c r="D77" l="1"/>
  <c r="E41"/>
  <c r="D41"/>
  <c r="E59"/>
  <c r="D59"/>
  <c r="E77"/>
  <c r="E23" l="1"/>
  <c r="D23"/>
  <c r="B30" i="6"/>
  <c r="B19" i="4" s="1"/>
  <c r="B11" l="1"/>
  <c r="B23" i="6"/>
  <c r="B12" i="4" s="1"/>
  <c r="B24" i="6"/>
  <c r="B13" i="4" s="1"/>
  <c r="B25" i="6"/>
  <c r="B14" i="4" s="1"/>
  <c r="B26" i="6"/>
  <c r="B15" i="4" s="1"/>
  <c r="B27" i="6"/>
  <c r="B16" i="4" s="1"/>
  <c r="B28" i="6"/>
  <c r="B17" i="4" s="1"/>
  <c r="B29" i="6"/>
  <c r="B18" i="4" s="1"/>
  <c r="B21" i="6"/>
  <c r="B10" i="4" s="1"/>
  <c r="B166" i="1" l="1"/>
  <c r="B148"/>
  <c r="B130"/>
  <c r="B112"/>
  <c r="B94"/>
  <c r="B76"/>
  <c r="B58"/>
  <c r="B40"/>
  <c r="B21"/>
  <c r="B44" i="6" l="1"/>
  <c r="B58"/>
  <c r="B50"/>
  <c r="B51"/>
  <c r="B52"/>
  <c r="B53"/>
  <c r="B54"/>
  <c r="B55"/>
  <c r="B56"/>
  <c r="B57"/>
  <c r="B49"/>
  <c r="B322" i="7" l="1"/>
  <c r="B304"/>
  <c r="B268"/>
  <c r="B232"/>
  <c r="B48"/>
  <c r="B30"/>
  <c r="B340"/>
  <c r="B286"/>
  <c r="B250"/>
  <c r="B66"/>
  <c r="B313"/>
  <c r="B277"/>
  <c r="B259"/>
  <c r="B241"/>
  <c r="B57"/>
  <c r="B349"/>
  <c r="B331"/>
  <c r="B295"/>
  <c r="B75"/>
  <c r="B39"/>
  <c r="B330"/>
  <c r="B312"/>
  <c r="B294"/>
  <c r="B276"/>
  <c r="B258"/>
  <c r="B240"/>
  <c r="B74"/>
  <c r="B56"/>
  <c r="B38"/>
  <c r="B348"/>
  <c r="B311"/>
  <c r="B275"/>
  <c r="B257"/>
  <c r="B239"/>
  <c r="B55"/>
  <c r="B347"/>
  <c r="B329"/>
  <c r="B293"/>
  <c r="B73"/>
  <c r="B37"/>
  <c r="B328"/>
  <c r="B238"/>
  <c r="B346"/>
  <c r="B72"/>
  <c r="B54"/>
  <c r="B310"/>
  <c r="B292"/>
  <c r="B274"/>
  <c r="B256"/>
  <c r="B36"/>
  <c r="B309"/>
  <c r="B273"/>
  <c r="B255"/>
  <c r="B237"/>
  <c r="B71"/>
  <c r="B345"/>
  <c r="B327"/>
  <c r="B291"/>
  <c r="B53"/>
  <c r="B35"/>
  <c r="B326"/>
  <c r="B308"/>
  <c r="B290"/>
  <c r="B272"/>
  <c r="B254"/>
  <c r="B236"/>
  <c r="B70"/>
  <c r="B52"/>
  <c r="B34"/>
  <c r="B344"/>
  <c r="B307"/>
  <c r="B271"/>
  <c r="B253"/>
  <c r="B235"/>
  <c r="B51"/>
  <c r="B343"/>
  <c r="B325"/>
  <c r="B289"/>
  <c r="B69"/>
  <c r="B33"/>
  <c r="B342"/>
  <c r="B68"/>
  <c r="B50"/>
  <c r="B324"/>
  <c r="B306"/>
  <c r="B288"/>
  <c r="B270"/>
  <c r="B252"/>
  <c r="B234"/>
  <c r="B32"/>
  <c r="B287"/>
  <c r="B49"/>
  <c r="B31"/>
  <c r="B341"/>
  <c r="B323"/>
  <c r="B305"/>
  <c r="B269"/>
  <c r="B251"/>
  <c r="B233"/>
  <c r="B67"/>
  <c r="B148" i="2"/>
  <c r="B202"/>
  <c r="B166"/>
  <c r="B112"/>
  <c r="B184"/>
  <c r="B130"/>
  <c r="B94"/>
  <c r="B74"/>
  <c r="B38"/>
  <c r="B56"/>
  <c r="B20"/>
  <c r="B146"/>
  <c r="B200"/>
  <c r="B164"/>
  <c r="B110"/>
  <c r="B182"/>
  <c r="B128"/>
  <c r="B92"/>
  <c r="B72"/>
  <c r="B36"/>
  <c r="B54"/>
  <c r="B18"/>
  <c r="B144"/>
  <c r="B198"/>
  <c r="B162"/>
  <c r="B108"/>
  <c r="B180"/>
  <c r="B126"/>
  <c r="B90"/>
  <c r="B70"/>
  <c r="B34"/>
  <c r="B52"/>
  <c r="B16"/>
  <c r="B142"/>
  <c r="B196"/>
  <c r="B160"/>
  <c r="B106"/>
  <c r="B178"/>
  <c r="B124"/>
  <c r="B88"/>
  <c r="B68"/>
  <c r="B32"/>
  <c r="B50"/>
  <c r="B14"/>
  <c r="B140"/>
  <c r="B194"/>
  <c r="B158"/>
  <c r="B104"/>
  <c r="B176"/>
  <c r="B122"/>
  <c r="B86"/>
  <c r="B66"/>
  <c r="B30"/>
  <c r="B48"/>
  <c r="B12"/>
  <c r="B147"/>
  <c r="B183"/>
  <c r="B129"/>
  <c r="B93"/>
  <c r="B201"/>
  <c r="B165"/>
  <c r="B111"/>
  <c r="B55"/>
  <c r="B19"/>
  <c r="B73"/>
  <c r="B37"/>
  <c r="B145"/>
  <c r="B181"/>
  <c r="B127"/>
  <c r="B91"/>
  <c r="B199"/>
  <c r="B163"/>
  <c r="B109"/>
  <c r="B53"/>
  <c r="B17"/>
  <c r="B71"/>
  <c r="B35"/>
  <c r="B143"/>
  <c r="B179"/>
  <c r="B125"/>
  <c r="B89"/>
  <c r="B197"/>
  <c r="B161"/>
  <c r="B107"/>
  <c r="B51"/>
  <c r="B15"/>
  <c r="B69"/>
  <c r="B33"/>
  <c r="B141"/>
  <c r="B177"/>
  <c r="B123"/>
  <c r="B87"/>
  <c r="B195"/>
  <c r="B159"/>
  <c r="B105"/>
  <c r="B49"/>
  <c r="B13"/>
  <c r="B67"/>
  <c r="B31"/>
  <c r="B149"/>
  <c r="B203"/>
  <c r="B185"/>
  <c r="B167"/>
  <c r="B131"/>
  <c r="B113"/>
  <c r="B95"/>
  <c r="B75"/>
  <c r="B57"/>
  <c r="B39"/>
  <c r="B21"/>
  <c r="B36" i="6"/>
  <c r="B37"/>
  <c r="B38"/>
  <c r="B39"/>
  <c r="B40"/>
  <c r="B41"/>
  <c r="B42"/>
  <c r="B43"/>
  <c r="B35"/>
  <c r="H21"/>
  <c r="B12" i="1" l="1"/>
  <c r="B141" i="7"/>
  <c r="B123"/>
  <c r="B105"/>
  <c r="B87"/>
  <c r="B213"/>
  <c r="B195"/>
  <c r="B177"/>
  <c r="B159"/>
  <c r="B12"/>
  <c r="F322"/>
  <c r="G322" s="1"/>
  <c r="D304"/>
  <c r="D286"/>
  <c r="D268"/>
  <c r="D250"/>
  <c r="D232"/>
  <c r="F340"/>
  <c r="F66"/>
  <c r="F48"/>
  <c r="F30"/>
  <c r="D213"/>
  <c r="D195"/>
  <c r="D177"/>
  <c r="D159"/>
  <c r="D141"/>
  <c r="D123"/>
  <c r="D105"/>
  <c r="D87"/>
  <c r="F12"/>
  <c r="G12" s="1"/>
  <c r="G8" i="8" s="1"/>
  <c r="G75" s="1"/>
  <c r="G88" s="1"/>
  <c r="B95" i="7"/>
  <c r="B221"/>
  <c r="B203"/>
  <c r="B185"/>
  <c r="B167"/>
  <c r="B149"/>
  <c r="B131"/>
  <c r="B113"/>
  <c r="B20"/>
  <c r="B202"/>
  <c r="B166"/>
  <c r="B130"/>
  <c r="B19"/>
  <c r="B220"/>
  <c r="B184"/>
  <c r="B148"/>
  <c r="B112"/>
  <c r="B94"/>
  <c r="B93"/>
  <c r="B219"/>
  <c r="B201"/>
  <c r="B183"/>
  <c r="B165"/>
  <c r="B147"/>
  <c r="B129"/>
  <c r="B111"/>
  <c r="B18"/>
  <c r="B218"/>
  <c r="B182"/>
  <c r="B146"/>
  <c r="B110"/>
  <c r="B92"/>
  <c r="B200"/>
  <c r="B164"/>
  <c r="B128"/>
  <c r="B17"/>
  <c r="B91"/>
  <c r="B217"/>
  <c r="B199"/>
  <c r="B181"/>
  <c r="B163"/>
  <c r="B145"/>
  <c r="B127"/>
  <c r="B109"/>
  <c r="B16"/>
  <c r="B216"/>
  <c r="B180"/>
  <c r="B144"/>
  <c r="B108"/>
  <c r="B90"/>
  <c r="B198"/>
  <c r="B162"/>
  <c r="B126"/>
  <c r="B15"/>
  <c r="B215"/>
  <c r="B197"/>
  <c r="B179"/>
  <c r="B161"/>
  <c r="B143"/>
  <c r="B125"/>
  <c r="B107"/>
  <c r="B14"/>
  <c r="B89"/>
  <c r="B214"/>
  <c r="B178"/>
  <c r="B142"/>
  <c r="B106"/>
  <c r="B88"/>
  <c r="B196"/>
  <c r="B160"/>
  <c r="B124"/>
  <c r="B13"/>
  <c r="B157" i="1"/>
  <c r="B139"/>
  <c r="B121"/>
  <c r="B103"/>
  <c r="B85"/>
  <c r="B67"/>
  <c r="B49"/>
  <c r="B31"/>
  <c r="B164"/>
  <c r="B146"/>
  <c r="B128"/>
  <c r="B110"/>
  <c r="B92"/>
  <c r="B74"/>
  <c r="B56"/>
  <c r="B38"/>
  <c r="B19"/>
  <c r="B162"/>
  <c r="B144"/>
  <c r="B126"/>
  <c r="B108"/>
  <c r="B90"/>
  <c r="B72"/>
  <c r="B54"/>
  <c r="B36"/>
  <c r="B17"/>
  <c r="B160"/>
  <c r="B142"/>
  <c r="B124"/>
  <c r="B106"/>
  <c r="B88"/>
  <c r="B70"/>
  <c r="B52"/>
  <c r="B34"/>
  <c r="B15"/>
  <c r="B165"/>
  <c r="B147"/>
  <c r="B129"/>
  <c r="B111"/>
  <c r="B93"/>
  <c r="B75"/>
  <c r="B57"/>
  <c r="B39"/>
  <c r="B20"/>
  <c r="B163"/>
  <c r="B145"/>
  <c r="B55"/>
  <c r="B127"/>
  <c r="B109"/>
  <c r="B91"/>
  <c r="B73"/>
  <c r="B37"/>
  <c r="B18"/>
  <c r="B161"/>
  <c r="B143"/>
  <c r="B125"/>
  <c r="B107"/>
  <c r="B89"/>
  <c r="B71"/>
  <c r="B53"/>
  <c r="B35"/>
  <c r="B16"/>
  <c r="B123"/>
  <c r="B105"/>
  <c r="B87"/>
  <c r="B33"/>
  <c r="B14"/>
  <c r="B159"/>
  <c r="B141"/>
  <c r="B69"/>
  <c r="B51"/>
  <c r="B158"/>
  <c r="B140"/>
  <c r="B122"/>
  <c r="B104"/>
  <c r="B86"/>
  <c r="B68"/>
  <c r="B50"/>
  <c r="B32"/>
  <c r="B13"/>
  <c r="F53" i="6"/>
  <c r="G53"/>
  <c r="F54"/>
  <c r="G54"/>
  <c r="D39"/>
  <c r="G39"/>
  <c r="D40"/>
  <c r="G40"/>
  <c r="H28"/>
  <c r="H22"/>
  <c r="H23"/>
  <c r="H24"/>
  <c r="H25"/>
  <c r="H26"/>
  <c r="H29"/>
  <c r="H30"/>
  <c r="G37"/>
  <c r="G38"/>
  <c r="G42"/>
  <c r="G43"/>
  <c r="G44"/>
  <c r="G36"/>
  <c r="F49"/>
  <c r="H49" s="1"/>
  <c r="F35"/>
  <c r="H35" s="1"/>
  <c r="F51"/>
  <c r="F52"/>
  <c r="F55"/>
  <c r="F56"/>
  <c r="F57"/>
  <c r="F58"/>
  <c r="F50"/>
  <c r="D37"/>
  <c r="D38"/>
  <c r="D42"/>
  <c r="D43"/>
  <c r="D44"/>
  <c r="D36"/>
  <c r="F330" i="7" l="1"/>
  <c r="D312"/>
  <c r="D294"/>
  <c r="D276"/>
  <c r="D258"/>
  <c r="D240"/>
  <c r="F348"/>
  <c r="F74"/>
  <c r="F56"/>
  <c r="F38"/>
  <c r="D221"/>
  <c r="E221" s="1"/>
  <c r="J34" i="8" s="1"/>
  <c r="O83" s="1"/>
  <c r="D203" i="7"/>
  <c r="D185"/>
  <c r="D167"/>
  <c r="D149"/>
  <c r="E149" s="1"/>
  <c r="F34" i="8" s="1"/>
  <c r="K83" s="1"/>
  <c r="D131" i="7"/>
  <c r="D113"/>
  <c r="D95"/>
  <c r="F326"/>
  <c r="G326" s="1"/>
  <c r="H48" i="8" s="1"/>
  <c r="D308" i="7"/>
  <c r="E308" s="1"/>
  <c r="F48" i="8" s="1"/>
  <c r="D290" i="7"/>
  <c r="E290" s="1"/>
  <c r="G48" i="8" s="1"/>
  <c r="U79" s="1"/>
  <c r="U92" s="1"/>
  <c r="D272" i="7"/>
  <c r="E272" s="1"/>
  <c r="E48" i="8" s="1"/>
  <c r="D254" i="7"/>
  <c r="E254" s="1"/>
  <c r="D48" i="8" s="1"/>
  <c r="D236" i="7"/>
  <c r="E236" s="1"/>
  <c r="C48" i="8" s="1"/>
  <c r="F344" i="7"/>
  <c r="G344" s="1"/>
  <c r="I48" i="8" s="1"/>
  <c r="F70" i="7"/>
  <c r="G70" s="1"/>
  <c r="F12" i="8" s="1"/>
  <c r="F79" s="1"/>
  <c r="F92" s="1"/>
  <c r="F52" i="7"/>
  <c r="G52" s="1"/>
  <c r="E12" i="8" s="1"/>
  <c r="E79" s="1"/>
  <c r="E92" s="1"/>
  <c r="F34" i="7"/>
  <c r="G34" s="1"/>
  <c r="D12" i="8" s="1"/>
  <c r="D79" s="1"/>
  <c r="D92" s="1"/>
  <c r="D217" i="7"/>
  <c r="E217" s="1"/>
  <c r="J30" i="8" s="1"/>
  <c r="O79" s="1"/>
  <c r="D199" i="7"/>
  <c r="E199" s="1"/>
  <c r="I30" i="8" s="1"/>
  <c r="N79" s="1"/>
  <c r="D181" i="7"/>
  <c r="E181" s="1"/>
  <c r="H30" i="8" s="1"/>
  <c r="M79" s="1"/>
  <c r="D163" i="7"/>
  <c r="E163" s="1"/>
  <c r="G30" i="8" s="1"/>
  <c r="L79" s="1"/>
  <c r="D145" i="7"/>
  <c r="E145" s="1"/>
  <c r="F30" i="8" s="1"/>
  <c r="K79" s="1"/>
  <c r="D127" i="7"/>
  <c r="E127" s="1"/>
  <c r="E30" i="8" s="1"/>
  <c r="J79" s="1"/>
  <c r="J92" s="1"/>
  <c r="D109" i="7"/>
  <c r="E109" s="1"/>
  <c r="D30" i="8" s="1"/>
  <c r="I79" s="1"/>
  <c r="I92" s="1"/>
  <c r="D91" i="7"/>
  <c r="E91" s="1"/>
  <c r="C30" i="8" s="1"/>
  <c r="H79" s="1"/>
  <c r="H92" s="1"/>
  <c r="F347" i="7"/>
  <c r="F73"/>
  <c r="G73" s="1"/>
  <c r="F15" i="8" s="1"/>
  <c r="F82" s="1"/>
  <c r="F95" s="1"/>
  <c r="F329" i="7"/>
  <c r="D311"/>
  <c r="D293"/>
  <c r="E293" s="1"/>
  <c r="G51" i="8" s="1"/>
  <c r="U82" s="1"/>
  <c r="U95" s="1"/>
  <c r="D275" i="7"/>
  <c r="E275" s="1"/>
  <c r="E51" i="8" s="1"/>
  <c r="D257" i="7"/>
  <c r="E257" s="1"/>
  <c r="D51" i="8" s="1"/>
  <c r="D239" i="7"/>
  <c r="E239" s="1"/>
  <c r="C51" i="8" s="1"/>
  <c r="Q82" s="1"/>
  <c r="Q95" s="1"/>
  <c r="F55" i="7"/>
  <c r="G55" s="1"/>
  <c r="E15" i="8" s="1"/>
  <c r="E82" s="1"/>
  <c r="E95" s="1"/>
  <c r="D220" i="7"/>
  <c r="E220" s="1"/>
  <c r="J33" i="8" s="1"/>
  <c r="O82" s="1"/>
  <c r="D202" i="7"/>
  <c r="E202" s="1"/>
  <c r="I33" i="8" s="1"/>
  <c r="N82" s="1"/>
  <c r="D184" i="7"/>
  <c r="E184" s="1"/>
  <c r="H33" i="8" s="1"/>
  <c r="M82" s="1"/>
  <c r="D166" i="7"/>
  <c r="E166" s="1"/>
  <c r="G33" i="8" s="1"/>
  <c r="L82" s="1"/>
  <c r="D148" i="7"/>
  <c r="E148" s="1"/>
  <c r="F33" i="8" s="1"/>
  <c r="K82" s="1"/>
  <c r="D130" i="7"/>
  <c r="E130" s="1"/>
  <c r="E33" i="8" s="1"/>
  <c r="J82" s="1"/>
  <c r="J95" s="1"/>
  <c r="F37" i="7"/>
  <c r="D112"/>
  <c r="E112" s="1"/>
  <c r="D33" i="8" s="1"/>
  <c r="I82" s="1"/>
  <c r="I95" s="1"/>
  <c r="D94" i="7"/>
  <c r="F349"/>
  <c r="F331"/>
  <c r="D313"/>
  <c r="D295"/>
  <c r="D277"/>
  <c r="D259"/>
  <c r="D241"/>
  <c r="F75"/>
  <c r="F39"/>
  <c r="D222"/>
  <c r="D204"/>
  <c r="D186"/>
  <c r="D168"/>
  <c r="D150"/>
  <c r="D132"/>
  <c r="D96"/>
  <c r="F57"/>
  <c r="D114"/>
  <c r="F345"/>
  <c r="F71"/>
  <c r="G71" s="1"/>
  <c r="F13" i="8" s="1"/>
  <c r="F80" s="1"/>
  <c r="F93" s="1"/>
  <c r="F327" i="7"/>
  <c r="D309"/>
  <c r="E309" s="1"/>
  <c r="F49" i="8" s="1"/>
  <c r="D291" i="7"/>
  <c r="E291" s="1"/>
  <c r="G49" i="8" s="1"/>
  <c r="D273" i="7"/>
  <c r="E273" s="1"/>
  <c r="E49" i="8" s="1"/>
  <c r="D255" i="7"/>
  <c r="E255" s="1"/>
  <c r="D49" i="8" s="1"/>
  <c r="D237" i="7"/>
  <c r="E237" s="1"/>
  <c r="C49" i="8" s="1"/>
  <c r="F35" i="7"/>
  <c r="G35" s="1"/>
  <c r="D13" i="8" s="1"/>
  <c r="D80" s="1"/>
  <c r="D93" s="1"/>
  <c r="D218" i="7"/>
  <c r="E218" s="1"/>
  <c r="J31" i="8" s="1"/>
  <c r="O80" s="1"/>
  <c r="D200" i="7"/>
  <c r="E200" s="1"/>
  <c r="I31" i="8" s="1"/>
  <c r="N80" s="1"/>
  <c r="D182" i="7"/>
  <c r="E182" s="1"/>
  <c r="H31" i="8" s="1"/>
  <c r="M80" s="1"/>
  <c r="D164" i="7"/>
  <c r="E164" s="1"/>
  <c r="G31" i="8" s="1"/>
  <c r="L80" s="1"/>
  <c r="D146" i="7"/>
  <c r="E146" s="1"/>
  <c r="F31" i="8" s="1"/>
  <c r="K80" s="1"/>
  <c r="D128" i="7"/>
  <c r="E128" s="1"/>
  <c r="E31" i="8" s="1"/>
  <c r="J80" s="1"/>
  <c r="J93" s="1"/>
  <c r="D110" i="7"/>
  <c r="E110" s="1"/>
  <c r="D31" i="8" s="1"/>
  <c r="I80" s="1"/>
  <c r="I93" s="1"/>
  <c r="D92" i="7"/>
  <c r="E92" s="1"/>
  <c r="C31" i="8" s="1"/>
  <c r="H80" s="1"/>
  <c r="H93" s="1"/>
  <c r="F53" i="7"/>
  <c r="G53" s="1"/>
  <c r="E13" i="8" s="1"/>
  <c r="E80" s="1"/>
  <c r="E93" s="1"/>
  <c r="F343" i="7"/>
  <c r="G343" s="1"/>
  <c r="I47" i="8" s="1"/>
  <c r="F69" i="7"/>
  <c r="G69" s="1"/>
  <c r="F11" i="8" s="1"/>
  <c r="F78" s="1"/>
  <c r="F91" s="1"/>
  <c r="F325" i="7"/>
  <c r="G325" s="1"/>
  <c r="H47" i="8" s="1"/>
  <c r="D307" i="7"/>
  <c r="E307" s="1"/>
  <c r="F47" i="8" s="1"/>
  <c r="D289" i="7"/>
  <c r="E289" s="1"/>
  <c r="G47" i="8" s="1"/>
  <c r="D271" i="7"/>
  <c r="E271" s="1"/>
  <c r="E47" i="8" s="1"/>
  <c r="D253" i="7"/>
  <c r="E253" s="1"/>
  <c r="D47" i="8" s="1"/>
  <c r="D235" i="7"/>
  <c r="E235" s="1"/>
  <c r="C47" i="8" s="1"/>
  <c r="F51" i="7"/>
  <c r="G51" s="1"/>
  <c r="E11" i="8" s="1"/>
  <c r="E78" s="1"/>
  <c r="E91" s="1"/>
  <c r="D216" i="7"/>
  <c r="E216" s="1"/>
  <c r="J29" i="8" s="1"/>
  <c r="O78" s="1"/>
  <c r="D198" i="7"/>
  <c r="E198" s="1"/>
  <c r="I29" i="8" s="1"/>
  <c r="N78" s="1"/>
  <c r="D180" i="7"/>
  <c r="E180" s="1"/>
  <c r="H29" i="8" s="1"/>
  <c r="M78" s="1"/>
  <c r="D162" i="7"/>
  <c r="E162" s="1"/>
  <c r="G29" i="8" s="1"/>
  <c r="L78" s="1"/>
  <c r="D144" i="7"/>
  <c r="E144" s="1"/>
  <c r="F29" i="8" s="1"/>
  <c r="K78" s="1"/>
  <c r="D126" i="7"/>
  <c r="E126" s="1"/>
  <c r="E29" i="8" s="1"/>
  <c r="J78" s="1"/>
  <c r="J91" s="1"/>
  <c r="F33" i="7"/>
  <c r="G33" s="1"/>
  <c r="D11" i="8" s="1"/>
  <c r="D78" s="1"/>
  <c r="D91" s="1"/>
  <c r="D108" i="7"/>
  <c r="E108" s="1"/>
  <c r="D29" i="8" s="1"/>
  <c r="I78" s="1"/>
  <c r="I91" s="1"/>
  <c r="D90" i="7"/>
  <c r="E90" s="1"/>
  <c r="C29" i="8" s="1"/>
  <c r="H78" s="1"/>
  <c r="H91" s="1"/>
  <c r="F341" i="7"/>
  <c r="G341" s="1"/>
  <c r="I45" i="8" s="1"/>
  <c r="F67" i="7"/>
  <c r="G67" s="1"/>
  <c r="F9" i="8" s="1"/>
  <c r="F76" s="1"/>
  <c r="F89" s="1"/>
  <c r="F323" i="7"/>
  <c r="G323" s="1"/>
  <c r="H45" i="8" s="1"/>
  <c r="D305" i="7"/>
  <c r="E305" s="1"/>
  <c r="F45" i="8" s="1"/>
  <c r="D287" i="7"/>
  <c r="E287" s="1"/>
  <c r="G45" i="8" s="1"/>
  <c r="D269" i="7"/>
  <c r="E269" s="1"/>
  <c r="D251"/>
  <c r="E251" s="1"/>
  <c r="D233"/>
  <c r="E233" s="1"/>
  <c r="C45" i="8" s="1"/>
  <c r="Q76" s="1"/>
  <c r="Q89" s="1"/>
  <c r="F31" i="7"/>
  <c r="G31" s="1"/>
  <c r="D9" i="8" s="1"/>
  <c r="D76" s="1"/>
  <c r="D89" s="1"/>
  <c r="D214" i="7"/>
  <c r="E214" s="1"/>
  <c r="J27" i="8" s="1"/>
  <c r="O76" s="1"/>
  <c r="D196" i="7"/>
  <c r="E196" s="1"/>
  <c r="I27" i="8" s="1"/>
  <c r="N76" s="1"/>
  <c r="D178" i="7"/>
  <c r="E178" s="1"/>
  <c r="H27" i="8" s="1"/>
  <c r="M76" s="1"/>
  <c r="D160" i="7"/>
  <c r="E160" s="1"/>
  <c r="G27" i="8" s="1"/>
  <c r="L76" s="1"/>
  <c r="D142" i="7"/>
  <c r="E142" s="1"/>
  <c r="F27" i="8" s="1"/>
  <c r="K76" s="1"/>
  <c r="D124" i="7"/>
  <c r="E124" s="1"/>
  <c r="E27" i="8" s="1"/>
  <c r="J76" s="1"/>
  <c r="J89" s="1"/>
  <c r="D106" i="7"/>
  <c r="E106" s="1"/>
  <c r="D27" i="8" s="1"/>
  <c r="I76" s="1"/>
  <c r="I89" s="1"/>
  <c r="D88" i="7"/>
  <c r="E88" s="1"/>
  <c r="C27" i="8" s="1"/>
  <c r="H76" s="1"/>
  <c r="H89" s="1"/>
  <c r="F49" i="7"/>
  <c r="G49" s="1"/>
  <c r="E9" i="8" s="1"/>
  <c r="E76" s="1"/>
  <c r="E89" s="1"/>
  <c r="F328" i="7"/>
  <c r="D310"/>
  <c r="E310" s="1"/>
  <c r="F50" i="8" s="1"/>
  <c r="D292" i="7"/>
  <c r="E292" s="1"/>
  <c r="G50" i="8" s="1"/>
  <c r="U81" s="1"/>
  <c r="U94" s="1"/>
  <c r="D274" i="7"/>
  <c r="E274" s="1"/>
  <c r="E50" i="8" s="1"/>
  <c r="D256" i="7"/>
  <c r="E256" s="1"/>
  <c r="D50" i="8" s="1"/>
  <c r="D238" i="7"/>
  <c r="E238" s="1"/>
  <c r="C50" i="8" s="1"/>
  <c r="Q81" s="1"/>
  <c r="Q94" s="1"/>
  <c r="F346" i="7"/>
  <c r="F72"/>
  <c r="G72" s="1"/>
  <c r="F14" i="8" s="1"/>
  <c r="F81" s="1"/>
  <c r="F94" s="1"/>
  <c r="F54" i="7"/>
  <c r="G54" s="1"/>
  <c r="E14" i="8" s="1"/>
  <c r="E81" s="1"/>
  <c r="E94" s="1"/>
  <c r="F36" i="7"/>
  <c r="G36" s="1"/>
  <c r="D14" i="8" s="1"/>
  <c r="D81" s="1"/>
  <c r="D94" s="1"/>
  <c r="D219" i="7"/>
  <c r="E219" s="1"/>
  <c r="J32" i="8" s="1"/>
  <c r="O81" s="1"/>
  <c r="D201" i="7"/>
  <c r="E201" s="1"/>
  <c r="I32" i="8" s="1"/>
  <c r="N81" s="1"/>
  <c r="D183" i="7"/>
  <c r="E183" s="1"/>
  <c r="H32" i="8" s="1"/>
  <c r="M81" s="1"/>
  <c r="D165" i="7"/>
  <c r="E165" s="1"/>
  <c r="G32" i="8" s="1"/>
  <c r="L81" s="1"/>
  <c r="D147" i="7"/>
  <c r="E147" s="1"/>
  <c r="F32" i="8" s="1"/>
  <c r="K81" s="1"/>
  <c r="D129" i="7"/>
  <c r="E129" s="1"/>
  <c r="E32" i="8" s="1"/>
  <c r="J81" s="1"/>
  <c r="J94" s="1"/>
  <c r="D111" i="7"/>
  <c r="E111" s="1"/>
  <c r="D32" i="8" s="1"/>
  <c r="I81" s="1"/>
  <c r="I94" s="1"/>
  <c r="D93" i="7"/>
  <c r="E87"/>
  <c r="E123"/>
  <c r="E159"/>
  <c r="E195"/>
  <c r="G30"/>
  <c r="F77"/>
  <c r="G77" s="1"/>
  <c r="G66"/>
  <c r="D243"/>
  <c r="E243" s="1"/>
  <c r="E232"/>
  <c r="D279"/>
  <c r="E279" s="1"/>
  <c r="E268"/>
  <c r="E44" i="8" s="1"/>
  <c r="S75" s="1"/>
  <c r="S88" s="1"/>
  <c r="D315" i="7"/>
  <c r="E315" s="1"/>
  <c r="E304"/>
  <c r="F324"/>
  <c r="G324" s="1"/>
  <c r="H46" i="8" s="1"/>
  <c r="D306" i="7"/>
  <c r="E306" s="1"/>
  <c r="F46" i="8" s="1"/>
  <c r="D288" i="7"/>
  <c r="E288" s="1"/>
  <c r="G46" i="8" s="1"/>
  <c r="U77" s="1"/>
  <c r="U90" s="1"/>
  <c r="D270" i="7"/>
  <c r="E270" s="1"/>
  <c r="E46" i="8" s="1"/>
  <c r="D252" i="7"/>
  <c r="E252" s="1"/>
  <c r="D46" i="8" s="1"/>
  <c r="D234" i="7"/>
  <c r="E234" s="1"/>
  <c r="C46" i="8" s="1"/>
  <c r="F342" i="7"/>
  <c r="G342" s="1"/>
  <c r="I46" i="8" s="1"/>
  <c r="F68" i="7"/>
  <c r="G68" s="1"/>
  <c r="F10" i="8" s="1"/>
  <c r="F77" s="1"/>
  <c r="F90" s="1"/>
  <c r="F50" i="7"/>
  <c r="G50" s="1"/>
  <c r="E10" i="8" s="1"/>
  <c r="E77" s="1"/>
  <c r="E90" s="1"/>
  <c r="F32" i="7"/>
  <c r="G32" s="1"/>
  <c r="D10" i="8" s="1"/>
  <c r="D77" s="1"/>
  <c r="D90" s="1"/>
  <c r="D215" i="7"/>
  <c r="E215" s="1"/>
  <c r="J28" i="8" s="1"/>
  <c r="O77" s="1"/>
  <c r="D197" i="7"/>
  <c r="E197" s="1"/>
  <c r="I28" i="8" s="1"/>
  <c r="N77" s="1"/>
  <c r="D179" i="7"/>
  <c r="E179" s="1"/>
  <c r="H28" i="8" s="1"/>
  <c r="M77" s="1"/>
  <c r="D161" i="7"/>
  <c r="E161" s="1"/>
  <c r="G28" i="8" s="1"/>
  <c r="L77" s="1"/>
  <c r="D143" i="7"/>
  <c r="E143" s="1"/>
  <c r="F28" i="8" s="1"/>
  <c r="K77" s="1"/>
  <c r="D125" i="7"/>
  <c r="E125" s="1"/>
  <c r="E28" i="8" s="1"/>
  <c r="J77" s="1"/>
  <c r="J90" s="1"/>
  <c r="D107" i="7"/>
  <c r="E107" s="1"/>
  <c r="D28" i="8" s="1"/>
  <c r="I77" s="1"/>
  <c r="I90" s="1"/>
  <c r="D89" i="7"/>
  <c r="E89" s="1"/>
  <c r="C28" i="8" s="1"/>
  <c r="H77" s="1"/>
  <c r="H90" s="1"/>
  <c r="E105" i="7"/>
  <c r="E141"/>
  <c r="E177"/>
  <c r="E213"/>
  <c r="F59"/>
  <c r="G59" s="1"/>
  <c r="G48"/>
  <c r="F351"/>
  <c r="G351" s="1"/>
  <c r="G340"/>
  <c r="D261"/>
  <c r="E261" s="1"/>
  <c r="E250"/>
  <c r="D44" i="8" s="1"/>
  <c r="R75" s="1"/>
  <c r="R88" s="1"/>
  <c r="D297" i="7"/>
  <c r="E297" s="1"/>
  <c r="E286"/>
  <c r="H44" i="8"/>
  <c r="G332" i="7"/>
  <c r="F12" i="1"/>
  <c r="G12" s="1"/>
  <c r="G8" i="3" s="1"/>
  <c r="G75" s="1"/>
  <c r="G88" s="1"/>
  <c r="F194" i="2"/>
  <c r="G194" s="1"/>
  <c r="F176"/>
  <c r="G176" s="1"/>
  <c r="D140"/>
  <c r="E140" s="1"/>
  <c r="D122"/>
  <c r="E122" s="1"/>
  <c r="D86"/>
  <c r="E86" s="1"/>
  <c r="F12"/>
  <c r="G12" s="1"/>
  <c r="H8" i="3" s="1"/>
  <c r="D158" i="2"/>
  <c r="E158" s="1"/>
  <c r="D104"/>
  <c r="E104" s="1"/>
  <c r="F48"/>
  <c r="G48" s="1"/>
  <c r="E8" i="3" s="1"/>
  <c r="F66" i="2"/>
  <c r="G66" s="1"/>
  <c r="F8" i="3" s="1"/>
  <c r="F30" i="2"/>
  <c r="G30" s="1"/>
  <c r="D8" i="3" s="1"/>
  <c r="D75" s="1"/>
  <c r="H54" i="6"/>
  <c r="H53"/>
  <c r="F39"/>
  <c r="H39" s="1"/>
  <c r="F16" i="1" s="1"/>
  <c r="D157"/>
  <c r="E157" s="1"/>
  <c r="D139"/>
  <c r="E139" s="1"/>
  <c r="D121"/>
  <c r="E121" s="1"/>
  <c r="D103"/>
  <c r="E103" s="1"/>
  <c r="D85"/>
  <c r="E85" s="1"/>
  <c r="D67"/>
  <c r="E67" s="1"/>
  <c r="D49"/>
  <c r="E49" s="1"/>
  <c r="D31"/>
  <c r="E31" s="1"/>
  <c r="C26" i="3" s="1"/>
  <c r="I75" s="1"/>
  <c r="I88" s="1"/>
  <c r="F44" i="6"/>
  <c r="H44" s="1"/>
  <c r="F42"/>
  <c r="H42" s="1"/>
  <c r="F38"/>
  <c r="H38" s="1"/>
  <c r="F36"/>
  <c r="H36" s="1"/>
  <c r="F43"/>
  <c r="H43" s="1"/>
  <c r="F20" i="1" s="1"/>
  <c r="F41" i="6"/>
  <c r="H41" s="1"/>
  <c r="F18" i="1" s="1"/>
  <c r="F37" i="6"/>
  <c r="H37" s="1"/>
  <c r="F40"/>
  <c r="H40" s="1"/>
  <c r="J26" i="8" l="1"/>
  <c r="E223" i="7"/>
  <c r="E151"/>
  <c r="F26" i="8"/>
  <c r="D26"/>
  <c r="E115" i="7"/>
  <c r="P90" i="8"/>
  <c r="P77"/>
  <c r="E296" i="7"/>
  <c r="G44" i="8"/>
  <c r="I44"/>
  <c r="G350" i="7"/>
  <c r="E8" i="8"/>
  <c r="G58" i="7"/>
  <c r="D224"/>
  <c r="E224" s="1"/>
  <c r="D188"/>
  <c r="E188" s="1"/>
  <c r="D152"/>
  <c r="E152" s="1"/>
  <c r="D116"/>
  <c r="E116" s="1"/>
  <c r="E314"/>
  <c r="F44" i="8"/>
  <c r="T75" s="1"/>
  <c r="T88" s="1"/>
  <c r="C44"/>
  <c r="E242" i="7"/>
  <c r="F8" i="8"/>
  <c r="G76" i="7"/>
  <c r="D8" i="8"/>
  <c r="G40" i="7"/>
  <c r="I26" i="8"/>
  <c r="E205" i="7"/>
  <c r="G26" i="8"/>
  <c r="E169" i="7"/>
  <c r="E26" i="8"/>
  <c r="E133" i="7"/>
  <c r="D98"/>
  <c r="E98" s="1"/>
  <c r="P89" i="8"/>
  <c r="P76"/>
  <c r="E45"/>
  <c r="E278" i="7"/>
  <c r="P91" i="8"/>
  <c r="P78"/>
  <c r="P93"/>
  <c r="P80"/>
  <c r="P95"/>
  <c r="P82"/>
  <c r="H26"/>
  <c r="E187" i="7"/>
  <c r="F41"/>
  <c r="G41" s="1"/>
  <c r="D206"/>
  <c r="E206" s="1"/>
  <c r="D170"/>
  <c r="E170" s="1"/>
  <c r="D134"/>
  <c r="E134" s="1"/>
  <c r="E97"/>
  <c r="C26" i="8"/>
  <c r="P94"/>
  <c r="P81"/>
  <c r="D45"/>
  <c r="E260" i="7"/>
  <c r="P92" i="8"/>
  <c r="P79"/>
  <c r="P83"/>
  <c r="P96"/>
  <c r="U75"/>
  <c r="U88" s="1"/>
  <c r="G44" i="3"/>
  <c r="F14" i="1"/>
  <c r="G14" s="1"/>
  <c r="G10" i="3" s="1"/>
  <c r="G77" s="1"/>
  <c r="G90" s="1"/>
  <c r="F15" i="1"/>
  <c r="G15" s="1"/>
  <c r="G11" i="3" s="1"/>
  <c r="G78" s="1"/>
  <c r="G91" s="1"/>
  <c r="G21" i="1"/>
  <c r="G17" i="3" s="1"/>
  <c r="G84" s="1"/>
  <c r="F21" i="1"/>
  <c r="G17"/>
  <c r="G13" i="3" s="1"/>
  <c r="G80" s="1"/>
  <c r="G93" s="1"/>
  <c r="F17" i="1"/>
  <c r="F13"/>
  <c r="G13" s="1"/>
  <c r="G9" i="3" s="1"/>
  <c r="G76" s="1"/>
  <c r="G89" s="1"/>
  <c r="G19" i="1"/>
  <c r="F19"/>
  <c r="W75" i="8"/>
  <c r="W88" s="1"/>
  <c r="V75"/>
  <c r="V88" s="1"/>
  <c r="G15" i="3"/>
  <c r="G82" s="1"/>
  <c r="G95" s="1"/>
  <c r="G97"/>
  <c r="G18" i="1"/>
  <c r="D109"/>
  <c r="E109" s="1"/>
  <c r="G32" i="3" s="1"/>
  <c r="M81" s="1"/>
  <c r="D163" i="1"/>
  <c r="E163" s="1"/>
  <c r="J32" i="3" s="1"/>
  <c r="P81" s="1"/>
  <c r="D127" i="1"/>
  <c r="E127" s="1"/>
  <c r="H32" i="3" s="1"/>
  <c r="N81" s="1"/>
  <c r="D91" i="1"/>
  <c r="E91" s="1"/>
  <c r="F32" i="3" s="1"/>
  <c r="L81" s="1"/>
  <c r="D55" i="1"/>
  <c r="E55" s="1"/>
  <c r="D32" i="3" s="1"/>
  <c r="J81" s="1"/>
  <c r="J94" s="1"/>
  <c r="D145" i="1"/>
  <c r="E145" s="1"/>
  <c r="I32" i="3" s="1"/>
  <c r="O81" s="1"/>
  <c r="D73" i="1"/>
  <c r="E73" s="1"/>
  <c r="E32" i="3" s="1"/>
  <c r="K81" s="1"/>
  <c r="K94" s="1"/>
  <c r="D144" i="2"/>
  <c r="E144" s="1"/>
  <c r="G48" i="3" s="1"/>
  <c r="V79" s="1"/>
  <c r="V92" s="1"/>
  <c r="F180" i="2"/>
  <c r="G180" s="1"/>
  <c r="D126"/>
  <c r="E126" s="1"/>
  <c r="E48" i="3" s="1"/>
  <c r="D90" i="2"/>
  <c r="D162"/>
  <c r="E162" s="1"/>
  <c r="F198"/>
  <c r="G198" s="1"/>
  <c r="D108"/>
  <c r="E108" s="1"/>
  <c r="F16"/>
  <c r="G16" s="1"/>
  <c r="F52"/>
  <c r="G52" s="1"/>
  <c r="F34"/>
  <c r="G34" s="1"/>
  <c r="F70"/>
  <c r="G70" s="1"/>
  <c r="D145"/>
  <c r="E145" s="1"/>
  <c r="F199"/>
  <c r="G199" s="1"/>
  <c r="D163"/>
  <c r="E163" s="1"/>
  <c r="D109"/>
  <c r="E109" s="1"/>
  <c r="D127"/>
  <c r="E127" s="1"/>
  <c r="E49" i="3" s="1"/>
  <c r="F181" i="2"/>
  <c r="G181" s="1"/>
  <c r="D91"/>
  <c r="F17"/>
  <c r="G17" s="1"/>
  <c r="F71"/>
  <c r="G71" s="1"/>
  <c r="F35"/>
  <c r="G35" s="1"/>
  <c r="F53"/>
  <c r="G53" s="1"/>
  <c r="D161" i="1"/>
  <c r="G16"/>
  <c r="G12" i="3" s="1"/>
  <c r="C18"/>
  <c r="D35" i="1"/>
  <c r="E35" s="1"/>
  <c r="C30" i="3" s="1"/>
  <c r="I79" s="1"/>
  <c r="I92" s="1"/>
  <c r="D107" i="1"/>
  <c r="D71"/>
  <c r="D143"/>
  <c r="D53"/>
  <c r="D89"/>
  <c r="D125"/>
  <c r="D159"/>
  <c r="D141"/>
  <c r="D123"/>
  <c r="D105"/>
  <c r="D87"/>
  <c r="D69"/>
  <c r="D51"/>
  <c r="D33"/>
  <c r="E33" s="1"/>
  <c r="C28" i="3" s="1"/>
  <c r="I77" s="1"/>
  <c r="I90" s="1"/>
  <c r="D165" i="1"/>
  <c r="E165" s="1"/>
  <c r="J34" i="3" s="1"/>
  <c r="P83" s="1"/>
  <c r="D147" i="1"/>
  <c r="E147" s="1"/>
  <c r="I34" i="3" s="1"/>
  <c r="O83" s="1"/>
  <c r="D129" i="1"/>
  <c r="E129" s="1"/>
  <c r="H34" i="3" s="1"/>
  <c r="N83" s="1"/>
  <c r="D111" i="1"/>
  <c r="E111" s="1"/>
  <c r="G34" i="3" s="1"/>
  <c r="M83" s="1"/>
  <c r="D93" i="1"/>
  <c r="E93" s="1"/>
  <c r="F34" i="3" s="1"/>
  <c r="L83" s="1"/>
  <c r="D75" i="1"/>
  <c r="D57"/>
  <c r="D39"/>
  <c r="D164"/>
  <c r="D128"/>
  <c r="D92"/>
  <c r="E92" s="1"/>
  <c r="F33" i="3" s="1"/>
  <c r="L82" s="1"/>
  <c r="D56" i="1"/>
  <c r="D146"/>
  <c r="D110"/>
  <c r="E110" s="1"/>
  <c r="G33" i="3" s="1"/>
  <c r="M82" s="1"/>
  <c r="D74" i="1"/>
  <c r="D38"/>
  <c r="E38" s="1"/>
  <c r="C33" i="3" s="1"/>
  <c r="I82" s="1"/>
  <c r="I95" s="1"/>
  <c r="D26"/>
  <c r="J75" s="1"/>
  <c r="J88" s="1"/>
  <c r="F26"/>
  <c r="L75" s="1"/>
  <c r="H26"/>
  <c r="N75" s="1"/>
  <c r="J26"/>
  <c r="P75" s="1"/>
  <c r="D162" i="1"/>
  <c r="D144"/>
  <c r="D108"/>
  <c r="D72"/>
  <c r="D36"/>
  <c r="E36" s="1"/>
  <c r="C31" i="3" s="1"/>
  <c r="I80" s="1"/>
  <c r="I93" s="1"/>
  <c r="D126" i="1"/>
  <c r="D90"/>
  <c r="D54"/>
  <c r="D37"/>
  <c r="E37" s="1"/>
  <c r="C32" i="3" s="1"/>
  <c r="I81" s="1"/>
  <c r="I94" s="1"/>
  <c r="D140" i="1"/>
  <c r="E140" s="1"/>
  <c r="I27" i="3" s="1"/>
  <c r="O76" s="1"/>
  <c r="D104" i="1"/>
  <c r="E104" s="1"/>
  <c r="G27" i="3" s="1"/>
  <c r="M76" s="1"/>
  <c r="D68" i="1"/>
  <c r="E68" s="1"/>
  <c r="E27" i="3" s="1"/>
  <c r="K76" s="1"/>
  <c r="K89" s="1"/>
  <c r="D32" i="1"/>
  <c r="E32" s="1"/>
  <c r="C27" i="3" s="1"/>
  <c r="I76" s="1"/>
  <c r="I89" s="1"/>
  <c r="D158" i="1"/>
  <c r="E158" s="1"/>
  <c r="J27" i="3" s="1"/>
  <c r="P76" s="1"/>
  <c r="D122" i="1"/>
  <c r="E122" s="1"/>
  <c r="H27" i="3" s="1"/>
  <c r="N76" s="1"/>
  <c r="D86" i="1"/>
  <c r="E86" s="1"/>
  <c r="F27" i="3" s="1"/>
  <c r="L76" s="1"/>
  <c r="D50" i="1"/>
  <c r="E50" s="1"/>
  <c r="D27" i="3" s="1"/>
  <c r="J76" s="1"/>
  <c r="J89" s="1"/>
  <c r="D160" i="1"/>
  <c r="D124"/>
  <c r="D88"/>
  <c r="D52"/>
  <c r="D142"/>
  <c r="D106"/>
  <c r="D70"/>
  <c r="D34"/>
  <c r="E34" s="1"/>
  <c r="C29" i="3" s="1"/>
  <c r="I78" s="1"/>
  <c r="I91" s="1"/>
  <c r="D166" i="1"/>
  <c r="E166" s="1"/>
  <c r="J35" i="3" s="1"/>
  <c r="P84" s="1"/>
  <c r="D148" i="1"/>
  <c r="E148" s="1"/>
  <c r="I35" i="3" s="1"/>
  <c r="O84" s="1"/>
  <c r="D112" i="1"/>
  <c r="E112" s="1"/>
  <c r="G35" i="3" s="1"/>
  <c r="M84" s="1"/>
  <c r="D76" i="1"/>
  <c r="E76" s="1"/>
  <c r="E35" i="3" s="1"/>
  <c r="D40" i="1"/>
  <c r="E40" s="1"/>
  <c r="C35" i="3" s="1"/>
  <c r="D130" i="1"/>
  <c r="E130" s="1"/>
  <c r="H35" i="3" s="1"/>
  <c r="N84" s="1"/>
  <c r="D94" i="1"/>
  <c r="E94" s="1"/>
  <c r="F35" i="3" s="1"/>
  <c r="L84" s="1"/>
  <c r="D58" i="1"/>
  <c r="E26" i="3"/>
  <c r="K75" s="1"/>
  <c r="K88" s="1"/>
  <c r="G26"/>
  <c r="M75" s="1"/>
  <c r="I26"/>
  <c r="O75" s="1"/>
  <c r="I44"/>
  <c r="X75" l="1"/>
  <c r="X88" s="1"/>
  <c r="V75"/>
  <c r="V88" s="1"/>
  <c r="I84"/>
  <c r="I97" s="1"/>
  <c r="M75" i="8"/>
  <c r="H36"/>
  <c r="K75"/>
  <c r="F36"/>
  <c r="H75"/>
  <c r="H88" s="1"/>
  <c r="C36"/>
  <c r="J75"/>
  <c r="J88" s="1"/>
  <c r="E36"/>
  <c r="L75"/>
  <c r="G36"/>
  <c r="N75"/>
  <c r="I36"/>
  <c r="D75"/>
  <c r="D88" s="1"/>
  <c r="D18"/>
  <c r="F75"/>
  <c r="F88" s="1"/>
  <c r="F18"/>
  <c r="Q75"/>
  <c r="Q88" s="1"/>
  <c r="C54"/>
  <c r="E75"/>
  <c r="E88" s="1"/>
  <c r="E18"/>
  <c r="I75"/>
  <c r="I88" s="1"/>
  <c r="D36"/>
  <c r="O75"/>
  <c r="J36"/>
  <c r="Q81" i="3"/>
  <c r="Q94"/>
  <c r="E91" i="2"/>
  <c r="Q80" i="8" s="1"/>
  <c r="Q93" s="1"/>
  <c r="U80"/>
  <c r="U93" s="1"/>
  <c r="G49" i="3"/>
  <c r="V80" s="1"/>
  <c r="V93" s="1"/>
  <c r="E90" i="2"/>
  <c r="Q79" i="8" s="1"/>
  <c r="Q92" s="1"/>
  <c r="H49" i="3"/>
  <c r="W80" s="1"/>
  <c r="W93" s="1"/>
  <c r="V80" i="8"/>
  <c r="V93" s="1"/>
  <c r="D49" i="3"/>
  <c r="S80" s="1"/>
  <c r="S93" s="1"/>
  <c r="R80" i="8"/>
  <c r="R93" s="1"/>
  <c r="I49" i="3"/>
  <c r="X80" s="1"/>
  <c r="W80" i="8"/>
  <c r="W93" s="1"/>
  <c r="D48" i="3"/>
  <c r="S79" s="1"/>
  <c r="S92" s="1"/>
  <c r="R79" i="8"/>
  <c r="R92" s="1"/>
  <c r="F48" i="3"/>
  <c r="U79" s="1"/>
  <c r="U92" s="1"/>
  <c r="T79" i="8"/>
  <c r="T92" s="1"/>
  <c r="T79" i="3"/>
  <c r="T92" s="1"/>
  <c r="S79" i="8"/>
  <c r="S92" s="1"/>
  <c r="T80" i="3"/>
  <c r="T93" s="1"/>
  <c r="S80" i="8"/>
  <c r="S93" s="1"/>
  <c r="F49" i="3"/>
  <c r="U80" s="1"/>
  <c r="U93" s="1"/>
  <c r="T80" i="8"/>
  <c r="T93" s="1"/>
  <c r="I48" i="3"/>
  <c r="X79" s="1"/>
  <c r="W79" i="8"/>
  <c r="W92" s="1"/>
  <c r="H48" i="3"/>
  <c r="W79" s="1"/>
  <c r="W92" s="1"/>
  <c r="V79" i="8"/>
  <c r="V92" s="1"/>
  <c r="E13" i="3"/>
  <c r="E80" s="1"/>
  <c r="E93" s="1"/>
  <c r="F13"/>
  <c r="F80" s="1"/>
  <c r="F93" s="1"/>
  <c r="D12"/>
  <c r="H12"/>
  <c r="H79" s="1"/>
  <c r="H92" s="1"/>
  <c r="K84"/>
  <c r="K97" s="1"/>
  <c r="D13"/>
  <c r="H13"/>
  <c r="H80" s="1"/>
  <c r="H93" s="1"/>
  <c r="F12"/>
  <c r="F79" s="1"/>
  <c r="F92" s="1"/>
  <c r="E12"/>
  <c r="E79" s="1"/>
  <c r="E92" s="1"/>
  <c r="G14"/>
  <c r="G81" s="1"/>
  <c r="G94" s="1"/>
  <c r="Q97"/>
  <c r="Q84"/>
  <c r="D88"/>
  <c r="H75"/>
  <c r="H88" s="1"/>
  <c r="F75"/>
  <c r="F88" s="1"/>
  <c r="E75"/>
  <c r="E88" s="1"/>
  <c r="Q89"/>
  <c r="Q76"/>
  <c r="Q96"/>
  <c r="Q83"/>
  <c r="Q75"/>
  <c r="Q88"/>
  <c r="G79"/>
  <c r="E106" i="1"/>
  <c r="G29" i="3" s="1"/>
  <c r="M78" s="1"/>
  <c r="E124" i="1"/>
  <c r="H29" i="3" s="1"/>
  <c r="N78" s="1"/>
  <c r="E54" i="1"/>
  <c r="D31" i="3" s="1"/>
  <c r="J80" s="1"/>
  <c r="J93" s="1"/>
  <c r="E72" i="1"/>
  <c r="E31" i="3" s="1"/>
  <c r="K80" s="1"/>
  <c r="K93" s="1"/>
  <c r="E144" i="1"/>
  <c r="I31" i="3" s="1"/>
  <c r="O80" s="1"/>
  <c r="E56" i="1"/>
  <c r="D33" i="3" s="1"/>
  <c r="J82" s="1"/>
  <c r="J95" s="1"/>
  <c r="E128" i="1"/>
  <c r="H33" i="3" s="1"/>
  <c r="N82" s="1"/>
  <c r="E39" i="1"/>
  <c r="E75"/>
  <c r="E34" i="3" s="1"/>
  <c r="K83" s="1"/>
  <c r="K96" s="1"/>
  <c r="E69" i="1"/>
  <c r="E28" i="3" s="1"/>
  <c r="K77" s="1"/>
  <c r="K90" s="1"/>
  <c r="E105" i="1"/>
  <c r="G28" i="3" s="1"/>
  <c r="M77" s="1"/>
  <c r="E141" i="1"/>
  <c r="I28" i="3" s="1"/>
  <c r="O77" s="1"/>
  <c r="E125" i="1"/>
  <c r="H30" i="3" s="1"/>
  <c r="N79" s="1"/>
  <c r="E53" i="1"/>
  <c r="D30" i="3" s="1"/>
  <c r="J79" s="1"/>
  <c r="J92" s="1"/>
  <c r="E71" i="1"/>
  <c r="E30" i="3" s="1"/>
  <c r="K79" s="1"/>
  <c r="K92" s="1"/>
  <c r="E70" i="1"/>
  <c r="E29" i="3" s="1"/>
  <c r="K78" s="1"/>
  <c r="K91" s="1"/>
  <c r="E142" i="1"/>
  <c r="I29" i="3" s="1"/>
  <c r="O78" s="1"/>
  <c r="E88" i="1"/>
  <c r="F29" i="3" s="1"/>
  <c r="L78" s="1"/>
  <c r="E160" i="1"/>
  <c r="J29" i="3" s="1"/>
  <c r="P78" s="1"/>
  <c r="E90" i="1"/>
  <c r="F31" i="3" s="1"/>
  <c r="L80" s="1"/>
  <c r="E108" i="1"/>
  <c r="G31" i="3" s="1"/>
  <c r="M80" s="1"/>
  <c r="E162" i="1"/>
  <c r="J31" i="3" s="1"/>
  <c r="P80" s="1"/>
  <c r="E74" i="1"/>
  <c r="E33" i="3" s="1"/>
  <c r="K82" s="1"/>
  <c r="K95" s="1"/>
  <c r="E146" i="1"/>
  <c r="I33" i="3" s="1"/>
  <c r="O82" s="1"/>
  <c r="E164" i="1"/>
  <c r="J33" i="3" s="1"/>
  <c r="P82" s="1"/>
  <c r="E57" i="1"/>
  <c r="D34" i="3" s="1"/>
  <c r="J83" s="1"/>
  <c r="J96" s="1"/>
  <c r="E51" i="1"/>
  <c r="E87"/>
  <c r="F28" i="3" s="1"/>
  <c r="L77" s="1"/>
  <c r="E123" i="1"/>
  <c r="H28" i="3" s="1"/>
  <c r="N77" s="1"/>
  <c r="E159" i="1"/>
  <c r="J28" i="3" s="1"/>
  <c r="P77" s="1"/>
  <c r="E89" i="1"/>
  <c r="F30" i="3" s="1"/>
  <c r="L79" s="1"/>
  <c r="E143" i="1"/>
  <c r="I30" i="3" s="1"/>
  <c r="O79" s="1"/>
  <c r="E107" i="1"/>
  <c r="G30" i="3" s="1"/>
  <c r="M79" s="1"/>
  <c r="E161" i="1"/>
  <c r="J30" i="3" s="1"/>
  <c r="P79" s="1"/>
  <c r="E52" i="1"/>
  <c r="D29" i="3" s="1"/>
  <c r="J78" s="1"/>
  <c r="J91" s="1"/>
  <c r="E126" i="1"/>
  <c r="H31" i="3" s="1"/>
  <c r="N80" s="1"/>
  <c r="D150" i="1"/>
  <c r="E150" s="1"/>
  <c r="D42"/>
  <c r="E42" s="1"/>
  <c r="D114"/>
  <c r="E114" s="1"/>
  <c r="D78"/>
  <c r="E78" s="1"/>
  <c r="D168"/>
  <c r="E168" s="1"/>
  <c r="D132"/>
  <c r="E132" s="1"/>
  <c r="D96"/>
  <c r="E96" s="1"/>
  <c r="D60"/>
  <c r="E60" s="1"/>
  <c r="F23"/>
  <c r="G23" s="1"/>
  <c r="G22"/>
  <c r="H44" i="3"/>
  <c r="F44"/>
  <c r="U75" s="1"/>
  <c r="U88" s="1"/>
  <c r="E44"/>
  <c r="T75" s="1"/>
  <c r="T88" s="1"/>
  <c r="D44"/>
  <c r="S75" s="1"/>
  <c r="C44"/>
  <c r="R75" s="1"/>
  <c r="R88" s="1"/>
  <c r="C48" l="1"/>
  <c r="R79" s="1"/>
  <c r="R92" s="1"/>
  <c r="C49"/>
  <c r="R80" s="1"/>
  <c r="R93" s="1"/>
  <c r="W75"/>
  <c r="X92"/>
  <c r="X93"/>
  <c r="D80"/>
  <c r="D93" s="1"/>
  <c r="D79"/>
  <c r="D92" s="1"/>
  <c r="P75" i="8"/>
  <c r="P88"/>
  <c r="C101" s="1"/>
  <c r="F101" s="1"/>
  <c r="G18" i="3"/>
  <c r="Q78"/>
  <c r="E149" i="1"/>
  <c r="Q77" i="3"/>
  <c r="Q80"/>
  <c r="E131" i="1"/>
  <c r="E167"/>
  <c r="Q79" i="3"/>
  <c r="Q95"/>
  <c r="Q82"/>
  <c r="Q92"/>
  <c r="Q90"/>
  <c r="Q93"/>
  <c r="Q91"/>
  <c r="E36"/>
  <c r="E59" i="1"/>
  <c r="D28" i="3"/>
  <c r="J77" s="1"/>
  <c r="J90" s="1"/>
  <c r="E41" i="1"/>
  <c r="C34" i="3"/>
  <c r="I83" s="1"/>
  <c r="I96" s="1"/>
  <c r="S88"/>
  <c r="G92"/>
  <c r="E95" i="1"/>
  <c r="E77"/>
  <c r="I36" i="3"/>
  <c r="J36"/>
  <c r="H36"/>
  <c r="G36"/>
  <c r="E113" i="1"/>
  <c r="F36" i="3"/>
  <c r="C105" l="1"/>
  <c r="F105" s="1"/>
  <c r="C106"/>
  <c r="F106" s="1"/>
  <c r="W88"/>
  <c r="C101" s="1"/>
  <c r="E101" i="8"/>
  <c r="E105" i="3"/>
  <c r="E106"/>
  <c r="D36"/>
  <c r="C36"/>
  <c r="G56" i="6"/>
  <c r="H56" s="1"/>
  <c r="G51"/>
  <c r="H51" s="1"/>
  <c r="G57"/>
  <c r="H57" s="1"/>
  <c r="G52"/>
  <c r="H52" s="1"/>
  <c r="G58"/>
  <c r="H58" s="1"/>
  <c r="G55"/>
  <c r="H55" s="1"/>
  <c r="G50"/>
  <c r="H50" s="1"/>
  <c r="E101" i="3" l="1"/>
  <c r="D141" i="2"/>
  <c r="E141" s="1"/>
  <c r="U76" i="8" s="1"/>
  <c r="U89" s="1"/>
  <c r="D159" i="2"/>
  <c r="E159" s="1"/>
  <c r="D105"/>
  <c r="E105" s="1"/>
  <c r="D123"/>
  <c r="E123" s="1"/>
  <c r="F177"/>
  <c r="G177" s="1"/>
  <c r="F195"/>
  <c r="G195" s="1"/>
  <c r="D87"/>
  <c r="E87" s="1"/>
  <c r="F13"/>
  <c r="G13" s="1"/>
  <c r="H9" i="3" s="1"/>
  <c r="F67" i="2"/>
  <c r="G67" s="1"/>
  <c r="F9" i="3" s="1"/>
  <c r="F31" i="2"/>
  <c r="G31" s="1"/>
  <c r="D9" i="3" s="1"/>
  <c r="D76" s="1"/>
  <c r="F49" i="2"/>
  <c r="G49" s="1"/>
  <c r="E9" i="3" s="1"/>
  <c r="D148" i="2"/>
  <c r="F184"/>
  <c r="G184" s="1"/>
  <c r="D130"/>
  <c r="E130" s="1"/>
  <c r="D94"/>
  <c r="C52" i="3" s="1"/>
  <c r="R83" s="1"/>
  <c r="R96" s="1"/>
  <c r="D166" i="2"/>
  <c r="F202"/>
  <c r="G202" s="1"/>
  <c r="D112"/>
  <c r="E112" s="1"/>
  <c r="F20"/>
  <c r="F56"/>
  <c r="G56" s="1"/>
  <c r="F38"/>
  <c r="G38" s="1"/>
  <c r="F74"/>
  <c r="G74" s="1"/>
  <c r="D147"/>
  <c r="F201"/>
  <c r="G201" s="1"/>
  <c r="D165"/>
  <c r="E165" s="1"/>
  <c r="D111"/>
  <c r="E111" s="1"/>
  <c r="D93"/>
  <c r="C51" i="3" s="1"/>
  <c r="R82" s="1"/>
  <c r="R95" s="1"/>
  <c r="F183" i="2"/>
  <c r="G183" s="1"/>
  <c r="D129"/>
  <c r="E129" s="1"/>
  <c r="F19"/>
  <c r="G19" s="1"/>
  <c r="F73"/>
  <c r="G73" s="1"/>
  <c r="F37"/>
  <c r="G37" s="1"/>
  <c r="F55"/>
  <c r="G55" s="1"/>
  <c r="D146"/>
  <c r="F182"/>
  <c r="G182" s="1"/>
  <c r="D128"/>
  <c r="E128" s="1"/>
  <c r="D92"/>
  <c r="C50" i="3" s="1"/>
  <c r="R81" s="1"/>
  <c r="R94" s="1"/>
  <c r="D110" i="2"/>
  <c r="E110" s="1"/>
  <c r="F200"/>
  <c r="G200" s="1"/>
  <c r="D164"/>
  <c r="E164" s="1"/>
  <c r="F18"/>
  <c r="G18" s="1"/>
  <c r="F54"/>
  <c r="G54" s="1"/>
  <c r="F72"/>
  <c r="G72" s="1"/>
  <c r="F36"/>
  <c r="G36" s="1"/>
  <c r="D143"/>
  <c r="E143" s="1"/>
  <c r="F197"/>
  <c r="G197" s="1"/>
  <c r="D161"/>
  <c r="E161" s="1"/>
  <c r="D107"/>
  <c r="E107" s="1"/>
  <c r="D89"/>
  <c r="F179"/>
  <c r="G179" s="1"/>
  <c r="D125"/>
  <c r="E125" s="1"/>
  <c r="E47" i="3" s="1"/>
  <c r="F15" i="2"/>
  <c r="G15" s="1"/>
  <c r="F69"/>
  <c r="G69" s="1"/>
  <c r="F33"/>
  <c r="G33" s="1"/>
  <c r="F51"/>
  <c r="G51" s="1"/>
  <c r="D142"/>
  <c r="E142" s="1"/>
  <c r="G46" i="3" s="1"/>
  <c r="V77" s="1"/>
  <c r="V90" s="1"/>
  <c r="F178" i="2"/>
  <c r="G178" s="1"/>
  <c r="D124"/>
  <c r="E124" s="1"/>
  <c r="E46" i="3" s="1"/>
  <c r="D88" i="2"/>
  <c r="D106"/>
  <c r="E106" s="1"/>
  <c r="F196"/>
  <c r="G196" s="1"/>
  <c r="D160"/>
  <c r="E160" s="1"/>
  <c r="F14"/>
  <c r="G14" s="1"/>
  <c r="F50"/>
  <c r="G50" s="1"/>
  <c r="F68"/>
  <c r="G68" s="1"/>
  <c r="F32"/>
  <c r="G32" s="1"/>
  <c r="D149"/>
  <c r="F185"/>
  <c r="D167"/>
  <c r="D131"/>
  <c r="D113"/>
  <c r="D95"/>
  <c r="F203"/>
  <c r="F21"/>
  <c r="F39"/>
  <c r="F75"/>
  <c r="F57"/>
  <c r="U78" i="8" l="1"/>
  <c r="U91" s="1"/>
  <c r="G47" i="3"/>
  <c r="V78" s="1"/>
  <c r="V91" s="1"/>
  <c r="E88" i="2"/>
  <c r="Q77" i="8" s="1"/>
  <c r="Q90" s="1"/>
  <c r="E89" i="2"/>
  <c r="Q78" i="8" s="1"/>
  <c r="Q91" s="1"/>
  <c r="I46" i="3"/>
  <c r="X77" s="1"/>
  <c r="W77" i="8"/>
  <c r="W90" s="1"/>
  <c r="H46" i="3"/>
  <c r="W77" s="1"/>
  <c r="W90" s="1"/>
  <c r="V77" i="8"/>
  <c r="V90" s="1"/>
  <c r="T78" i="3"/>
  <c r="T91" s="1"/>
  <c r="S78" i="8"/>
  <c r="S91" s="1"/>
  <c r="F47" i="3"/>
  <c r="U78" s="1"/>
  <c r="U91" s="1"/>
  <c r="T78" i="8"/>
  <c r="T91" s="1"/>
  <c r="I50" i="3"/>
  <c r="X81" s="1"/>
  <c r="W81" i="8"/>
  <c r="W94" s="1"/>
  <c r="H50" i="3"/>
  <c r="W81" s="1"/>
  <c r="W94" s="1"/>
  <c r="V81" i="8"/>
  <c r="V94" s="1"/>
  <c r="E51" i="3"/>
  <c r="T82" s="1"/>
  <c r="T95" s="1"/>
  <c r="S82" i="8"/>
  <c r="S95" s="1"/>
  <c r="F51" i="3"/>
  <c r="U82" s="1"/>
  <c r="U95" s="1"/>
  <c r="T82" i="8"/>
  <c r="T95" s="1"/>
  <c r="I52" i="3"/>
  <c r="X83" s="1"/>
  <c r="W83" i="8"/>
  <c r="W96" s="1"/>
  <c r="H52" i="3"/>
  <c r="W83" s="1"/>
  <c r="W96" s="1"/>
  <c r="V83" i="8"/>
  <c r="V96" s="1"/>
  <c r="V76"/>
  <c r="V89" s="1"/>
  <c r="R76"/>
  <c r="R89" s="1"/>
  <c r="F46" i="3"/>
  <c r="U77" s="1"/>
  <c r="U90" s="1"/>
  <c r="T77" i="8"/>
  <c r="T90" s="1"/>
  <c r="D46" i="3"/>
  <c r="S77" s="1"/>
  <c r="S90" s="1"/>
  <c r="R77" i="8"/>
  <c r="R90" s="1"/>
  <c r="T77" i="3"/>
  <c r="T90" s="1"/>
  <c r="S77" i="8"/>
  <c r="S90" s="1"/>
  <c r="H47" i="3"/>
  <c r="W78" s="1"/>
  <c r="W91" s="1"/>
  <c r="V78" i="8"/>
  <c r="V91" s="1"/>
  <c r="D47" i="3"/>
  <c r="S78" s="1"/>
  <c r="S91" s="1"/>
  <c r="R78" i="8"/>
  <c r="R91" s="1"/>
  <c r="I47" i="3"/>
  <c r="X78" s="1"/>
  <c r="W78" i="8"/>
  <c r="W91" s="1"/>
  <c r="F50" i="3"/>
  <c r="U81" s="1"/>
  <c r="U94" s="1"/>
  <c r="T81" i="8"/>
  <c r="T94" s="1"/>
  <c r="D50" i="3"/>
  <c r="S81" s="1"/>
  <c r="S94" s="1"/>
  <c r="R81" i="8"/>
  <c r="R94" s="1"/>
  <c r="E50" i="3"/>
  <c r="T81" s="1"/>
  <c r="T94" s="1"/>
  <c r="S81" i="8"/>
  <c r="S94" s="1"/>
  <c r="H51" i="3"/>
  <c r="W82" s="1"/>
  <c r="W95" s="1"/>
  <c r="V82" i="8"/>
  <c r="V95" s="1"/>
  <c r="D51" i="3"/>
  <c r="S82" s="1"/>
  <c r="S95" s="1"/>
  <c r="R82" i="8"/>
  <c r="R95" s="1"/>
  <c r="I51" i="3"/>
  <c r="X82" s="1"/>
  <c r="W82" i="8"/>
  <c r="W95" s="1"/>
  <c r="D52" i="3"/>
  <c r="S83" s="1"/>
  <c r="S96" s="1"/>
  <c r="R83" i="8"/>
  <c r="R96" s="1"/>
  <c r="E52" i="3"/>
  <c r="T83" s="1"/>
  <c r="T96" s="1"/>
  <c r="S83" i="8"/>
  <c r="S96" s="1"/>
  <c r="W76"/>
  <c r="W89" s="1"/>
  <c r="S76"/>
  <c r="S89" s="1"/>
  <c r="T76"/>
  <c r="T89" s="1"/>
  <c r="F10" i="3"/>
  <c r="F77" s="1"/>
  <c r="F90" s="1"/>
  <c r="H10"/>
  <c r="H77" s="1"/>
  <c r="H90" s="1"/>
  <c r="D10"/>
  <c r="E10"/>
  <c r="E77" s="1"/>
  <c r="E90" s="1"/>
  <c r="D11"/>
  <c r="H11"/>
  <c r="H78" s="1"/>
  <c r="H91" s="1"/>
  <c r="D14"/>
  <c r="D81" s="1"/>
  <c r="D94" s="1"/>
  <c r="E14"/>
  <c r="E81" s="1"/>
  <c r="E94" s="1"/>
  <c r="D15"/>
  <c r="D82" s="1"/>
  <c r="D95" s="1"/>
  <c r="H15"/>
  <c r="H82" s="1"/>
  <c r="H95" s="1"/>
  <c r="F16"/>
  <c r="F83" s="1"/>
  <c r="F96" s="1"/>
  <c r="E16"/>
  <c r="E83" s="1"/>
  <c r="E96" s="1"/>
  <c r="E11"/>
  <c r="E78" s="1"/>
  <c r="E91" s="1"/>
  <c r="F11"/>
  <c r="F78" s="1"/>
  <c r="F91" s="1"/>
  <c r="F14"/>
  <c r="F81" s="1"/>
  <c r="F94" s="1"/>
  <c r="H14"/>
  <c r="H81" s="1"/>
  <c r="H94" s="1"/>
  <c r="E15"/>
  <c r="E82" s="1"/>
  <c r="E95" s="1"/>
  <c r="F15"/>
  <c r="F82" s="1"/>
  <c r="F95" s="1"/>
  <c r="D16"/>
  <c r="D83" s="1"/>
  <c r="D96" s="1"/>
  <c r="F59" i="2"/>
  <c r="G59" s="1"/>
  <c r="F41"/>
  <c r="G41" s="1"/>
  <c r="D115"/>
  <c r="E115" s="1"/>
  <c r="F205"/>
  <c r="G205" s="1"/>
  <c r="G203"/>
  <c r="D169"/>
  <c r="E169" s="1"/>
  <c r="E167"/>
  <c r="D151"/>
  <c r="E151" s="1"/>
  <c r="E149"/>
  <c r="F77"/>
  <c r="G77" s="1"/>
  <c r="F23"/>
  <c r="G23" s="1"/>
  <c r="G21"/>
  <c r="G22" s="1"/>
  <c r="D97"/>
  <c r="E97" s="1"/>
  <c r="D133"/>
  <c r="E133" s="1"/>
  <c r="E131"/>
  <c r="F187"/>
  <c r="G187" s="1"/>
  <c r="G185"/>
  <c r="G58"/>
  <c r="G76"/>
  <c r="C45" i="3"/>
  <c r="E96" i="2"/>
  <c r="H45" i="3"/>
  <c r="D45"/>
  <c r="E114" i="2"/>
  <c r="G45" i="3"/>
  <c r="G40" i="2"/>
  <c r="I45" i="3"/>
  <c r="E45"/>
  <c r="E132" i="2"/>
  <c r="F45" i="3"/>
  <c r="C47" l="1"/>
  <c r="R78" s="1"/>
  <c r="R91" s="1"/>
  <c r="C46"/>
  <c r="R77" s="1"/>
  <c r="R90" s="1"/>
  <c r="X95"/>
  <c r="C108" s="1"/>
  <c r="F108" s="1"/>
  <c r="X91"/>
  <c r="X96"/>
  <c r="X94"/>
  <c r="C107" s="1"/>
  <c r="X90"/>
  <c r="V76"/>
  <c r="V89" s="1"/>
  <c r="D78"/>
  <c r="D91" s="1"/>
  <c r="D77"/>
  <c r="D90" s="1"/>
  <c r="C109" i="8"/>
  <c r="F109" s="1"/>
  <c r="C108"/>
  <c r="H53" i="3"/>
  <c r="W84" s="1"/>
  <c r="W97" s="1"/>
  <c r="V84" i="8"/>
  <c r="V97" s="1"/>
  <c r="E53" i="3"/>
  <c r="T84" s="1"/>
  <c r="T97" s="1"/>
  <c r="G53"/>
  <c r="V84" s="1"/>
  <c r="V97" s="1"/>
  <c r="U84" i="8"/>
  <c r="U97" s="1"/>
  <c r="F53" i="3"/>
  <c r="U84" s="1"/>
  <c r="U97" s="1"/>
  <c r="I53"/>
  <c r="X84" s="1"/>
  <c r="D54" i="8"/>
  <c r="H54"/>
  <c r="C109" i="3"/>
  <c r="H17"/>
  <c r="H84" s="1"/>
  <c r="H97" s="1"/>
  <c r="E168" i="2"/>
  <c r="G204"/>
  <c r="E150"/>
  <c r="G186"/>
  <c r="U76" i="3"/>
  <c r="U89" s="1"/>
  <c r="T76"/>
  <c r="T89" s="1"/>
  <c r="X76"/>
  <c r="H76"/>
  <c r="H89" s="1"/>
  <c r="D89"/>
  <c r="D18"/>
  <c r="S76"/>
  <c r="S89" s="1"/>
  <c r="D54"/>
  <c r="W76"/>
  <c r="W89" s="1"/>
  <c r="R76"/>
  <c r="R89" s="1"/>
  <c r="C54"/>
  <c r="F76"/>
  <c r="F89" s="1"/>
  <c r="F18"/>
  <c r="E76"/>
  <c r="E89" s="1"/>
  <c r="E18"/>
  <c r="C104" l="1"/>
  <c r="E104" s="1"/>
  <c r="G54"/>
  <c r="X89"/>
  <c r="C102" s="1"/>
  <c r="F102" s="1"/>
  <c r="X97"/>
  <c r="C110" s="1"/>
  <c r="F110" s="1"/>
  <c r="C103"/>
  <c r="F103" s="1"/>
  <c r="H18"/>
  <c r="E109"/>
  <c r="F109"/>
  <c r="E109" i="8"/>
  <c r="E108"/>
  <c r="F108"/>
  <c r="H54" i="3"/>
  <c r="I54"/>
  <c r="E54"/>
  <c r="F54"/>
  <c r="W84" i="8"/>
  <c r="W97" s="1"/>
  <c r="I54"/>
  <c r="T84"/>
  <c r="T97" s="1"/>
  <c r="F54"/>
  <c r="S84"/>
  <c r="S97" s="1"/>
  <c r="E54"/>
  <c r="E107" i="3"/>
  <c r="F107"/>
  <c r="E108"/>
  <c r="F104" l="1"/>
  <c r="E103"/>
  <c r="C110" i="8"/>
  <c r="E110" i="3"/>
  <c r="E102"/>
  <c r="E110" i="8" l="1"/>
  <c r="F110"/>
  <c r="F13" i="7"/>
  <c r="G13" s="1"/>
  <c r="G9" i="8" s="1"/>
  <c r="G76" s="1"/>
  <c r="G89" s="1"/>
  <c r="C102" s="1"/>
  <c r="F19" i="7"/>
  <c r="F17"/>
  <c r="G17" s="1"/>
  <c r="G13" i="8" s="1"/>
  <c r="G80" s="1"/>
  <c r="G93" s="1"/>
  <c r="C106" s="1"/>
  <c r="F21" i="7"/>
  <c r="F18"/>
  <c r="G18" s="1"/>
  <c r="G14" i="8" s="1"/>
  <c r="F15" i="7"/>
  <c r="G15" s="1"/>
  <c r="G11" i="8" s="1"/>
  <c r="G78" s="1"/>
  <c r="G91" s="1"/>
  <c r="C104" s="1"/>
  <c r="F16" i="7"/>
  <c r="G16" s="1"/>
  <c r="G12" i="8" s="1"/>
  <c r="G79" s="1"/>
  <c r="G92" s="1"/>
  <c r="C105" s="1"/>
  <c r="F20" i="7"/>
  <c r="F14"/>
  <c r="G14" s="1"/>
  <c r="F105" i="8" l="1"/>
  <c r="E105"/>
  <c r="F106"/>
  <c r="E106"/>
  <c r="E104"/>
  <c r="F104"/>
  <c r="F102"/>
  <c r="E102"/>
  <c r="G22" i="7"/>
  <c r="G10" i="8"/>
  <c r="G77" s="1"/>
  <c r="G90" s="1"/>
  <c r="C103" s="1"/>
  <c r="G81"/>
  <c r="G94" s="1"/>
  <c r="C107" s="1"/>
  <c r="G18"/>
  <c r="F23" i="7"/>
  <c r="G23" s="1"/>
  <c r="D333"/>
  <c r="F333"/>
  <c r="G333" s="1"/>
  <c r="F103" i="8" l="1"/>
  <c r="E103"/>
  <c r="E107"/>
  <c r="F107"/>
</calcChain>
</file>

<file path=xl/sharedStrings.xml><?xml version="1.0" encoding="utf-8"?>
<sst xmlns="http://schemas.openxmlformats.org/spreadsheetml/2006/main" count="1187" uniqueCount="249">
  <si>
    <t># POCIS</t>
  </si>
  <si>
    <t>V extract</t>
  </si>
  <si>
    <t>dagen</t>
  </si>
  <si>
    <t>blootstelling</t>
  </si>
  <si>
    <t>bioassay</t>
  </si>
  <si>
    <t>ml</t>
  </si>
  <si>
    <t>V water</t>
  </si>
  <si>
    <t>L</t>
  </si>
  <si>
    <t>per L water</t>
  </si>
  <si>
    <t>Rs</t>
  </si>
  <si>
    <t>L/dag</t>
  </si>
  <si>
    <t>ER CALUX</t>
  </si>
  <si>
    <t>ng EEQ/ml</t>
  </si>
  <si>
    <t>ng EEQ/L</t>
  </si>
  <si>
    <t>SW</t>
  </si>
  <si>
    <t>Gemiddeld ER</t>
  </si>
  <si>
    <t>anti-AR CALUX</t>
  </si>
  <si>
    <t>GR CALUX</t>
  </si>
  <si>
    <t>µg FEQ/ml</t>
  </si>
  <si>
    <t>µg FEQ/L</t>
  </si>
  <si>
    <t>ng DEQ/ml</t>
  </si>
  <si>
    <t>extract</t>
  </si>
  <si>
    <t>verdunning</t>
  </si>
  <si>
    <t>Antibiotica Q</t>
  </si>
  <si>
    <t>Antibiotica T</t>
  </si>
  <si>
    <t>Antibiotica M</t>
  </si>
  <si>
    <t>Antibiotica S</t>
  </si>
  <si>
    <t>Antibiotica A</t>
  </si>
  <si>
    <t>ng OEQ/ml</t>
  </si>
  <si>
    <t>ng OEQ/L</t>
  </si>
  <si>
    <t>ng FEQ/ml</t>
  </si>
  <si>
    <t>ng FEQ/L</t>
  </si>
  <si>
    <t>ng PEQ/ml</t>
  </si>
  <si>
    <t>ng PEQ/L</t>
  </si>
  <si>
    <t>ng SEQ/ml</t>
  </si>
  <si>
    <t>ng SEQ/L</t>
  </si>
  <si>
    <t>ng NEQ/L</t>
  </si>
  <si>
    <t>ng NEQ/ml</t>
  </si>
  <si>
    <t>water</t>
  </si>
  <si>
    <t>ALGEMEEN VELD</t>
  </si>
  <si>
    <t>Watervlooien</t>
  </si>
  <si>
    <t>reproductie [#]</t>
  </si>
  <si>
    <t>sterfte [%]</t>
  </si>
  <si>
    <t>Gemiddelde</t>
  </si>
  <si>
    <t>Microtox</t>
  </si>
  <si>
    <t>V DSW</t>
  </si>
  <si>
    <t>TU</t>
  </si>
  <si>
    <t>DSW SR</t>
  </si>
  <si>
    <t>laag risico</t>
  </si>
  <si>
    <t>risico op chronisch effect</t>
  </si>
  <si>
    <t>risico op acuut effect</t>
  </si>
  <si>
    <t>geen effect</t>
  </si>
  <si>
    <t>Gemiddeld GR</t>
  </si>
  <si>
    <t>Gemiddeld AT</t>
  </si>
  <si>
    <t>Gemiddeld AQ</t>
  </si>
  <si>
    <t>Gemiddeld AM</t>
  </si>
  <si>
    <t>Gemiddeld AS</t>
  </si>
  <si>
    <t>Gemiddeld AA</t>
  </si>
  <si>
    <t>Gemiddeld anti-AR</t>
  </si>
  <si>
    <t>concentrering</t>
  </si>
  <si>
    <t>Algentox</t>
  </si>
  <si>
    <t>gemiddeld mtox</t>
  </si>
  <si>
    <t>Daphniatox</t>
  </si>
  <si>
    <t>pg TEQ/ml</t>
  </si>
  <si>
    <t>DR CALUX</t>
  </si>
  <si>
    <t>pg TEQ/L</t>
  </si>
  <si>
    <t>Gemiddeld DR</t>
  </si>
  <si>
    <t>PAH CALUX</t>
  </si>
  <si>
    <t>PPARg CALUX</t>
  </si>
  <si>
    <t>Gemiddeld PPAR</t>
  </si>
  <si>
    <t>Nrf2 CALUX</t>
  </si>
  <si>
    <t>ng BEQ/ml</t>
  </si>
  <si>
    <t>ng BEQ/L</t>
  </si>
  <si>
    <t>ng REQ/ml</t>
  </si>
  <si>
    <t>ng REQ/L</t>
  </si>
  <si>
    <t>p53 CALUX</t>
  </si>
  <si>
    <t>p53+S9 CALUX</t>
  </si>
  <si>
    <t>Gemiddeld Nfr2</t>
  </si>
  <si>
    <t>Gemiddeld p53</t>
  </si>
  <si>
    <t>Gemiddeld p53+</t>
  </si>
  <si>
    <t>µg CEQ/ml</t>
  </si>
  <si>
    <t>µg CEQ/L</t>
  </si>
  <si>
    <t>ng AEQ/L</t>
  </si>
  <si>
    <t>Daphnia veld</t>
  </si>
  <si>
    <t>in situ</t>
  </si>
  <si>
    <t>% sterfte</t>
  </si>
  <si>
    <t>cyto CALUX A</t>
  </si>
  <si>
    <t>cyto CALUX P</t>
  </si>
  <si>
    <t>algemeen</t>
  </si>
  <si>
    <t>Cytotox CALUX POCIS</t>
  </si>
  <si>
    <t>Cytotox CALUX SR</t>
  </si>
  <si>
    <t>ng DEQ/L</t>
  </si>
  <si>
    <t>specifiek polair (POCIS)</t>
  </si>
  <si>
    <t>p53+ CALUX</t>
  </si>
  <si>
    <t>Antibiotica activiteit</t>
  </si>
  <si>
    <t>POCIS</t>
  </si>
  <si>
    <t>Sil-rubber</t>
  </si>
  <si>
    <t xml:space="preserve">POCIS </t>
  </si>
  <si>
    <t>Siliconen rubber</t>
  </si>
  <si>
    <t>concentratiefactor</t>
  </si>
  <si>
    <t>Code</t>
  </si>
  <si>
    <t>invoeren</t>
  </si>
  <si>
    <t>aantal</t>
  </si>
  <si>
    <t>herhaling of invoeren</t>
  </si>
  <si>
    <t>Water steekmonster</t>
  </si>
  <si>
    <t>LOD</t>
  </si>
  <si>
    <t>LOD&gt;SW</t>
  </si>
  <si>
    <t>LOEC extract</t>
  </si>
  <si>
    <t>risico op effecten</t>
  </si>
  <si>
    <t>hoog risico op effecten</t>
  </si>
  <si>
    <t>Locaties</t>
  </si>
  <si>
    <t>Coordinaten</t>
  </si>
  <si>
    <t>X</t>
  </si>
  <si>
    <t>Y</t>
  </si>
  <si>
    <t>x</t>
  </si>
  <si>
    <t>y</t>
  </si>
  <si>
    <t>Extract</t>
  </si>
  <si>
    <t>voor DSW</t>
  </si>
  <si>
    <t>Estradiol eqs</t>
  </si>
  <si>
    <t>Flutamide eqs</t>
  </si>
  <si>
    <t>Dexamethason eqs</t>
  </si>
  <si>
    <t>Oxytetracycline eqs</t>
  </si>
  <si>
    <t>Flumequine eqs</t>
  </si>
  <si>
    <t>Peniciline eqs</t>
  </si>
  <si>
    <t>Sulfamethoxazol eqs</t>
  </si>
  <si>
    <t>Neomycine eqs</t>
  </si>
  <si>
    <t>voor CALUX</t>
  </si>
  <si>
    <t>CALUX</t>
  </si>
  <si>
    <t>V CALUX</t>
  </si>
  <si>
    <t>µl DMSO</t>
  </si>
  <si>
    <t>Bioassay</t>
  </si>
  <si>
    <t>sil rubbers</t>
  </si>
  <si>
    <t>Gemiddeld PAH</t>
  </si>
  <si>
    <t>Gemiddeld ctox</t>
  </si>
  <si>
    <t>Algemeen</t>
  </si>
  <si>
    <t>PXR CALUX</t>
  </si>
  <si>
    <t>Gemiddeld PXR</t>
  </si>
  <si>
    <t>laag risico op effect</t>
  </si>
  <si>
    <t>Specifiek</t>
  </si>
  <si>
    <t>specifiek apolair (siliconen rubbers)</t>
  </si>
  <si>
    <t>Totaal</t>
  </si>
  <si>
    <t>antibiotica</t>
  </si>
  <si>
    <t>TCDD eqs</t>
  </si>
  <si>
    <t>Cytotoxiciteit</t>
  </si>
  <si>
    <t>Luminescentie remming</t>
  </si>
  <si>
    <t>Groeiremming</t>
  </si>
  <si>
    <t>Sterfte/immobiliteit</t>
  </si>
  <si>
    <t>Benzo(a)pyreen eqs</t>
  </si>
  <si>
    <t>Rosiglitazon eqs</t>
  </si>
  <si>
    <t>Curcumine eqs</t>
  </si>
  <si>
    <t>PRX CALUX</t>
  </si>
  <si>
    <t>?</t>
  </si>
  <si>
    <t>gewicht</t>
  </si>
  <si>
    <t>T</t>
  </si>
  <si>
    <t>Q</t>
  </si>
  <si>
    <t>M+B</t>
  </si>
  <si>
    <t>S</t>
  </si>
  <si>
    <t>A</t>
  </si>
  <si>
    <t>Totaal gewicht</t>
  </si>
  <si>
    <t>bioassays</t>
  </si>
  <si>
    <t>Bioassays</t>
  </si>
  <si>
    <t>Ratio bioassay/SW</t>
  </si>
  <si>
    <t>SIMONI score</t>
  </si>
  <si>
    <t>datum</t>
  </si>
  <si>
    <t>inzetten PS</t>
  </si>
  <si>
    <t>uithalen PS</t>
  </si>
  <si>
    <t xml:space="preserve"> + watermonster</t>
  </si>
  <si>
    <t>Tot gewicht * factor</t>
  </si>
  <si>
    <t>CYTOTOXICITEIT</t>
  </si>
  <si>
    <t>ALGEMEEN POLAIR:</t>
  </si>
  <si>
    <t>SPECIFIEK POLAIR:</t>
  </si>
  <si>
    <t>ESTROGENE ACTIVITEIT</t>
  </si>
  <si>
    <t>ANTI-ANDROGENE ACTIVITEIT</t>
  </si>
  <si>
    <t>GLUCOCORTICOIDE ACTIVITEIT</t>
  </si>
  <si>
    <t>TETRACYCLINE ANTIBIOTICA ACTIVITEIT</t>
  </si>
  <si>
    <t>QUINOLONEN ANTIBIOTICA ACTIVITEIT</t>
  </si>
  <si>
    <t>MACROLIDEN ANTIBIOTICA ACTIVITEIT</t>
  </si>
  <si>
    <t>SULFONAMIDEN ANTIBIOTICA ACTIVITEIT</t>
  </si>
  <si>
    <t>AMINOGLYCOSIDEN ANTIBIOTICA ACTIVITEIT</t>
  </si>
  <si>
    <t>ALGEMEEN APOLAIR:</t>
  </si>
  <si>
    <t>ACUTE CYTOTOXICITEIT</t>
  </si>
  <si>
    <t>ACUTE TOXICITEIT BACTERIEN</t>
  </si>
  <si>
    <t>ACUTE TOXICITEIT ALGEN</t>
  </si>
  <si>
    <t>ACUTE TOXICITEIT WATERVLOOIEN</t>
  </si>
  <si>
    <t>SPECIFIEK APOLAIR:</t>
  </si>
  <si>
    <t>ACTIVITEIT TOXISCHE PAK'S</t>
  </si>
  <si>
    <t>ACTIVITEIT DIOXINE-ACHTIGE STOFFEN</t>
  </si>
  <si>
    <t>ACTIVITEIT VERTOORDERS VETMETABOLISME</t>
  </si>
  <si>
    <t>ACTIVITEIT DETOXIFICATIE ENZYMEN</t>
  </si>
  <si>
    <t>GENOTOXICITEIT (DNA SCHADE) ZONDER METABOLISME</t>
  </si>
  <si>
    <t>GENOTOXICITEIT (DNA SCHADE) MET METABOLISME</t>
  </si>
  <si>
    <t>apolair</t>
  </si>
  <si>
    <t>polair</t>
  </si>
  <si>
    <t>cyto CALUX</t>
  </si>
  <si>
    <t>GTU</t>
  </si>
  <si>
    <t>Natuurlijke en synthetische estrogenen, pseudo-estrogenen, bisfenol A, alkylfenolen, medicijnen, pesticiden</t>
  </si>
  <si>
    <t xml:space="preserve">Pesticiden, insecticiden, herbiciden, gebromeerde vlamvertragers, (pseudo) androgenen, anabole steroïden, antibiotica, groeipromotors, </t>
  </si>
  <si>
    <t>alle stoffen</t>
  </si>
  <si>
    <t>Veschillende medicijnen, corticosteroïden</t>
  </si>
  <si>
    <t>Tetracicline antibiotica</t>
  </si>
  <si>
    <t>Quinilonen antibiotica</t>
  </si>
  <si>
    <t>Macroliden en beta-lactam antibiotica</t>
  </si>
  <si>
    <t>Sulfonamiden antibiotica</t>
  </si>
  <si>
    <t>Aminoglycosiden antibiotica</t>
  </si>
  <si>
    <t>Alle stoffen</t>
  </si>
  <si>
    <t>Polychloor dibenzo dioxinen (PCDD’s) en furanen (PCDF’s), Polychloor bifenylen (PCB’s), Polycyclische aromatische koolwaterstoffen (PAK’s), gebromeerde stoffen</t>
  </si>
  <si>
    <t>Toxische polycyclische aromatische koolwaterstoffen (PAK’s)</t>
  </si>
  <si>
    <t>Organotin verbindingen, perfluorverbindingen (bijv. PFOS, PFOA), esters, vetzuurderivaten</t>
  </si>
  <si>
    <t>Pesticiden, polycyclische aromatische koolwaterstoffen (PAK’s), alkylfenolen, triazine pesticiden, medicijnen, PCB’s</t>
  </si>
  <si>
    <t>Algemene chemische stress, reactive stoffen, fungiciden, insecticiden, fenolen, medicijnen, estrogenen</t>
  </si>
  <si>
    <t>OXIDATIEVE STRESS</t>
  </si>
  <si>
    <t>Gechloreerde stoffen, aromatische aminen, PAK’s</t>
  </si>
  <si>
    <t>1. Bemonstering &amp; extracties</t>
  </si>
  <si>
    <t>2. Veld bioassay</t>
  </si>
  <si>
    <t>Score bioassay data * gewicht</t>
  </si>
  <si>
    <t>3. Extracten POCIS samplers</t>
  </si>
  <si>
    <t>4. Extracten siliconen rubbers</t>
  </si>
  <si>
    <t>6. Watermonsters</t>
  </si>
  <si>
    <t>Nicardipine eqs</t>
  </si>
  <si>
    <t>&gt;SW</t>
  </si>
  <si>
    <t>5. Totaal overzicht bioassays PS en risicoanalyse</t>
  </si>
  <si>
    <t>7. Totaal overzicht bioassays watermonsters en risicoanalyse</t>
  </si>
  <si>
    <t>velden niet verplaatsen!</t>
  </si>
  <si>
    <t>DSW</t>
  </si>
  <si>
    <t>Cytotox CALUX water</t>
  </si>
  <si>
    <t>ALGEMEEN:</t>
  </si>
  <si>
    <t>SPECIFIEK:</t>
  </si>
  <si>
    <t>ALGEMEEN :</t>
  </si>
  <si>
    <t>SPECIFIEK :</t>
  </si>
  <si>
    <t>specifiek polair</t>
  </si>
  <si>
    <t>specifiek apolair</t>
  </si>
  <si>
    <t>µg NEQ/ml</t>
  </si>
  <si>
    <t>µg NEQ/L</t>
  </si>
  <si>
    <t>Toegepaste bioassays: per locatie &lt;DELETE&gt; invoeren als een bioassay niet is geanalyseerd (vak kleurt rood)</t>
  </si>
  <si>
    <t>&gt;ESW</t>
  </si>
  <si>
    <t>ESW</t>
  </si>
  <si>
    <t>Ratio bioassay/ESW</t>
  </si>
  <si>
    <t>LOD&gt;ESW</t>
  </si>
  <si>
    <t>Gemiddeld cytotox</t>
  </si>
  <si>
    <t>Toegepaste bioassays: per locatie een &lt;DELETE&gt; invoeren als een bioassay niet is geanalyseerd (vak kleurt rood)</t>
  </si>
  <si>
    <t>modelberekening</t>
  </si>
  <si>
    <t>cyt-CALUXP</t>
  </si>
  <si>
    <t>cyt-CALUXA</t>
  </si>
  <si>
    <t>a-AR CALUX</t>
  </si>
  <si>
    <t>PPAR CALUX</t>
  </si>
  <si>
    <t>test</t>
  </si>
  <si>
    <t>T1</t>
  </si>
  <si>
    <t>NB. Als er vragen over of problemen met het model zijn kunnen die worden gemeld bij ron.van.der.oost@waternet.nl</t>
  </si>
  <si>
    <t xml:space="preserve">Het SIMONI 1.2 model is bestemd voor de risicoanalyse van microverontreinigingen in water met effectgerichte analyses (bioassays). De SIMONI methode is beschreven in het STOWA rapport 2016-15A: Ecologische Sleutelfactor Toxiciteit; Deel 1 hoofdrapport: Methode voor het in beeld brengen van de toxiciteit. Een toelichting over het gebruik van dit model is te vinden in het STOWA rapport 2016-15D: Ecologische Sleutelfactor Toxiciteit; Deel 4: SIMONI procedures voor effectgerichte monitoring. Beide documenten zijn te vinden op de STOWA website: http://www.stowa.nl/projecten/ecologische_sleutelfactor_8_toxiciteit__ontwikkeling_instrument_voor_ecologische_effectanalyse_toxiciteit_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</si>
</sst>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27">
    <font>
      <sz val="10"/>
      <color theme="1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Verdana"/>
      <family val="2"/>
    </font>
    <font>
      <b/>
      <sz val="16"/>
      <color theme="0"/>
      <name val="Verdana"/>
      <family val="2"/>
    </font>
    <font>
      <b/>
      <sz val="10"/>
      <color theme="0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sz val="10"/>
      <color theme="3"/>
      <name val="Verdana"/>
      <family val="2"/>
    </font>
    <font>
      <b/>
      <sz val="10"/>
      <color theme="3"/>
      <name val="Calibri"/>
      <family val="2"/>
      <scheme val="minor"/>
    </font>
    <font>
      <sz val="8"/>
      <color theme="0" tint="-0.34998626667073579"/>
      <name val="Arial"/>
      <family val="2"/>
    </font>
    <font>
      <sz val="10"/>
      <color rgb="FFFFFF00"/>
      <name val="Arial"/>
      <family val="2"/>
    </font>
    <font>
      <sz val="10"/>
      <color theme="0"/>
      <name val="Verdana"/>
      <family val="2"/>
    </font>
    <font>
      <sz val="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5" fillId="0" borderId="0"/>
    <xf numFmtId="0" fontId="4" fillId="0" borderId="0"/>
  </cellStyleXfs>
  <cellXfs count="603">
    <xf numFmtId="0" fontId="0" fillId="0" borderId="0" xfId="0"/>
    <xf numFmtId="0" fontId="0" fillId="11" borderId="0" xfId="0" applyFill="1" applyBorder="1" applyProtection="1">
      <protection locked="0"/>
    </xf>
    <xf numFmtId="0" fontId="0" fillId="11" borderId="0" xfId="0" applyFill="1" applyProtection="1">
      <protection locked="0"/>
    </xf>
    <xf numFmtId="0" fontId="6" fillId="11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11" borderId="13" xfId="0" applyFill="1" applyBorder="1" applyProtection="1">
      <protection locked="0"/>
    </xf>
    <xf numFmtId="0" fontId="11" fillId="11" borderId="0" xfId="0" applyFont="1" applyFill="1" applyBorder="1" applyProtection="1">
      <protection locked="0"/>
    </xf>
    <xf numFmtId="0" fontId="0" fillId="7" borderId="21" xfId="0" applyFill="1" applyBorder="1" applyAlignment="1" applyProtection="1">
      <alignment horizontal="left"/>
      <protection locked="0"/>
    </xf>
    <xf numFmtId="0" fontId="0" fillId="7" borderId="23" xfId="0" applyFill="1" applyBorder="1" applyAlignment="1" applyProtection="1">
      <alignment horizontal="center"/>
      <protection locked="0"/>
    </xf>
    <xf numFmtId="0" fontId="0" fillId="7" borderId="24" xfId="0" applyFill="1" applyBorder="1" applyAlignment="1" applyProtection="1">
      <alignment horizontal="center"/>
      <protection locked="0"/>
    </xf>
    <xf numFmtId="0" fontId="0" fillId="7" borderId="25" xfId="0" applyFill="1" applyBorder="1" applyAlignment="1" applyProtection="1">
      <alignment horizontal="center"/>
      <protection locked="0"/>
    </xf>
    <xf numFmtId="14" fontId="0" fillId="7" borderId="24" xfId="0" applyNumberFormat="1" applyFill="1" applyBorder="1" applyAlignment="1" applyProtection="1">
      <alignment horizontal="center"/>
      <protection locked="0"/>
    </xf>
    <xf numFmtId="14" fontId="0" fillId="7" borderId="25" xfId="0" applyNumberFormat="1" applyFill="1" applyBorder="1" applyAlignment="1" applyProtection="1">
      <alignment horizontal="center"/>
      <protection locked="0"/>
    </xf>
    <xf numFmtId="0" fontId="0" fillId="7" borderId="8" xfId="0" applyFill="1" applyBorder="1" applyAlignment="1" applyProtection="1">
      <alignment horizontal="left"/>
      <protection locked="0"/>
    </xf>
    <xf numFmtId="0" fontId="0" fillId="7" borderId="21" xfId="0" applyFill="1" applyBorder="1" applyAlignment="1" applyProtection="1">
      <alignment horizontal="center"/>
      <protection locked="0"/>
    </xf>
    <xf numFmtId="0" fontId="0" fillId="7" borderId="15" xfId="0" applyFill="1" applyBorder="1" applyAlignment="1" applyProtection="1">
      <alignment horizontal="center"/>
      <protection locked="0"/>
    </xf>
    <xf numFmtId="0" fontId="0" fillId="7" borderId="26" xfId="0" applyFill="1" applyBorder="1" applyAlignment="1" applyProtection="1">
      <alignment horizontal="center"/>
      <protection locked="0"/>
    </xf>
    <xf numFmtId="14" fontId="0" fillId="7" borderId="15" xfId="0" applyNumberFormat="1" applyFill="1" applyBorder="1" applyAlignment="1" applyProtection="1">
      <alignment horizontal="center"/>
      <protection locked="0"/>
    </xf>
    <xf numFmtId="14" fontId="0" fillId="7" borderId="26" xfId="0" applyNumberFormat="1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left"/>
      <protection locked="0"/>
    </xf>
    <xf numFmtId="0" fontId="0" fillId="7" borderId="22" xfId="0" applyFill="1" applyBorder="1" applyAlignment="1" applyProtection="1">
      <alignment horizontal="center"/>
      <protection locked="0"/>
    </xf>
    <xf numFmtId="0" fontId="0" fillId="7" borderId="16" xfId="0" applyFill="1" applyBorder="1" applyAlignment="1" applyProtection="1">
      <alignment horizontal="center"/>
      <protection locked="0"/>
    </xf>
    <xf numFmtId="0" fontId="0" fillId="7" borderId="27" xfId="0" applyFill="1" applyBorder="1" applyAlignment="1" applyProtection="1">
      <alignment horizontal="center"/>
      <protection locked="0"/>
    </xf>
    <xf numFmtId="14" fontId="0" fillId="7" borderId="16" xfId="0" applyNumberFormat="1" applyFill="1" applyBorder="1" applyAlignment="1" applyProtection="1">
      <alignment horizontal="center"/>
      <protection locked="0"/>
    </xf>
    <xf numFmtId="14" fontId="0" fillId="7" borderId="27" xfId="0" applyNumberFormat="1" applyFill="1" applyBorder="1" applyAlignment="1" applyProtection="1">
      <alignment horizontal="center"/>
      <protection locked="0"/>
    </xf>
    <xf numFmtId="0" fontId="0" fillId="12" borderId="21" xfId="0" applyFill="1" applyBorder="1" applyAlignment="1" applyProtection="1">
      <alignment horizontal="center"/>
      <protection locked="0"/>
    </xf>
    <xf numFmtId="0" fontId="0" fillId="12" borderId="19" xfId="0" applyFill="1" applyBorder="1" applyAlignment="1" applyProtection="1">
      <alignment horizontal="center"/>
      <protection locked="0"/>
    </xf>
    <xf numFmtId="0" fontId="0" fillId="7" borderId="43" xfId="0" applyFill="1" applyBorder="1" applyAlignment="1" applyProtection="1">
      <alignment horizontal="center"/>
      <protection locked="0"/>
    </xf>
    <xf numFmtId="0" fontId="0" fillId="7" borderId="28" xfId="0" applyFill="1" applyBorder="1" applyAlignment="1" applyProtection="1">
      <alignment horizontal="center"/>
      <protection locked="0"/>
    </xf>
    <xf numFmtId="0" fontId="0" fillId="12" borderId="41" xfId="0" applyFill="1" applyBorder="1" applyAlignment="1" applyProtection="1">
      <alignment horizontal="center"/>
      <protection locked="0"/>
    </xf>
    <xf numFmtId="0" fontId="0" fillId="12" borderId="2" xfId="0" applyFill="1" applyBorder="1" applyAlignment="1" applyProtection="1">
      <alignment horizontal="center"/>
      <protection locked="0"/>
    </xf>
    <xf numFmtId="0" fontId="0" fillId="12" borderId="42" xfId="0" applyFill="1" applyBorder="1" applyAlignment="1" applyProtection="1">
      <alignment horizontal="center"/>
      <protection locked="0"/>
    </xf>
    <xf numFmtId="0" fontId="0" fillId="12" borderId="17" xfId="0" applyFill="1" applyBorder="1" applyAlignment="1" applyProtection="1">
      <alignment horizontal="center"/>
      <protection locked="0"/>
    </xf>
    <xf numFmtId="164" fontId="0" fillId="7" borderId="24" xfId="0" applyNumberFormat="1" applyFill="1" applyBorder="1" applyAlignment="1" applyProtection="1">
      <alignment horizontal="center"/>
      <protection locked="0"/>
    </xf>
    <xf numFmtId="0" fontId="0" fillId="11" borderId="10" xfId="0" applyFill="1" applyBorder="1" applyProtection="1"/>
    <xf numFmtId="0" fontId="6" fillId="11" borderId="11" xfId="0" applyFont="1" applyFill="1" applyBorder="1" applyProtection="1"/>
    <xf numFmtId="0" fontId="0" fillId="11" borderId="11" xfId="0" applyFill="1" applyBorder="1" applyProtection="1"/>
    <xf numFmtId="0" fontId="0" fillId="11" borderId="0" xfId="0" applyFill="1" applyBorder="1" applyProtection="1"/>
    <xf numFmtId="0" fontId="0" fillId="11" borderId="0" xfId="0" applyFill="1" applyProtection="1"/>
    <xf numFmtId="0" fontId="0" fillId="11" borderId="13" xfId="0" applyFill="1" applyBorder="1" applyProtection="1"/>
    <xf numFmtId="0" fontId="11" fillId="11" borderId="0" xfId="0" applyFont="1" applyFill="1" applyBorder="1" applyProtection="1"/>
    <xf numFmtId="0" fontId="6" fillId="11" borderId="0" xfId="0" applyFont="1" applyFill="1" applyBorder="1" applyProtection="1"/>
    <xf numFmtId="0" fontId="6" fillId="8" borderId="6" xfId="0" applyFont="1" applyFill="1" applyBorder="1" applyProtection="1"/>
    <xf numFmtId="0" fontId="6" fillId="8" borderId="6" xfId="0" applyFont="1" applyFill="1" applyBorder="1" applyAlignment="1" applyProtection="1">
      <alignment horizontal="center"/>
    </xf>
    <xf numFmtId="0" fontId="3" fillId="11" borderId="0" xfId="0" applyFont="1" applyFill="1" applyBorder="1" applyAlignment="1" applyProtection="1">
      <alignment vertical="center"/>
    </xf>
    <xf numFmtId="0" fontId="0" fillId="7" borderId="24" xfId="0" applyFill="1" applyBorder="1" applyProtection="1"/>
    <xf numFmtId="0" fontId="0" fillId="0" borderId="25" xfId="0" applyBorder="1" applyProtection="1"/>
    <xf numFmtId="0" fontId="10" fillId="4" borderId="7" xfId="0" applyFont="1" applyFill="1" applyBorder="1" applyProtection="1"/>
    <xf numFmtId="0" fontId="0" fillId="8" borderId="7" xfId="0" applyFill="1" applyBorder="1" applyAlignment="1" applyProtection="1">
      <alignment horizontal="center"/>
    </xf>
    <xf numFmtId="0" fontId="6" fillId="8" borderId="13" xfId="0" applyFont="1" applyFill="1" applyBorder="1" applyAlignment="1" applyProtection="1">
      <alignment horizontal="center"/>
    </xf>
    <xf numFmtId="0" fontId="6" fillId="8" borderId="14" xfId="0" applyFont="1" applyFill="1" applyBorder="1" applyAlignment="1" applyProtection="1">
      <alignment horizontal="center"/>
    </xf>
    <xf numFmtId="0" fontId="0" fillId="8" borderId="13" xfId="0" applyFill="1" applyBorder="1" applyAlignment="1" applyProtection="1">
      <alignment horizontal="center"/>
    </xf>
    <xf numFmtId="0" fontId="0" fillId="8" borderId="14" xfId="0" applyFill="1" applyBorder="1" applyAlignment="1" applyProtection="1">
      <alignment horizontal="center"/>
    </xf>
    <xf numFmtId="0" fontId="0" fillId="10" borderId="15" xfId="0" applyFill="1" applyBorder="1" applyProtection="1"/>
    <xf numFmtId="0" fontId="0" fillId="0" borderId="26" xfId="0" applyBorder="1" applyProtection="1"/>
    <xf numFmtId="0" fontId="0" fillId="8" borderId="22" xfId="0" applyFill="1" applyBorder="1" applyProtection="1"/>
    <xf numFmtId="0" fontId="0" fillId="8" borderId="13" xfId="0" applyFill="1" applyBorder="1" applyProtection="1"/>
    <xf numFmtId="0" fontId="0" fillId="8" borderId="14" xfId="0" applyFill="1" applyBorder="1" applyProtection="1"/>
    <xf numFmtId="0" fontId="0" fillId="9" borderId="16" xfId="0" applyFill="1" applyBorder="1" applyProtection="1"/>
    <xf numFmtId="0" fontId="0" fillId="0" borderId="27" xfId="0" applyBorder="1" applyProtection="1"/>
    <xf numFmtId="0" fontId="6" fillId="11" borderId="0" xfId="0" applyFont="1" applyFill="1" applyBorder="1" applyAlignment="1" applyProtection="1">
      <alignment horizontal="center"/>
    </xf>
    <xf numFmtId="0" fontId="6" fillId="8" borderId="10" xfId="0" applyFont="1" applyFill="1" applyBorder="1" applyAlignment="1" applyProtection="1">
      <alignment horizontal="center"/>
    </xf>
    <xf numFmtId="0" fontId="3" fillId="8" borderId="12" xfId="0" applyFont="1" applyFill="1" applyBorder="1" applyAlignment="1" applyProtection="1">
      <alignment horizontal="center" vertical="center"/>
    </xf>
    <xf numFmtId="0" fontId="0" fillId="8" borderId="7" xfId="0" applyFill="1" applyBorder="1" applyProtection="1"/>
    <xf numFmtId="0" fontId="0" fillId="11" borderId="0" xfId="0" applyFill="1" applyBorder="1" applyAlignment="1" applyProtection="1">
      <alignment horizontal="center"/>
    </xf>
    <xf numFmtId="0" fontId="0" fillId="8" borderId="20" xfId="0" applyFill="1" applyBorder="1" applyProtection="1"/>
    <xf numFmtId="0" fontId="0" fillId="8" borderId="18" xfId="0" applyFill="1" applyBorder="1" applyProtection="1"/>
    <xf numFmtId="0" fontId="0" fillId="9" borderId="25" xfId="0" applyFill="1" applyBorder="1" applyAlignment="1" applyProtection="1">
      <alignment horizontal="center"/>
    </xf>
    <xf numFmtId="0" fontId="0" fillId="9" borderId="26" xfId="0" applyFill="1" applyBorder="1" applyAlignment="1" applyProtection="1">
      <alignment horizontal="center"/>
    </xf>
    <xf numFmtId="0" fontId="0" fillId="9" borderId="27" xfId="0" applyFill="1" applyBorder="1" applyAlignment="1" applyProtection="1">
      <alignment horizontal="center"/>
    </xf>
    <xf numFmtId="0" fontId="0" fillId="9" borderId="28" xfId="0" applyFill="1" applyBorder="1" applyAlignment="1" applyProtection="1">
      <alignment horizontal="center"/>
    </xf>
    <xf numFmtId="0" fontId="0" fillId="9" borderId="44" xfId="0" applyFill="1" applyBorder="1" applyAlignment="1" applyProtection="1">
      <alignment horizontal="center"/>
    </xf>
    <xf numFmtId="0" fontId="0" fillId="9" borderId="2" xfId="0" applyFill="1" applyBorder="1" applyAlignment="1" applyProtection="1">
      <alignment horizontal="center"/>
    </xf>
    <xf numFmtId="0" fontId="0" fillId="9" borderId="4" xfId="0" applyFill="1" applyBorder="1" applyAlignment="1" applyProtection="1">
      <alignment horizontal="center"/>
    </xf>
    <xf numFmtId="0" fontId="0" fillId="9" borderId="17" xfId="0" applyFill="1" applyBorder="1" applyAlignment="1" applyProtection="1">
      <alignment horizontal="center"/>
    </xf>
    <xf numFmtId="0" fontId="0" fillId="9" borderId="45" xfId="0" applyFill="1" applyBorder="1" applyAlignment="1" applyProtection="1">
      <alignment horizontal="center"/>
    </xf>
    <xf numFmtId="0" fontId="3" fillId="8" borderId="10" xfId="0" applyFont="1" applyFill="1" applyBorder="1" applyAlignment="1" applyProtection="1">
      <alignment horizontal="center" vertical="center"/>
    </xf>
    <xf numFmtId="0" fontId="3" fillId="8" borderId="11" xfId="0" applyFont="1" applyFill="1" applyBorder="1" applyAlignment="1" applyProtection="1">
      <alignment horizontal="center" vertical="center"/>
    </xf>
    <xf numFmtId="0" fontId="6" fillId="8" borderId="11" xfId="0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0" xfId="0" applyFill="1" applyBorder="1" applyProtection="1"/>
    <xf numFmtId="1" fontId="0" fillId="9" borderId="26" xfId="0" applyNumberFormat="1" applyFill="1" applyBorder="1" applyAlignment="1" applyProtection="1">
      <alignment horizontal="center"/>
    </xf>
    <xf numFmtId="0" fontId="0" fillId="0" borderId="14" xfId="0" applyBorder="1" applyProtection="1"/>
    <xf numFmtId="0" fontId="4" fillId="11" borderId="0" xfId="0" applyFont="1" applyFill="1" applyProtection="1">
      <protection locked="0"/>
    </xf>
    <xf numFmtId="0" fontId="20" fillId="11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4" fillId="11" borderId="0" xfId="0" applyFont="1" applyFill="1" applyAlignment="1" applyProtection="1">
      <alignment horizontal="center" vertical="center"/>
      <protection locked="0"/>
    </xf>
    <xf numFmtId="1" fontId="3" fillId="0" borderId="30" xfId="0" applyNumberFormat="1" applyFont="1" applyBorder="1" applyAlignment="1" applyProtection="1">
      <alignment horizontal="center"/>
      <protection locked="0"/>
    </xf>
    <xf numFmtId="1" fontId="3" fillId="0" borderId="26" xfId="0" applyNumberFormat="1" applyFont="1" applyBorder="1" applyAlignment="1" applyProtection="1">
      <alignment horizontal="center"/>
      <protection locked="0"/>
    </xf>
    <xf numFmtId="1" fontId="3" fillId="0" borderId="27" xfId="0" applyNumberFormat="1" applyFont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4" fillId="11" borderId="0" xfId="0" applyFont="1" applyFill="1" applyAlignment="1" applyProtection="1">
      <alignment horizontal="center"/>
      <protection locked="0"/>
    </xf>
    <xf numFmtId="0" fontId="13" fillId="0" borderId="23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7" xfId="0" applyFont="1" applyBorder="1" applyProtection="1">
      <protection locked="0"/>
    </xf>
    <xf numFmtId="1" fontId="14" fillId="0" borderId="22" xfId="0" applyNumberFormat="1" applyFont="1" applyBorder="1" applyAlignment="1" applyProtection="1">
      <alignment horizontal="center"/>
      <protection locked="0"/>
    </xf>
    <xf numFmtId="0" fontId="4" fillId="11" borderId="0" xfId="0" applyFont="1" applyFill="1" applyProtection="1"/>
    <xf numFmtId="0" fontId="20" fillId="11" borderId="0" xfId="0" applyFont="1" applyFill="1" applyProtection="1"/>
    <xf numFmtId="0" fontId="11" fillId="11" borderId="0" xfId="0" applyFont="1" applyFill="1" applyProtection="1"/>
    <xf numFmtId="0" fontId="3" fillId="2" borderId="0" xfId="0" applyFont="1" applyFill="1" applyProtection="1"/>
    <xf numFmtId="0" fontId="0" fillId="12" borderId="15" xfId="0" applyFill="1" applyBorder="1" applyProtection="1"/>
    <xf numFmtId="0" fontId="3" fillId="8" borderId="10" xfId="0" applyFont="1" applyFill="1" applyBorder="1" applyProtection="1"/>
    <xf numFmtId="0" fontId="3" fillId="8" borderId="11" xfId="0" applyFont="1" applyFill="1" applyBorder="1" applyAlignment="1" applyProtection="1">
      <alignment horizontal="center"/>
    </xf>
    <xf numFmtId="0" fontId="3" fillId="11" borderId="0" xfId="0" applyFont="1" applyFill="1" applyAlignment="1" applyProtection="1">
      <alignment horizontal="center" vertical="center"/>
    </xf>
    <xf numFmtId="0" fontId="4" fillId="8" borderId="13" xfId="0" applyFont="1" applyFill="1" applyBorder="1" applyProtection="1"/>
    <xf numFmtId="0" fontId="4" fillId="8" borderId="0" xfId="0" applyFont="1" applyFill="1" applyBorder="1" applyAlignment="1" applyProtection="1">
      <alignment horizontal="center"/>
    </xf>
    <xf numFmtId="0" fontId="4" fillId="8" borderId="14" xfId="0" applyFont="1" applyFill="1" applyBorder="1" applyAlignment="1" applyProtection="1">
      <alignment horizontal="center" vertical="center"/>
    </xf>
    <xf numFmtId="0" fontId="4" fillId="11" borderId="0" xfId="0" applyFont="1" applyFill="1" applyAlignment="1" applyProtection="1">
      <alignment horizontal="center" vertical="center"/>
    </xf>
    <xf numFmtId="0" fontId="4" fillId="8" borderId="20" xfId="0" applyFont="1" applyFill="1" applyBorder="1" applyProtection="1"/>
    <xf numFmtId="0" fontId="4" fillId="8" borderId="1" xfId="0" applyFont="1" applyFill="1" applyBorder="1" applyAlignment="1" applyProtection="1">
      <alignment horizontal="center"/>
    </xf>
    <xf numFmtId="0" fontId="4" fillId="8" borderId="18" xfId="0" applyFont="1" applyFill="1" applyBorder="1" applyAlignment="1" applyProtection="1">
      <alignment horizontal="center" vertical="center"/>
    </xf>
    <xf numFmtId="0" fontId="4" fillId="12" borderId="40" xfId="0" applyFont="1" applyFill="1" applyBorder="1" applyAlignment="1" applyProtection="1">
      <alignment horizontal="left"/>
    </xf>
    <xf numFmtId="0" fontId="4" fillId="12" borderId="41" xfId="0" applyFont="1" applyFill="1" applyBorder="1" applyAlignment="1" applyProtection="1">
      <alignment horizontal="left"/>
    </xf>
    <xf numFmtId="0" fontId="4" fillId="12" borderId="42" xfId="0" applyFont="1" applyFill="1" applyBorder="1" applyAlignment="1" applyProtection="1">
      <alignment horizontal="left"/>
    </xf>
    <xf numFmtId="0" fontId="3" fillId="8" borderId="6" xfId="0" applyFont="1" applyFill="1" applyBorder="1" applyProtection="1"/>
    <xf numFmtId="0" fontId="3" fillId="8" borderId="22" xfId="0" applyFont="1" applyFill="1" applyBorder="1" applyProtection="1"/>
    <xf numFmtId="0" fontId="24" fillId="11" borderId="0" xfId="0" applyFont="1" applyFill="1" applyProtection="1"/>
    <xf numFmtId="0" fontId="1" fillId="6" borderId="21" xfId="0" applyFont="1" applyFill="1" applyBorder="1" applyAlignment="1" applyProtection="1">
      <alignment horizontal="center"/>
    </xf>
    <xf numFmtId="0" fontId="1" fillId="11" borderId="0" xfId="0" applyFont="1" applyFill="1" applyBorder="1" applyAlignment="1" applyProtection="1">
      <alignment horizontal="center"/>
    </xf>
    <xf numFmtId="0" fontId="4" fillId="5" borderId="8" xfId="2" applyFont="1" applyFill="1" applyBorder="1" applyAlignment="1" applyProtection="1">
      <alignment horizontal="center"/>
    </xf>
    <xf numFmtId="0" fontId="4" fillId="11" borderId="0" xfId="2" applyFont="1" applyFill="1" applyBorder="1" applyAlignment="1" applyProtection="1">
      <alignment horizontal="center"/>
    </xf>
    <xf numFmtId="0" fontId="4" fillId="3" borderId="8" xfId="2" applyFont="1" applyFill="1" applyBorder="1" applyAlignment="1" applyProtection="1">
      <alignment horizontal="center"/>
    </xf>
    <xf numFmtId="0" fontId="9" fillId="4" borderId="9" xfId="2" applyFont="1" applyFill="1" applyBorder="1" applyAlignment="1" applyProtection="1">
      <alignment horizontal="center"/>
    </xf>
    <xf numFmtId="0" fontId="9" fillId="11" borderId="0" xfId="2" applyFont="1" applyFill="1" applyBorder="1" applyAlignment="1" applyProtection="1">
      <alignment horizontal="center"/>
    </xf>
    <xf numFmtId="0" fontId="1" fillId="6" borderId="24" xfId="0" applyFont="1" applyFill="1" applyBorder="1" applyAlignment="1" applyProtection="1">
      <alignment horizontal="center"/>
    </xf>
    <xf numFmtId="0" fontId="4" fillId="5" borderId="15" xfId="2" applyFont="1" applyFill="1" applyBorder="1" applyAlignment="1" applyProtection="1">
      <alignment horizontal="center"/>
    </xf>
    <xf numFmtId="0" fontId="4" fillId="3" borderId="15" xfId="2" applyFont="1" applyFill="1" applyBorder="1" applyAlignment="1" applyProtection="1">
      <alignment horizontal="center"/>
    </xf>
    <xf numFmtId="0" fontId="9" fillId="4" borderId="16" xfId="2" applyFont="1" applyFill="1" applyBorder="1" applyAlignment="1" applyProtection="1">
      <alignment horizontal="center"/>
    </xf>
    <xf numFmtId="0" fontId="4" fillId="11" borderId="0" xfId="0" applyFont="1" applyFill="1" applyAlignment="1" applyProtection="1">
      <alignment horizontal="center"/>
    </xf>
    <xf numFmtId="0" fontId="0" fillId="12" borderId="23" xfId="0" applyFill="1" applyBorder="1" applyAlignment="1" applyProtection="1">
      <alignment horizontal="left"/>
    </xf>
    <xf numFmtId="0" fontId="0" fillId="12" borderId="8" xfId="0" applyFill="1" applyBorder="1" applyAlignment="1" applyProtection="1">
      <alignment horizontal="left"/>
    </xf>
    <xf numFmtId="0" fontId="0" fillId="12" borderId="9" xfId="0" applyFill="1" applyBorder="1" applyAlignment="1" applyProtection="1">
      <alignment horizontal="left"/>
    </xf>
    <xf numFmtId="0" fontId="4" fillId="11" borderId="0" xfId="0" applyFont="1" applyFill="1" applyBorder="1" applyProtection="1">
      <protection locked="0"/>
    </xf>
    <xf numFmtId="0" fontId="3" fillId="11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4" fillId="11" borderId="0" xfId="0" applyFont="1" applyFill="1" applyBorder="1" applyAlignment="1" applyProtection="1">
      <alignment horizontal="center" vertical="center"/>
      <protection locked="0"/>
    </xf>
    <xf numFmtId="0" fontId="4" fillId="11" borderId="0" xfId="0" applyFont="1" applyFill="1" applyAlignment="1" applyProtection="1">
      <alignment horizontal="left"/>
      <protection locked="0"/>
    </xf>
    <xf numFmtId="0" fontId="3" fillId="11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0" fontId="4" fillId="7" borderId="29" xfId="0" applyFont="1" applyFill="1" applyBorder="1" applyAlignment="1" applyProtection="1">
      <alignment horizontal="center" vertical="center"/>
      <protection locked="0"/>
    </xf>
    <xf numFmtId="166" fontId="3" fillId="11" borderId="0" xfId="0" applyNumberFormat="1" applyFont="1" applyFill="1" applyBorder="1" applyAlignment="1" applyProtection="1">
      <alignment horizontal="center"/>
      <protection locked="0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4" fillId="12" borderId="2" xfId="0" applyFont="1" applyFill="1" applyBorder="1" applyAlignment="1" applyProtection="1">
      <alignment horizontal="center" vertical="center"/>
      <protection locked="0"/>
    </xf>
    <xf numFmtId="0" fontId="1" fillId="7" borderId="2" xfId="1" applyFont="1" applyFill="1" applyBorder="1" applyAlignment="1" applyProtection="1">
      <alignment horizontal="center"/>
      <protection locked="0"/>
    </xf>
    <xf numFmtId="0" fontId="4" fillId="7" borderId="2" xfId="0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4" fillId="7" borderId="17" xfId="0" applyFont="1" applyFill="1" applyBorder="1" applyAlignment="1" applyProtection="1">
      <alignment horizontal="center" vertical="center"/>
      <protection locked="0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12" borderId="29" xfId="0" applyFont="1" applyFill="1" applyBorder="1" applyAlignment="1" applyProtection="1">
      <alignment horizontal="center" vertical="center"/>
      <protection locked="0"/>
    </xf>
    <xf numFmtId="1" fontId="4" fillId="1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12" borderId="17" xfId="0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7" borderId="17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11" borderId="0" xfId="0" applyFont="1" applyFill="1" applyProtection="1"/>
    <xf numFmtId="0" fontId="9" fillId="11" borderId="0" xfId="0" applyFont="1" applyFill="1" applyAlignment="1" applyProtection="1">
      <alignment horizontal="left"/>
    </xf>
    <xf numFmtId="0" fontId="9" fillId="11" borderId="0" xfId="0" applyFont="1" applyFill="1" applyAlignment="1" applyProtection="1">
      <alignment horizontal="center"/>
    </xf>
    <xf numFmtId="0" fontId="11" fillId="11" borderId="0" xfId="0" applyFont="1" applyFill="1" applyAlignment="1" applyProtection="1">
      <alignment horizontal="left"/>
    </xf>
    <xf numFmtId="0" fontId="12" fillId="11" borderId="0" xfId="0" applyFont="1" applyFill="1" applyProtection="1"/>
    <xf numFmtId="0" fontId="10" fillId="11" borderId="0" xfId="0" applyFont="1" applyFill="1" applyProtection="1"/>
    <xf numFmtId="0" fontId="4" fillId="11" borderId="0" xfId="0" applyFont="1" applyFill="1" applyBorder="1" applyProtection="1"/>
    <xf numFmtId="0" fontId="3" fillId="11" borderId="0" xfId="0" applyFont="1" applyFill="1" applyProtection="1"/>
    <xf numFmtId="0" fontId="12" fillId="11" borderId="0" xfId="0" applyFont="1" applyFill="1" applyAlignment="1" applyProtection="1">
      <alignment horizontal="left"/>
    </xf>
    <xf numFmtId="0" fontId="12" fillId="11" borderId="0" xfId="0" applyFont="1" applyFill="1" applyAlignment="1" applyProtection="1">
      <alignment horizontal="center" vertical="center"/>
    </xf>
    <xf numFmtId="0" fontId="4" fillId="8" borderId="36" xfId="0" applyFont="1" applyFill="1" applyBorder="1" applyAlignment="1" applyProtection="1">
      <alignment horizontal="left"/>
    </xf>
    <xf numFmtId="0" fontId="4" fillId="8" borderId="37" xfId="0" applyFont="1" applyFill="1" applyBorder="1" applyAlignment="1" applyProtection="1">
      <alignment horizontal="left"/>
    </xf>
    <xf numFmtId="0" fontId="4" fillId="8" borderId="32" xfId="0" applyFont="1" applyFill="1" applyBorder="1" applyAlignment="1" applyProtection="1">
      <alignment horizontal="left"/>
    </xf>
    <xf numFmtId="0" fontId="0" fillId="8" borderId="2" xfId="0" applyFill="1" applyBorder="1" applyAlignment="1" applyProtection="1">
      <alignment horizontal="left"/>
    </xf>
    <xf numFmtId="0" fontId="0" fillId="8" borderId="26" xfId="0" applyFill="1" applyBorder="1" applyAlignment="1" applyProtection="1">
      <alignment horizontal="left"/>
    </xf>
    <xf numFmtId="0" fontId="4" fillId="8" borderId="3" xfId="2" applyFont="1" applyFill="1" applyBorder="1" applyAlignment="1" applyProtection="1">
      <alignment horizontal="left"/>
    </xf>
    <xf numFmtId="0" fontId="4" fillId="8" borderId="5" xfId="2" applyFont="1" applyFill="1" applyBorder="1" applyAlignment="1" applyProtection="1">
      <alignment horizontal="left"/>
    </xf>
    <xf numFmtId="0" fontId="4" fillId="8" borderId="33" xfId="2" applyFont="1" applyFill="1" applyBorder="1" applyAlignment="1" applyProtection="1">
      <alignment horizontal="left"/>
    </xf>
    <xf numFmtId="0" fontId="0" fillId="8" borderId="38" xfId="0" applyFill="1" applyBorder="1" applyAlignment="1" applyProtection="1">
      <alignment horizontal="left"/>
    </xf>
    <xf numFmtId="0" fontId="0" fillId="8" borderId="39" xfId="0" applyFill="1" applyBorder="1" applyAlignment="1" applyProtection="1">
      <alignment horizontal="left"/>
    </xf>
    <xf numFmtId="0" fontId="0" fillId="8" borderId="34" xfId="0" applyFill="1" applyBorder="1" applyAlignment="1" applyProtection="1">
      <alignment horizontal="left"/>
    </xf>
    <xf numFmtId="0" fontId="4" fillId="8" borderId="3" xfId="2" applyFont="1" applyFill="1" applyBorder="1" applyAlignment="1" applyProtection="1"/>
    <xf numFmtId="0" fontId="4" fillId="8" borderId="5" xfId="2" applyFont="1" applyFill="1" applyBorder="1" applyAlignment="1" applyProtection="1"/>
    <xf numFmtId="0" fontId="4" fillId="8" borderId="33" xfId="2" applyFont="1" applyFill="1" applyBorder="1" applyAlignment="1" applyProtection="1"/>
    <xf numFmtId="0" fontId="4" fillId="8" borderId="38" xfId="2" applyFont="1" applyFill="1" applyBorder="1" applyAlignment="1" applyProtection="1">
      <alignment horizontal="left"/>
    </xf>
    <xf numFmtId="0" fontId="4" fillId="8" borderId="39" xfId="2" applyFont="1" applyFill="1" applyBorder="1" applyAlignment="1" applyProtection="1">
      <alignment horizontal="left"/>
    </xf>
    <xf numFmtId="0" fontId="4" fillId="8" borderId="34" xfId="2" applyFont="1" applyFill="1" applyBorder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11" borderId="0" xfId="0" applyFont="1" applyFill="1" applyBorder="1" applyAlignment="1" applyProtection="1">
      <alignment horizontal="center" vertical="center"/>
    </xf>
    <xf numFmtId="0" fontId="4" fillId="11" borderId="0" xfId="0" applyFont="1" applyFill="1" applyAlignment="1" applyProtection="1">
      <alignment horizontal="left"/>
    </xf>
    <xf numFmtId="164" fontId="3" fillId="11" borderId="0" xfId="0" applyNumberFormat="1" applyFont="1" applyFill="1" applyAlignment="1" applyProtection="1">
      <alignment horizontal="center" vertical="center"/>
    </xf>
    <xf numFmtId="0" fontId="3" fillId="8" borderId="10" xfId="0" applyFont="1" applyFill="1" applyBorder="1" applyAlignment="1" applyProtection="1">
      <alignment horizontal="left"/>
    </xf>
    <xf numFmtId="0" fontId="3" fillId="11" borderId="0" xfId="0" applyFont="1" applyFill="1" applyBorder="1" applyAlignment="1" applyProtection="1">
      <alignment horizontal="center" vertical="center"/>
    </xf>
    <xf numFmtId="0" fontId="4" fillId="8" borderId="13" xfId="0" applyFont="1" applyFill="1" applyBorder="1" applyAlignment="1" applyProtection="1">
      <alignment horizontal="left"/>
    </xf>
    <xf numFmtId="0" fontId="4" fillId="8" borderId="0" xfId="0" applyFont="1" applyFill="1" applyBorder="1" applyAlignment="1" applyProtection="1">
      <alignment horizontal="center" vertical="center"/>
    </xf>
    <xf numFmtId="0" fontId="3" fillId="8" borderId="20" xfId="0" applyFont="1" applyFill="1" applyBorder="1" applyAlignment="1" applyProtection="1">
      <alignment horizontal="left"/>
    </xf>
    <xf numFmtId="0" fontId="4" fillId="8" borderId="1" xfId="0" applyFont="1" applyFill="1" applyBorder="1" applyAlignment="1" applyProtection="1">
      <alignment horizontal="center" vertical="center"/>
    </xf>
    <xf numFmtId="0" fontId="4" fillId="8" borderId="18" xfId="0" applyFont="1" applyFill="1" applyBorder="1" applyAlignment="1" applyProtection="1">
      <alignment horizontal="center"/>
    </xf>
    <xf numFmtId="0" fontId="4" fillId="11" borderId="0" xfId="0" applyFont="1" applyFill="1" applyBorder="1" applyAlignment="1" applyProtection="1">
      <alignment horizontal="center"/>
    </xf>
    <xf numFmtId="0" fontId="4" fillId="12" borderId="19" xfId="0" applyFont="1" applyFill="1" applyBorder="1" applyAlignment="1" applyProtection="1">
      <alignment horizontal="left"/>
    </xf>
    <xf numFmtId="0" fontId="4" fillId="12" borderId="15" xfId="0" applyFont="1" applyFill="1" applyBorder="1" applyAlignment="1" applyProtection="1">
      <alignment horizontal="left"/>
    </xf>
    <xf numFmtId="0" fontId="3" fillId="8" borderId="15" xfId="0" applyFont="1" applyFill="1" applyBorder="1" applyAlignment="1" applyProtection="1">
      <alignment horizontal="left"/>
    </xf>
    <xf numFmtId="0" fontId="3" fillId="8" borderId="16" xfId="0" applyFont="1" applyFill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 vertical="center"/>
    </xf>
    <xf numFmtId="0" fontId="3" fillId="11" borderId="0" xfId="0" applyFont="1" applyFill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/>
    </xf>
    <xf numFmtId="0" fontId="4" fillId="0" borderId="19" xfId="0" applyFont="1" applyBorder="1" applyAlignment="1" applyProtection="1">
      <alignment horizontal="left"/>
    </xf>
    <xf numFmtId="0" fontId="3" fillId="11" borderId="0" xfId="0" applyFont="1" applyFill="1" applyAlignment="1" applyProtection="1">
      <alignment horizontal="left"/>
    </xf>
    <xf numFmtId="0" fontId="4" fillId="9" borderId="29" xfId="0" applyFont="1" applyFill="1" applyBorder="1" applyAlignment="1" applyProtection="1">
      <alignment horizontal="center" vertical="center"/>
    </xf>
    <xf numFmtId="165" fontId="3" fillId="0" borderId="35" xfId="0" applyNumberFormat="1" applyFont="1" applyBorder="1" applyAlignment="1" applyProtection="1">
      <alignment horizontal="center"/>
    </xf>
    <xf numFmtId="0" fontId="1" fillId="6" borderId="23" xfId="0" applyFont="1" applyFill="1" applyBorder="1" applyAlignment="1" applyProtection="1">
      <alignment horizontal="center"/>
    </xf>
    <xf numFmtId="165" fontId="3" fillId="0" borderId="33" xfId="0" applyNumberFormat="1" applyFont="1" applyBorder="1" applyAlignment="1" applyProtection="1">
      <alignment horizontal="center"/>
    </xf>
    <xf numFmtId="166" fontId="3" fillId="0" borderId="33" xfId="0" applyNumberFormat="1" applyFont="1" applyBorder="1" applyAlignment="1" applyProtection="1">
      <alignment horizontal="center"/>
    </xf>
    <xf numFmtId="0" fontId="4" fillId="8" borderId="2" xfId="0" applyFont="1" applyFill="1" applyBorder="1" applyAlignment="1" applyProtection="1">
      <alignment horizontal="center"/>
    </xf>
    <xf numFmtId="166" fontId="3" fillId="2" borderId="33" xfId="0" applyNumberFormat="1" applyFont="1" applyFill="1" applyBorder="1" applyAlignment="1" applyProtection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</xf>
    <xf numFmtId="165" fontId="4" fillId="0" borderId="34" xfId="0" applyNumberFormat="1" applyFont="1" applyBorder="1" applyAlignment="1" applyProtection="1">
      <alignment horizontal="center" vertical="center"/>
    </xf>
    <xf numFmtId="0" fontId="20" fillId="11" borderId="0" xfId="0" applyFont="1" applyFill="1" applyAlignment="1" applyProtection="1">
      <alignment horizontal="center" vertical="center"/>
    </xf>
    <xf numFmtId="2" fontId="3" fillId="11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9" fillId="11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1" fillId="6" borderId="31" xfId="0" applyFont="1" applyFill="1" applyBorder="1" applyAlignment="1" applyProtection="1">
      <alignment horizontal="center"/>
    </xf>
    <xf numFmtId="0" fontId="4" fillId="5" borderId="4" xfId="2" applyFont="1" applyFill="1" applyBorder="1" applyAlignment="1" applyProtection="1">
      <alignment horizontal="center"/>
    </xf>
    <xf numFmtId="0" fontId="4" fillId="3" borderId="4" xfId="2" applyFont="1" applyFill="1" applyBorder="1" applyAlignment="1" applyProtection="1">
      <alignment horizontal="center"/>
    </xf>
    <xf numFmtId="0" fontId="9" fillId="4" borderId="4" xfId="2" applyFont="1" applyFill="1" applyBorder="1" applyAlignment="1" applyProtection="1">
      <alignment horizontal="center"/>
    </xf>
    <xf numFmtId="0" fontId="20" fillId="11" borderId="0" xfId="0" applyFont="1" applyFill="1" applyAlignment="1" applyProtection="1">
      <alignment horizontal="center"/>
    </xf>
    <xf numFmtId="0" fontId="20" fillId="2" borderId="0" xfId="0" applyFont="1" applyFill="1" applyAlignment="1" applyProtection="1">
      <alignment horizontal="center"/>
    </xf>
    <xf numFmtId="165" fontId="3" fillId="0" borderId="30" xfId="0" applyNumberFormat="1" applyFont="1" applyBorder="1" applyAlignment="1" applyProtection="1">
      <alignment horizontal="center"/>
    </xf>
    <xf numFmtId="165" fontId="3" fillId="0" borderId="26" xfId="0" applyNumberFormat="1" applyFont="1" applyBorder="1" applyAlignment="1" applyProtection="1">
      <alignment horizontal="center"/>
    </xf>
    <xf numFmtId="2" fontId="3" fillId="2" borderId="26" xfId="0" applyNumberFormat="1" applyFont="1" applyFill="1" applyBorder="1" applyAlignment="1" applyProtection="1">
      <alignment horizontal="center" vertical="center"/>
    </xf>
    <xf numFmtId="165" fontId="4" fillId="0" borderId="27" xfId="0" applyNumberFormat="1" applyFont="1" applyBorder="1" applyAlignment="1" applyProtection="1">
      <alignment horizontal="center" vertical="center"/>
    </xf>
    <xf numFmtId="165" fontId="4" fillId="11" borderId="0" xfId="0" applyNumberFormat="1" applyFont="1" applyFill="1" applyBorder="1" applyAlignment="1" applyProtection="1">
      <alignment horizontal="center" vertical="center"/>
    </xf>
    <xf numFmtId="165" fontId="4" fillId="2" borderId="0" xfId="0" applyNumberFormat="1" applyFont="1" applyFill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/>
    </xf>
    <xf numFmtId="164" fontId="3" fillId="0" borderId="26" xfId="0" applyNumberFormat="1" applyFont="1" applyBorder="1" applyAlignment="1" applyProtection="1">
      <alignment horizontal="center"/>
    </xf>
    <xf numFmtId="2" fontId="3" fillId="0" borderId="30" xfId="0" applyNumberFormat="1" applyFont="1" applyBorder="1" applyAlignment="1" applyProtection="1">
      <alignment horizontal="center"/>
    </xf>
    <xf numFmtId="2" fontId="3" fillId="0" borderId="26" xfId="0" applyNumberFormat="1" applyFont="1" applyBorder="1" applyAlignment="1" applyProtection="1">
      <alignment horizontal="center"/>
    </xf>
    <xf numFmtId="164" fontId="3" fillId="2" borderId="26" xfId="0" applyNumberFormat="1" applyFont="1" applyFill="1" applyBorder="1" applyAlignment="1" applyProtection="1">
      <alignment horizontal="center" vertical="center"/>
    </xf>
    <xf numFmtId="164" fontId="4" fillId="0" borderId="27" xfId="0" applyNumberFormat="1" applyFont="1" applyBorder="1" applyAlignment="1" applyProtection="1">
      <alignment horizontal="center" vertical="center"/>
    </xf>
    <xf numFmtId="0" fontId="3" fillId="11" borderId="0" xfId="0" applyFont="1" applyFill="1" applyBorder="1" applyProtection="1">
      <protection locked="0"/>
    </xf>
    <xf numFmtId="0" fontId="4" fillId="7" borderId="28" xfId="0" applyFont="1" applyFill="1" applyBorder="1" applyAlignment="1" applyProtection="1">
      <alignment horizontal="center" vertical="center"/>
      <protection locked="0"/>
    </xf>
    <xf numFmtId="1" fontId="4" fillId="7" borderId="28" xfId="2" applyNumberFormat="1" applyFont="1" applyFill="1" applyBorder="1" applyAlignment="1" applyProtection="1">
      <alignment horizontal="center" vertical="center"/>
      <protection locked="0"/>
    </xf>
    <xf numFmtId="0" fontId="4" fillId="7" borderId="28" xfId="2" applyFont="1" applyFill="1" applyBorder="1" applyAlignment="1" applyProtection="1">
      <alignment horizontal="center"/>
      <protection locked="0"/>
    </xf>
    <xf numFmtId="0" fontId="1" fillId="7" borderId="2" xfId="1" quotePrefix="1" applyFont="1" applyFill="1" applyBorder="1" applyAlignment="1" applyProtection="1">
      <alignment horizontal="center"/>
      <protection locked="0"/>
    </xf>
    <xf numFmtId="1" fontId="4" fillId="12" borderId="2" xfId="2" applyNumberFormat="1" applyFont="1" applyFill="1" applyBorder="1" applyAlignment="1" applyProtection="1">
      <alignment horizontal="center" vertical="center"/>
      <protection locked="0"/>
    </xf>
    <xf numFmtId="0" fontId="4" fillId="12" borderId="2" xfId="2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1" fontId="4" fillId="9" borderId="17" xfId="0" applyNumberFormat="1" applyFont="1" applyFill="1" applyBorder="1" applyAlignment="1" applyProtection="1">
      <alignment horizontal="center" vertical="center"/>
      <protection locked="0"/>
    </xf>
    <xf numFmtId="1" fontId="4" fillId="11" borderId="0" xfId="0" applyNumberFormat="1" applyFont="1" applyFill="1" applyBorder="1" applyAlignment="1" applyProtection="1">
      <alignment horizontal="center" vertical="center"/>
      <protection locked="0"/>
    </xf>
    <xf numFmtId="2" fontId="4" fillId="7" borderId="2" xfId="2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2" fontId="4" fillId="7" borderId="17" xfId="2" applyNumberFormat="1" applyFont="1" applyFill="1" applyBorder="1" applyAlignment="1" applyProtection="1">
      <alignment horizontal="center" vertical="center"/>
      <protection locked="0"/>
    </xf>
    <xf numFmtId="0" fontId="0" fillId="11" borderId="0" xfId="0" applyFill="1" applyAlignment="1" applyProtection="1">
      <alignment horizontal="center"/>
      <protection locked="0"/>
    </xf>
    <xf numFmtId="0" fontId="4" fillId="7" borderId="2" xfId="2" applyNumberFormat="1" applyFont="1" applyFill="1" applyBorder="1" applyAlignment="1" applyProtection="1">
      <alignment horizontal="center" vertical="center"/>
      <protection locked="0"/>
    </xf>
    <xf numFmtId="1" fontId="4" fillId="12" borderId="28" xfId="0" applyNumberFormat="1" applyFont="1" applyFill="1" applyBorder="1" applyAlignment="1" applyProtection="1">
      <alignment horizontal="center" vertical="center"/>
      <protection locked="0"/>
    </xf>
    <xf numFmtId="1" fontId="4" fillId="7" borderId="2" xfId="0" applyNumberFormat="1" applyFont="1" applyFill="1" applyBorder="1" applyAlignment="1" applyProtection="1">
      <alignment horizontal="center" vertical="center"/>
      <protection locked="0"/>
    </xf>
    <xf numFmtId="1" fontId="4" fillId="9" borderId="17" xfId="0" applyNumberFormat="1" applyFont="1" applyFill="1" applyBorder="1" applyAlignment="1" applyProtection="1">
      <alignment horizontal="center"/>
      <protection locked="0"/>
    </xf>
    <xf numFmtId="0" fontId="12" fillId="11" borderId="0" xfId="0" applyFont="1" applyFill="1" applyBorder="1" applyAlignment="1" applyProtection="1">
      <alignment horizontal="left"/>
    </xf>
    <xf numFmtId="0" fontId="12" fillId="11" borderId="0" xfId="0" applyFont="1" applyFill="1" applyBorder="1" applyAlignment="1" applyProtection="1">
      <alignment horizontal="center" vertical="center"/>
    </xf>
    <xf numFmtId="0" fontId="3" fillId="11" borderId="0" xfId="0" applyFont="1" applyFill="1" applyBorder="1" applyProtection="1"/>
    <xf numFmtId="0" fontId="11" fillId="11" borderId="0" xfId="0" applyFont="1" applyFill="1" applyBorder="1" applyAlignment="1" applyProtection="1">
      <alignment horizontal="left"/>
    </xf>
    <xf numFmtId="0" fontId="9" fillId="11" borderId="0" xfId="0" applyFont="1" applyFill="1" applyBorder="1" applyAlignment="1" applyProtection="1">
      <alignment horizontal="center" vertical="center"/>
    </xf>
    <xf numFmtId="0" fontId="9" fillId="11" borderId="0" xfId="0" applyFont="1" applyFill="1" applyBorder="1" applyAlignment="1" applyProtection="1">
      <alignment horizontal="left"/>
    </xf>
    <xf numFmtId="164" fontId="4" fillId="11" borderId="0" xfId="0" applyNumberFormat="1" applyFont="1" applyFill="1" applyBorder="1" applyAlignment="1" applyProtection="1">
      <alignment horizontal="center" vertical="center"/>
    </xf>
    <xf numFmtId="0" fontId="0" fillId="8" borderId="36" xfId="0" applyFill="1" applyBorder="1" applyAlignment="1" applyProtection="1">
      <alignment horizontal="left"/>
    </xf>
    <xf numFmtId="0" fontId="0" fillId="8" borderId="37" xfId="0" applyFill="1" applyBorder="1" applyAlignment="1" applyProtection="1">
      <alignment horizontal="left"/>
    </xf>
    <xf numFmtId="0" fontId="0" fillId="8" borderId="32" xfId="0" applyFill="1" applyBorder="1" applyAlignment="1" applyProtection="1">
      <alignment horizontal="left"/>
    </xf>
    <xf numFmtId="0" fontId="1" fillId="6" borderId="2" xfId="0" applyFont="1" applyFill="1" applyBorder="1" applyAlignment="1" applyProtection="1">
      <alignment horizontal="center"/>
    </xf>
    <xf numFmtId="0" fontId="4" fillId="8" borderId="3" xfId="0" applyFont="1" applyFill="1" applyBorder="1" applyAlignment="1" applyProtection="1">
      <alignment horizontal="left"/>
    </xf>
    <xf numFmtId="0" fontId="4" fillId="8" borderId="5" xfId="0" applyFont="1" applyFill="1" applyBorder="1" applyAlignment="1" applyProtection="1">
      <alignment horizontal="left"/>
    </xf>
    <xf numFmtId="0" fontId="4" fillId="8" borderId="4" xfId="0" applyFont="1" applyFill="1" applyBorder="1" applyAlignment="1" applyProtection="1">
      <alignment horizontal="left"/>
    </xf>
    <xf numFmtId="0" fontId="0" fillId="8" borderId="3" xfId="0" applyFill="1" applyBorder="1" applyAlignment="1" applyProtection="1">
      <alignment horizontal="left"/>
    </xf>
    <xf numFmtId="0" fontId="0" fillId="8" borderId="5" xfId="0" applyFill="1" applyBorder="1" applyAlignment="1" applyProtection="1">
      <alignment horizontal="left"/>
    </xf>
    <xf numFmtId="0" fontId="0" fillId="8" borderId="33" xfId="0" applyFill="1" applyBorder="1" applyAlignment="1" applyProtection="1">
      <alignment horizontal="left"/>
    </xf>
    <xf numFmtId="0" fontId="4" fillId="5" borderId="2" xfId="2" applyFont="1" applyFill="1" applyBorder="1" applyAlignment="1" applyProtection="1">
      <alignment horizontal="center"/>
    </xf>
    <xf numFmtId="0" fontId="4" fillId="8" borderId="4" xfId="2" applyFont="1" applyFill="1" applyBorder="1" applyAlignment="1" applyProtection="1">
      <alignment horizontal="left"/>
    </xf>
    <xf numFmtId="0" fontId="4" fillId="3" borderId="2" xfId="2" applyFont="1" applyFill="1" applyBorder="1" applyAlignment="1" applyProtection="1">
      <alignment horizontal="center"/>
    </xf>
    <xf numFmtId="0" fontId="4" fillId="8" borderId="4" xfId="2" applyFont="1" applyFill="1" applyBorder="1" applyAlignment="1" applyProtection="1"/>
    <xf numFmtId="0" fontId="9" fillId="4" borderId="2" xfId="2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Protection="1"/>
    <xf numFmtId="2" fontId="4" fillId="11" borderId="0" xfId="0" applyNumberFormat="1" applyFont="1" applyFill="1" applyAlignment="1" applyProtection="1">
      <alignment horizontal="center" vertical="center"/>
    </xf>
    <xf numFmtId="0" fontId="9" fillId="11" borderId="0" xfId="0" applyFont="1" applyFill="1" applyBorder="1" applyProtection="1"/>
    <xf numFmtId="0" fontId="4" fillId="12" borderId="24" xfId="0" applyFont="1" applyFill="1" applyBorder="1" applyAlignment="1" applyProtection="1">
      <alignment horizontal="left"/>
    </xf>
    <xf numFmtId="0" fontId="6" fillId="8" borderId="10" xfId="0" applyFont="1" applyFill="1" applyBorder="1" applyAlignment="1" applyProtection="1">
      <alignment horizontal="left"/>
    </xf>
    <xf numFmtId="0" fontId="6" fillId="0" borderId="15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left"/>
    </xf>
    <xf numFmtId="0" fontId="0" fillId="11" borderId="0" xfId="0" applyFill="1" applyAlignment="1" applyProtection="1">
      <alignment horizontal="left"/>
    </xf>
    <xf numFmtId="0" fontId="0" fillId="8" borderId="13" xfId="0" applyFont="1" applyFill="1" applyBorder="1" applyAlignment="1" applyProtection="1">
      <alignment horizontal="left"/>
    </xf>
    <xf numFmtId="0" fontId="6" fillId="8" borderId="20" xfId="0" applyFont="1" applyFill="1" applyBorder="1" applyAlignment="1" applyProtection="1">
      <alignment horizontal="left"/>
    </xf>
    <xf numFmtId="0" fontId="6" fillId="8" borderId="13" xfId="0" applyFont="1" applyFill="1" applyBorder="1" applyAlignment="1" applyProtection="1">
      <alignment horizontal="left"/>
    </xf>
    <xf numFmtId="0" fontId="3" fillId="8" borderId="13" xfId="0" applyFont="1" applyFill="1" applyBorder="1" applyAlignment="1" applyProtection="1">
      <alignment horizontal="left"/>
    </xf>
    <xf numFmtId="0" fontId="4" fillId="0" borderId="16" xfId="0" applyFont="1" applyBorder="1" applyAlignment="1" applyProtection="1">
      <alignment horizontal="left"/>
    </xf>
    <xf numFmtId="1" fontId="4" fillId="9" borderId="28" xfId="0" applyNumberFormat="1" applyFont="1" applyFill="1" applyBorder="1" applyAlignment="1" applyProtection="1">
      <alignment horizontal="center"/>
    </xf>
    <xf numFmtId="165" fontId="3" fillId="0" borderId="32" xfId="0" applyNumberFormat="1" applyFont="1" applyBorder="1" applyAlignment="1" applyProtection="1">
      <alignment horizontal="center"/>
    </xf>
    <xf numFmtId="0" fontId="1" fillId="6" borderId="7" xfId="0" applyFont="1" applyFill="1" applyBorder="1" applyAlignment="1" applyProtection="1">
      <alignment horizontal="center"/>
    </xf>
    <xf numFmtId="1" fontId="4" fillId="9" borderId="2" xfId="0" applyNumberFormat="1" applyFont="1" applyFill="1" applyBorder="1" applyAlignment="1" applyProtection="1">
      <alignment horizontal="center"/>
    </xf>
    <xf numFmtId="0" fontId="4" fillId="5" borderId="23" xfId="2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165" fontId="3" fillId="2" borderId="14" xfId="0" applyNumberFormat="1" applyFont="1" applyFill="1" applyBorder="1" applyAlignment="1" applyProtection="1">
      <alignment horizontal="center" vertical="center"/>
    </xf>
    <xf numFmtId="0" fontId="4" fillId="9" borderId="17" xfId="0" applyFont="1" applyFill="1" applyBorder="1" applyAlignment="1" applyProtection="1">
      <alignment horizontal="center" vertical="center"/>
    </xf>
    <xf numFmtId="165" fontId="3" fillId="9" borderId="34" xfId="0" applyNumberFormat="1" applyFont="1" applyFill="1" applyBorder="1" applyAlignment="1" applyProtection="1">
      <alignment horizontal="center"/>
    </xf>
    <xf numFmtId="1" fontId="4" fillId="11" borderId="0" xfId="0" applyNumberFormat="1" applyFont="1" applyFill="1" applyBorder="1" applyAlignment="1" applyProtection="1">
      <alignment horizontal="center" vertical="center"/>
    </xf>
    <xf numFmtId="166" fontId="3" fillId="11" borderId="0" xfId="0" applyNumberFormat="1" applyFont="1" applyFill="1" applyBorder="1" applyAlignment="1" applyProtection="1">
      <alignment horizontal="center"/>
    </xf>
    <xf numFmtId="166" fontId="3" fillId="2" borderId="0" xfId="0" applyNumberFormat="1" applyFont="1" applyFill="1" applyBorder="1" applyAlignment="1" applyProtection="1">
      <alignment horizontal="center"/>
    </xf>
    <xf numFmtId="0" fontId="0" fillId="8" borderId="1" xfId="0" applyFill="1" applyBorder="1" applyProtection="1"/>
    <xf numFmtId="0" fontId="4" fillId="8" borderId="1" xfId="0" applyFont="1" applyFill="1" applyBorder="1" applyProtection="1"/>
    <xf numFmtId="0" fontId="0" fillId="8" borderId="18" xfId="0" applyFill="1" applyBorder="1" applyAlignment="1" applyProtection="1">
      <alignment horizontal="center"/>
    </xf>
    <xf numFmtId="166" fontId="19" fillId="11" borderId="0" xfId="0" applyNumberFormat="1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21" fillId="11" borderId="0" xfId="0" applyFont="1" applyFill="1" applyAlignment="1" applyProtection="1">
      <alignment horizontal="center"/>
    </xf>
    <xf numFmtId="1" fontId="4" fillId="9" borderId="17" xfId="0" applyNumberFormat="1" applyFont="1" applyFill="1" applyBorder="1" applyAlignment="1" applyProtection="1">
      <alignment horizontal="center" vertical="center"/>
    </xf>
    <xf numFmtId="0" fontId="0" fillId="11" borderId="0" xfId="0" applyFill="1" applyAlignment="1" applyProtection="1">
      <alignment horizontal="center"/>
    </xf>
    <xf numFmtId="166" fontId="4" fillId="11" borderId="0" xfId="0" applyNumberFormat="1" applyFont="1" applyFill="1" applyAlignment="1" applyProtection="1">
      <alignment horizontal="center"/>
    </xf>
    <xf numFmtId="166" fontId="4" fillId="2" borderId="0" xfId="0" applyNumberFormat="1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22" fillId="11" borderId="0" xfId="2" applyFont="1" applyFill="1" applyBorder="1" applyAlignment="1" applyProtection="1">
      <alignment horizontal="center" wrapText="1"/>
    </xf>
    <xf numFmtId="165" fontId="3" fillId="2" borderId="26" xfId="0" applyNumberFormat="1" applyFont="1" applyFill="1" applyBorder="1" applyAlignment="1" applyProtection="1">
      <alignment horizontal="center" vertical="center"/>
    </xf>
    <xf numFmtId="0" fontId="21" fillId="11" borderId="0" xfId="0" applyFont="1" applyFill="1" applyBorder="1" applyAlignment="1" applyProtection="1">
      <alignment horizontal="center"/>
    </xf>
    <xf numFmtId="165" fontId="3" fillId="0" borderId="27" xfId="0" applyNumberFormat="1" applyFont="1" applyBorder="1" applyAlignment="1" applyProtection="1">
      <alignment horizontal="center"/>
    </xf>
    <xf numFmtId="2" fontId="4" fillId="2" borderId="0" xfId="0" applyNumberFormat="1" applyFont="1" applyFill="1" applyAlignment="1" applyProtection="1">
      <alignment horizontal="center" vertical="center"/>
    </xf>
    <xf numFmtId="165" fontId="7" fillId="11" borderId="0" xfId="2" applyNumberFormat="1" applyFont="1" applyFill="1" applyBorder="1" applyAlignment="1" applyProtection="1">
      <alignment horizontal="center" vertical="center"/>
    </xf>
    <xf numFmtId="0" fontId="2" fillId="11" borderId="0" xfId="2" applyFill="1" applyBorder="1" applyProtection="1"/>
    <xf numFmtId="1" fontId="8" fillId="11" borderId="0" xfId="2" applyNumberFormat="1" applyFont="1" applyFill="1" applyBorder="1" applyAlignment="1" applyProtection="1">
      <alignment horizontal="center" vertical="center"/>
    </xf>
    <xf numFmtId="165" fontId="3" fillId="0" borderId="34" xfId="0" applyNumberFormat="1" applyFont="1" applyBorder="1" applyAlignment="1" applyProtection="1">
      <alignment horizontal="center"/>
    </xf>
    <xf numFmtId="0" fontId="12" fillId="11" borderId="0" xfId="0" applyFont="1" applyFill="1" applyBorder="1" applyProtection="1"/>
    <xf numFmtId="0" fontId="1" fillId="6" borderId="32" xfId="0" applyFont="1" applyFill="1" applyBorder="1" applyAlignment="1" applyProtection="1">
      <alignment horizontal="center"/>
    </xf>
    <xf numFmtId="0" fontId="4" fillId="11" borderId="0" xfId="0" applyFont="1" applyFill="1" applyBorder="1" applyAlignment="1" applyProtection="1">
      <alignment horizontal="left"/>
    </xf>
    <xf numFmtId="0" fontId="4" fillId="5" borderId="33" xfId="2" applyFont="1" applyFill="1" applyBorder="1" applyAlignment="1" applyProtection="1">
      <alignment horizontal="center"/>
    </xf>
    <xf numFmtId="0" fontId="4" fillId="11" borderId="0" xfId="2" applyFont="1" applyFill="1" applyBorder="1" applyAlignment="1" applyProtection="1">
      <alignment horizontal="left"/>
    </xf>
    <xf numFmtId="0" fontId="4" fillId="3" borderId="33" xfId="2" applyFont="1" applyFill="1" applyBorder="1" applyAlignment="1" applyProtection="1">
      <alignment horizontal="center"/>
    </xf>
    <xf numFmtId="0" fontId="4" fillId="11" borderId="0" xfId="2" applyFont="1" applyFill="1" applyBorder="1" applyAlignment="1" applyProtection="1"/>
    <xf numFmtId="0" fontId="9" fillId="4" borderId="34" xfId="2" applyFont="1" applyFill="1" applyBorder="1" applyAlignment="1" applyProtection="1">
      <alignment horizontal="center"/>
    </xf>
    <xf numFmtId="166" fontId="3" fillId="0" borderId="25" xfId="0" applyNumberFormat="1" applyFont="1" applyBorder="1" applyAlignment="1" applyProtection="1">
      <alignment horizontal="center"/>
    </xf>
    <xf numFmtId="166" fontId="3" fillId="0" borderId="26" xfId="0" applyNumberFormat="1" applyFont="1" applyBorder="1" applyAlignment="1" applyProtection="1">
      <alignment horizontal="center"/>
    </xf>
    <xf numFmtId="166" fontId="3" fillId="2" borderId="26" xfId="0" applyNumberFormat="1" applyFont="1" applyFill="1" applyBorder="1" applyAlignment="1" applyProtection="1">
      <alignment horizontal="center" vertical="center"/>
    </xf>
    <xf numFmtId="166" fontId="4" fillId="9" borderId="27" xfId="0" applyNumberFormat="1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center"/>
    </xf>
    <xf numFmtId="164" fontId="3" fillId="2" borderId="26" xfId="0" applyNumberFormat="1" applyFont="1" applyFill="1" applyBorder="1" applyAlignment="1" applyProtection="1">
      <alignment horizontal="center"/>
    </xf>
    <xf numFmtId="2" fontId="4" fillId="9" borderId="27" xfId="0" applyNumberFormat="1" applyFont="1" applyFill="1" applyBorder="1" applyAlignment="1" applyProtection="1">
      <alignment horizontal="center" vertical="center"/>
    </xf>
    <xf numFmtId="164" fontId="4" fillId="9" borderId="27" xfId="0" applyNumberFormat="1" applyFont="1" applyFill="1" applyBorder="1" applyAlignment="1" applyProtection="1">
      <alignment horizontal="center" vertical="center"/>
    </xf>
    <xf numFmtId="0" fontId="3" fillId="11" borderId="0" xfId="0" applyFont="1" applyFill="1" applyBorder="1" applyAlignment="1" applyProtection="1">
      <alignment horizontal="center"/>
      <protection locked="0"/>
    </xf>
    <xf numFmtId="0" fontId="3" fillId="8" borderId="0" xfId="0" applyFont="1" applyFill="1" applyBorder="1" applyProtection="1">
      <protection locked="0"/>
    </xf>
    <xf numFmtId="0" fontId="16" fillId="11" borderId="0" xfId="0" applyFont="1" applyFill="1" applyBorder="1" applyProtection="1">
      <protection locked="0"/>
    </xf>
    <xf numFmtId="0" fontId="16" fillId="11" borderId="0" xfId="0" applyFont="1" applyFill="1" applyBorder="1" applyAlignment="1" applyProtection="1">
      <alignment horizontal="center"/>
      <protection locked="0"/>
    </xf>
    <xf numFmtId="0" fontId="16" fillId="8" borderId="0" xfId="0" applyFont="1" applyFill="1" applyBorder="1" applyProtection="1">
      <protection locked="0"/>
    </xf>
    <xf numFmtId="0" fontId="17" fillId="11" borderId="0" xfId="0" applyFont="1" applyFill="1" applyProtection="1">
      <protection locked="0"/>
    </xf>
    <xf numFmtId="0" fontId="17" fillId="11" borderId="0" xfId="0" applyFont="1" applyFill="1" applyAlignment="1" applyProtection="1">
      <alignment horizontal="center"/>
      <protection locked="0"/>
    </xf>
    <xf numFmtId="0" fontId="17" fillId="8" borderId="0" xfId="0" applyFont="1" applyFill="1" applyProtection="1">
      <protection locked="0"/>
    </xf>
    <xf numFmtId="0" fontId="3" fillId="11" borderId="0" xfId="0" applyFont="1" applyFill="1" applyAlignment="1" applyProtection="1">
      <alignment horizontal="center"/>
      <protection locked="0"/>
    </xf>
    <xf numFmtId="0" fontId="23" fillId="8" borderId="24" xfId="0" applyFont="1" applyFill="1" applyBorder="1" applyAlignment="1" applyProtection="1">
      <alignment horizontal="center"/>
      <protection locked="0"/>
    </xf>
    <xf numFmtId="0" fontId="23" fillId="8" borderId="28" xfId="0" applyFont="1" applyFill="1" applyBorder="1" applyAlignment="1" applyProtection="1">
      <alignment horizontal="center"/>
      <protection locked="0"/>
    </xf>
    <xf numFmtId="0" fontId="23" fillId="8" borderId="25" xfId="0" applyFont="1" applyFill="1" applyBorder="1" applyAlignment="1" applyProtection="1">
      <alignment horizontal="center"/>
      <protection locked="0"/>
    </xf>
    <xf numFmtId="0" fontId="23" fillId="8" borderId="44" xfId="0" applyFont="1" applyFill="1" applyBorder="1" applyAlignment="1" applyProtection="1">
      <alignment horizontal="center"/>
      <protection locked="0"/>
    </xf>
    <xf numFmtId="0" fontId="23" fillId="8" borderId="7" xfId="0" applyFont="1" applyFill="1" applyBorder="1" applyAlignment="1" applyProtection="1">
      <alignment horizontal="center"/>
      <protection locked="0"/>
    </xf>
    <xf numFmtId="0" fontId="23" fillId="8" borderId="15" xfId="0" applyFont="1" applyFill="1" applyBorder="1" applyAlignment="1" applyProtection="1">
      <alignment horizontal="center"/>
      <protection locked="0"/>
    </xf>
    <xf numFmtId="0" fontId="23" fillId="8" borderId="2" xfId="0" applyFont="1" applyFill="1" applyBorder="1" applyAlignment="1" applyProtection="1">
      <alignment horizontal="center"/>
      <protection locked="0"/>
    </xf>
    <xf numFmtId="0" fontId="23" fillId="8" borderId="26" xfId="0" applyFont="1" applyFill="1" applyBorder="1" applyAlignment="1" applyProtection="1">
      <alignment horizontal="center"/>
      <protection locked="0"/>
    </xf>
    <xf numFmtId="0" fontId="23" fillId="8" borderId="4" xfId="0" applyFont="1" applyFill="1" applyBorder="1" applyAlignment="1" applyProtection="1">
      <alignment horizontal="center"/>
      <protection locked="0"/>
    </xf>
    <xf numFmtId="0" fontId="23" fillId="8" borderId="16" xfId="0" applyFont="1" applyFill="1" applyBorder="1" applyAlignment="1" applyProtection="1">
      <alignment horizontal="center"/>
      <protection locked="0"/>
    </xf>
    <xf numFmtId="0" fontId="23" fillId="8" borderId="17" xfId="0" applyFont="1" applyFill="1" applyBorder="1" applyAlignment="1" applyProtection="1">
      <alignment horizontal="center"/>
      <protection locked="0"/>
    </xf>
    <xf numFmtId="0" fontId="23" fillId="8" borderId="27" xfId="0" applyFont="1" applyFill="1" applyBorder="1" applyAlignment="1" applyProtection="1">
      <alignment horizontal="center"/>
      <protection locked="0"/>
    </xf>
    <xf numFmtId="0" fontId="23" fillId="8" borderId="45" xfId="0" applyFont="1" applyFill="1" applyBorder="1" applyAlignment="1" applyProtection="1">
      <alignment horizontal="center"/>
      <protection locked="0"/>
    </xf>
    <xf numFmtId="0" fontId="23" fillId="8" borderId="22" xfId="0" applyFont="1" applyFill="1" applyBorder="1" applyAlignment="1" applyProtection="1">
      <alignment horizontal="center"/>
      <protection locked="0"/>
    </xf>
    <xf numFmtId="165" fontId="9" fillId="11" borderId="2" xfId="0" applyNumberFormat="1" applyFont="1" applyFill="1" applyBorder="1" applyAlignment="1" applyProtection="1">
      <alignment horizontal="center"/>
      <protection locked="0"/>
    </xf>
    <xf numFmtId="0" fontId="15" fillId="2" borderId="6" xfId="0" applyFont="1" applyFill="1" applyBorder="1" applyAlignment="1" applyProtection="1">
      <alignment horizontal="center"/>
    </xf>
    <xf numFmtId="0" fontId="3" fillId="11" borderId="0" xfId="0" applyFont="1" applyFill="1" applyBorder="1" applyAlignment="1" applyProtection="1">
      <alignment horizontal="center"/>
    </xf>
    <xf numFmtId="0" fontId="16" fillId="11" borderId="0" xfId="0" applyFont="1" applyFill="1" applyBorder="1" applyProtection="1"/>
    <xf numFmtId="0" fontId="16" fillId="8" borderId="7" xfId="0" applyFont="1" applyFill="1" applyBorder="1" applyAlignment="1" applyProtection="1">
      <alignment horizontal="center"/>
    </xf>
    <xf numFmtId="0" fontId="16" fillId="8" borderId="13" xfId="0" applyFont="1" applyFill="1" applyBorder="1" applyAlignment="1" applyProtection="1">
      <alignment horizontal="center"/>
    </xf>
    <xf numFmtId="0" fontId="16" fillId="8" borderId="0" xfId="0" applyFont="1" applyFill="1" applyBorder="1" applyAlignment="1" applyProtection="1">
      <alignment horizontal="center"/>
    </xf>
    <xf numFmtId="0" fontId="16" fillId="8" borderId="14" xfId="0" applyFont="1" applyFill="1" applyBorder="1" applyAlignment="1" applyProtection="1">
      <alignment horizontal="center"/>
    </xf>
    <xf numFmtId="0" fontId="16" fillId="11" borderId="0" xfId="0" applyFont="1" applyFill="1" applyBorder="1" applyAlignment="1" applyProtection="1">
      <alignment horizontal="center"/>
    </xf>
    <xf numFmtId="0" fontId="17" fillId="11" borderId="0" xfId="0" applyFont="1" applyFill="1" applyProtection="1"/>
    <xf numFmtId="0" fontId="17" fillId="8" borderId="7" xfId="0" applyFont="1" applyFill="1" applyBorder="1" applyProtection="1"/>
    <xf numFmtId="0" fontId="17" fillId="8" borderId="13" xfId="0" applyFont="1" applyFill="1" applyBorder="1" applyProtection="1"/>
    <xf numFmtId="0" fontId="17" fillId="8" borderId="0" xfId="0" applyFont="1" applyFill="1" applyBorder="1" applyProtection="1"/>
    <xf numFmtId="0" fontId="17" fillId="8" borderId="0" xfId="0" applyFont="1" applyFill="1" applyBorder="1" applyAlignment="1" applyProtection="1">
      <alignment horizontal="center"/>
    </xf>
    <xf numFmtId="0" fontId="17" fillId="8" borderId="14" xfId="0" applyFont="1" applyFill="1" applyBorder="1" applyAlignment="1" applyProtection="1">
      <alignment horizontal="center"/>
    </xf>
    <xf numFmtId="0" fontId="17" fillId="11" borderId="0" xfId="0" applyFont="1" applyFill="1" applyAlignment="1" applyProtection="1">
      <alignment horizontal="center"/>
    </xf>
    <xf numFmtId="0" fontId="17" fillId="8" borderId="7" xfId="0" applyFont="1" applyFill="1" applyBorder="1" applyAlignment="1" applyProtection="1">
      <alignment horizontal="center"/>
    </xf>
    <xf numFmtId="0" fontId="17" fillId="8" borderId="20" xfId="0" applyFont="1" applyFill="1" applyBorder="1" applyAlignment="1" applyProtection="1">
      <alignment horizontal="center"/>
    </xf>
    <xf numFmtId="0" fontId="17" fillId="8" borderId="1" xfId="0" applyFont="1" applyFill="1" applyBorder="1" applyAlignment="1" applyProtection="1">
      <alignment horizontal="center"/>
    </xf>
    <xf numFmtId="0" fontId="17" fillId="8" borderId="18" xfId="0" applyFont="1" applyFill="1" applyBorder="1" applyAlignment="1" applyProtection="1">
      <alignment horizontal="center"/>
    </xf>
    <xf numFmtId="0" fontId="4" fillId="8" borderId="10" xfId="0" applyFont="1" applyFill="1" applyBorder="1" applyProtection="1"/>
    <xf numFmtId="1" fontId="17" fillId="0" borderId="6" xfId="0" applyNumberFormat="1" applyFont="1" applyBorder="1" applyAlignment="1" applyProtection="1">
      <alignment horizontal="center"/>
    </xf>
    <xf numFmtId="165" fontId="17" fillId="0" borderId="10" xfId="0" applyNumberFormat="1" applyFont="1" applyBorder="1" applyAlignment="1" applyProtection="1">
      <alignment horizontal="center"/>
    </xf>
    <xf numFmtId="2" fontId="17" fillId="0" borderId="11" xfId="0" applyNumberFormat="1" applyFont="1" applyBorder="1" applyAlignment="1" applyProtection="1">
      <alignment horizontal="center"/>
    </xf>
    <xf numFmtId="165" fontId="17" fillId="0" borderId="11" xfId="0" applyNumberFormat="1" applyFont="1" applyBorder="1" applyAlignment="1" applyProtection="1">
      <alignment horizontal="center"/>
    </xf>
    <xf numFmtId="2" fontId="17" fillId="0" borderId="12" xfId="0" applyNumberFormat="1" applyFont="1" applyBorder="1" applyAlignment="1" applyProtection="1">
      <alignment horizontal="center"/>
    </xf>
    <xf numFmtId="1" fontId="17" fillId="0" borderId="7" xfId="0" applyNumberFormat="1" applyFont="1" applyBorder="1" applyAlignment="1" applyProtection="1">
      <alignment horizontal="center"/>
    </xf>
    <xf numFmtId="165" fontId="17" fillId="0" borderId="13" xfId="0" applyNumberFormat="1" applyFont="1" applyBorder="1" applyAlignment="1" applyProtection="1">
      <alignment horizontal="center"/>
    </xf>
    <xf numFmtId="2" fontId="17" fillId="0" borderId="0" xfId="0" applyNumberFormat="1" applyFont="1" applyBorder="1" applyAlignment="1" applyProtection="1">
      <alignment horizontal="center"/>
    </xf>
    <xf numFmtId="165" fontId="17" fillId="0" borderId="0" xfId="0" applyNumberFormat="1" applyFont="1" applyBorder="1" applyAlignment="1" applyProtection="1">
      <alignment horizontal="center"/>
    </xf>
    <xf numFmtId="2" fontId="17" fillId="0" borderId="14" xfId="0" applyNumberFormat="1" applyFont="1" applyBorder="1" applyAlignment="1" applyProtection="1">
      <alignment horizontal="center"/>
    </xf>
    <xf numFmtId="0" fontId="3" fillId="8" borderId="13" xfId="0" applyFont="1" applyFill="1" applyBorder="1" applyProtection="1"/>
    <xf numFmtId="164" fontId="16" fillId="0" borderId="7" xfId="0" applyNumberFormat="1" applyFont="1" applyBorder="1" applyAlignment="1" applyProtection="1">
      <alignment horizontal="center"/>
    </xf>
    <xf numFmtId="165" fontId="16" fillId="0" borderId="13" xfId="0" applyNumberFormat="1" applyFont="1" applyBorder="1" applyAlignment="1" applyProtection="1">
      <alignment horizontal="center"/>
    </xf>
    <xf numFmtId="165" fontId="16" fillId="0" borderId="0" xfId="0" applyNumberFormat="1" applyFont="1" applyBorder="1" applyAlignment="1" applyProtection="1">
      <alignment horizontal="center"/>
    </xf>
    <xf numFmtId="165" fontId="16" fillId="0" borderId="14" xfId="0" applyNumberFormat="1" applyFont="1" applyBorder="1" applyAlignment="1" applyProtection="1">
      <alignment horizontal="center"/>
    </xf>
    <xf numFmtId="0" fontId="3" fillId="11" borderId="0" xfId="0" applyFont="1" applyFill="1" applyAlignment="1" applyProtection="1">
      <alignment horizontal="center"/>
    </xf>
    <xf numFmtId="0" fontId="16" fillId="0" borderId="7" xfId="0" applyFont="1" applyBorder="1" applyAlignment="1" applyProtection="1">
      <alignment horizontal="center"/>
    </xf>
    <xf numFmtId="0" fontId="16" fillId="0" borderId="13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14" xfId="0" applyFont="1" applyBorder="1" applyAlignment="1" applyProtection="1">
      <alignment horizontal="center"/>
    </xf>
    <xf numFmtId="0" fontId="3" fillId="8" borderId="20" xfId="0" applyFont="1" applyFill="1" applyBorder="1" applyProtection="1"/>
    <xf numFmtId="0" fontId="17" fillId="0" borderId="22" xfId="0" applyFont="1" applyBorder="1" applyAlignment="1" applyProtection="1">
      <alignment horizontal="center"/>
    </xf>
    <xf numFmtId="0" fontId="17" fillId="0" borderId="20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0" fontId="17" fillId="0" borderId="18" xfId="0" applyFont="1" applyBorder="1" applyAlignment="1" applyProtection="1">
      <alignment horizontal="center"/>
    </xf>
    <xf numFmtId="0" fontId="26" fillId="11" borderId="0" xfId="0" applyFont="1" applyFill="1" applyBorder="1" applyAlignment="1" applyProtection="1">
      <alignment horizontal="center"/>
    </xf>
    <xf numFmtId="0" fontId="15" fillId="11" borderId="0" xfId="0" applyFont="1" applyFill="1" applyBorder="1" applyAlignment="1" applyProtection="1">
      <alignment horizontal="center"/>
    </xf>
    <xf numFmtId="0" fontId="16" fillId="11" borderId="0" xfId="0" applyFont="1" applyFill="1" applyBorder="1" applyAlignment="1" applyProtection="1"/>
    <xf numFmtId="0" fontId="16" fillId="8" borderId="1" xfId="0" applyFont="1" applyFill="1" applyBorder="1" applyAlignment="1" applyProtection="1">
      <alignment horizontal="center"/>
    </xf>
    <xf numFmtId="0" fontId="16" fillId="8" borderId="18" xfId="0" applyFont="1" applyFill="1" applyBorder="1" applyAlignment="1" applyProtection="1">
      <alignment horizontal="center"/>
    </xf>
    <xf numFmtId="0" fontId="17" fillId="11" borderId="0" xfId="0" applyFont="1" applyFill="1" applyBorder="1" applyAlignment="1" applyProtection="1">
      <alignment horizontal="center"/>
    </xf>
    <xf numFmtId="0" fontId="4" fillId="8" borderId="6" xfId="0" applyFont="1" applyFill="1" applyBorder="1" applyProtection="1"/>
    <xf numFmtId="2" fontId="17" fillId="11" borderId="0" xfId="0" applyNumberFormat="1" applyFont="1" applyFill="1" applyBorder="1" applyAlignment="1" applyProtection="1">
      <alignment horizontal="center"/>
    </xf>
    <xf numFmtId="0" fontId="4" fillId="8" borderId="7" xfId="0" applyFont="1" applyFill="1" applyBorder="1" applyProtection="1"/>
    <xf numFmtId="0" fontId="3" fillId="8" borderId="7" xfId="0" applyFont="1" applyFill="1" applyBorder="1" applyProtection="1"/>
    <xf numFmtId="164" fontId="16" fillId="0" borderId="0" xfId="0" applyNumberFormat="1" applyFont="1" applyBorder="1" applyAlignment="1" applyProtection="1">
      <alignment horizontal="center"/>
    </xf>
    <xf numFmtId="2" fontId="16" fillId="0" borderId="0" xfId="0" applyNumberFormat="1" applyFont="1" applyBorder="1" applyAlignment="1" applyProtection="1">
      <alignment horizontal="center"/>
    </xf>
    <xf numFmtId="2" fontId="16" fillId="0" borderId="14" xfId="0" applyNumberFormat="1" applyFont="1" applyBorder="1" applyAlignment="1" applyProtection="1">
      <alignment horizontal="center"/>
    </xf>
    <xf numFmtId="2" fontId="16" fillId="11" borderId="0" xfId="0" applyNumberFormat="1" applyFont="1" applyFill="1" applyBorder="1" applyAlignment="1" applyProtection="1">
      <alignment horizontal="center"/>
    </xf>
    <xf numFmtId="164" fontId="17" fillId="0" borderId="10" xfId="0" applyNumberFormat="1" applyFont="1" applyBorder="1" applyAlignment="1" applyProtection="1">
      <alignment horizontal="center"/>
    </xf>
    <xf numFmtId="164" fontId="17" fillId="0" borderId="11" xfId="0" applyNumberFormat="1" applyFont="1" applyBorder="1" applyAlignment="1" applyProtection="1">
      <alignment horizontal="center"/>
    </xf>
    <xf numFmtId="164" fontId="17" fillId="0" borderId="13" xfId="0" applyNumberFormat="1" applyFont="1" applyBorder="1" applyAlignment="1" applyProtection="1">
      <alignment horizontal="center"/>
    </xf>
    <xf numFmtId="164" fontId="17" fillId="0" borderId="0" xfId="0" applyNumberFormat="1" applyFont="1" applyBorder="1" applyAlignment="1" applyProtection="1">
      <alignment horizontal="center"/>
    </xf>
    <xf numFmtId="164" fontId="16" fillId="0" borderId="13" xfId="0" applyNumberFormat="1" applyFont="1" applyBorder="1" applyAlignment="1" applyProtection="1">
      <alignment horizontal="center"/>
    </xf>
    <xf numFmtId="1" fontId="16" fillId="0" borderId="0" xfId="0" applyNumberFormat="1" applyFont="1" applyBorder="1" applyAlignment="1" applyProtection="1">
      <alignment horizontal="center"/>
    </xf>
    <xf numFmtId="0" fontId="18" fillId="11" borderId="0" xfId="0" applyFont="1" applyFill="1" applyBorder="1" applyAlignment="1" applyProtection="1"/>
    <xf numFmtId="0" fontId="16" fillId="8" borderId="10" xfId="0" applyFont="1" applyFill="1" applyBorder="1" applyAlignment="1" applyProtection="1">
      <alignment horizontal="center"/>
    </xf>
    <xf numFmtId="0" fontId="16" fillId="8" borderId="11" xfId="0" applyFont="1" applyFill="1" applyBorder="1" applyAlignment="1" applyProtection="1">
      <alignment horizontal="center"/>
    </xf>
    <xf numFmtId="0" fontId="16" fillId="8" borderId="12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/>
    <xf numFmtId="0" fontId="3" fillId="2" borderId="12" xfId="0" applyFont="1" applyFill="1" applyBorder="1" applyAlignment="1" applyProtection="1">
      <alignment horizontal="center"/>
    </xf>
    <xf numFmtId="0" fontId="16" fillId="8" borderId="20" xfId="0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4" fillId="0" borderId="22" xfId="0" applyFont="1" applyBorder="1" applyProtection="1"/>
    <xf numFmtId="0" fontId="3" fillId="0" borderId="18" xfId="0" applyFont="1" applyBorder="1" applyAlignment="1" applyProtection="1">
      <alignment horizontal="center"/>
    </xf>
    <xf numFmtId="2" fontId="17" fillId="8" borderId="24" xfId="0" applyNumberFormat="1" applyFont="1" applyFill="1" applyBorder="1" applyAlignment="1" applyProtection="1">
      <alignment horizontal="center"/>
    </xf>
    <xf numFmtId="2" fontId="17" fillId="8" borderId="28" xfId="0" applyNumberFormat="1" applyFont="1" applyFill="1" applyBorder="1" applyAlignment="1" applyProtection="1">
      <alignment horizontal="center"/>
    </xf>
    <xf numFmtId="2" fontId="17" fillId="8" borderId="25" xfId="0" applyNumberFormat="1" applyFont="1" applyFill="1" applyBorder="1" applyAlignment="1" applyProtection="1">
      <alignment horizontal="center"/>
    </xf>
    <xf numFmtId="2" fontId="17" fillId="8" borderId="36" xfId="0" applyNumberFormat="1" applyFont="1" applyFill="1" applyBorder="1" applyAlignment="1" applyProtection="1">
      <alignment horizontal="center"/>
    </xf>
    <xf numFmtId="2" fontId="17" fillId="8" borderId="31" xfId="0" applyNumberFormat="1" applyFont="1" applyFill="1" applyBorder="1" applyAlignment="1" applyProtection="1">
      <alignment horizontal="center"/>
    </xf>
    <xf numFmtId="2" fontId="17" fillId="8" borderId="29" xfId="0" applyNumberFormat="1" applyFont="1" applyFill="1" applyBorder="1" applyAlignment="1" applyProtection="1">
      <alignment horizontal="center"/>
    </xf>
    <xf numFmtId="2" fontId="17" fillId="8" borderId="46" xfId="0" applyNumberFormat="1" applyFont="1" applyFill="1" applyBorder="1" applyAlignment="1" applyProtection="1">
      <alignment horizontal="center"/>
    </xf>
    <xf numFmtId="2" fontId="17" fillId="8" borderId="15" xfId="0" applyNumberFormat="1" applyFont="1" applyFill="1" applyBorder="1" applyAlignment="1" applyProtection="1">
      <alignment horizontal="center"/>
    </xf>
    <xf numFmtId="2" fontId="17" fillId="8" borderId="2" xfId="0" applyNumberFormat="1" applyFont="1" applyFill="1" applyBorder="1" applyAlignment="1" applyProtection="1">
      <alignment horizontal="center"/>
    </xf>
    <xf numFmtId="2" fontId="17" fillId="8" borderId="26" xfId="0" applyNumberFormat="1" applyFont="1" applyFill="1" applyBorder="1" applyAlignment="1" applyProtection="1">
      <alignment horizontal="center"/>
    </xf>
    <xf numFmtId="2" fontId="17" fillId="8" borderId="3" xfId="0" applyNumberFormat="1" applyFont="1" applyFill="1" applyBorder="1" applyAlignment="1" applyProtection="1">
      <alignment horizontal="center"/>
    </xf>
    <xf numFmtId="2" fontId="17" fillId="8" borderId="4" xfId="0" applyNumberFormat="1" applyFont="1" applyFill="1" applyBorder="1" applyAlignment="1" applyProtection="1">
      <alignment horizontal="center"/>
    </xf>
    <xf numFmtId="2" fontId="17" fillId="8" borderId="16" xfId="0" applyNumberFormat="1" applyFont="1" applyFill="1" applyBorder="1" applyAlignment="1" applyProtection="1">
      <alignment horizontal="center"/>
    </xf>
    <xf numFmtId="2" fontId="17" fillId="8" borderId="17" xfId="0" applyNumberFormat="1" applyFont="1" applyFill="1" applyBorder="1" applyAlignment="1" applyProtection="1">
      <alignment horizontal="center"/>
    </xf>
    <xf numFmtId="2" fontId="17" fillId="8" borderId="27" xfId="0" applyNumberFormat="1" applyFont="1" applyFill="1" applyBorder="1" applyAlignment="1" applyProtection="1">
      <alignment horizontal="center"/>
    </xf>
    <xf numFmtId="2" fontId="17" fillId="8" borderId="38" xfId="0" applyNumberFormat="1" applyFont="1" applyFill="1" applyBorder="1" applyAlignment="1" applyProtection="1">
      <alignment horizontal="center"/>
    </xf>
    <xf numFmtId="2" fontId="17" fillId="8" borderId="45" xfId="0" applyNumberFormat="1" applyFont="1" applyFill="1" applyBorder="1" applyAlignment="1" applyProtection="1">
      <alignment horizontal="center"/>
    </xf>
    <xf numFmtId="2" fontId="17" fillId="11" borderId="0" xfId="0" applyNumberFormat="1" applyFont="1" applyFill="1" applyAlignment="1" applyProtection="1">
      <alignment horizontal="center"/>
    </xf>
    <xf numFmtId="0" fontId="3" fillId="11" borderId="6" xfId="0" applyFont="1" applyFill="1" applyBorder="1" applyProtection="1"/>
    <xf numFmtId="0" fontId="17" fillId="11" borderId="10" xfId="0" applyFont="1" applyFill="1" applyBorder="1" applyAlignment="1" applyProtection="1">
      <alignment horizontal="center"/>
    </xf>
    <xf numFmtId="0" fontId="17" fillId="11" borderId="11" xfId="0" applyFont="1" applyFill="1" applyBorder="1" applyAlignment="1" applyProtection="1">
      <alignment horizontal="center"/>
    </xf>
    <xf numFmtId="0" fontId="17" fillId="11" borderId="12" xfId="0" applyFont="1" applyFill="1" applyBorder="1" applyAlignment="1" applyProtection="1">
      <alignment horizontal="center"/>
    </xf>
    <xf numFmtId="0" fontId="16" fillId="11" borderId="10" xfId="0" applyFont="1" applyFill="1" applyBorder="1" applyAlignment="1" applyProtection="1">
      <alignment horizontal="center"/>
    </xf>
    <xf numFmtId="0" fontId="17" fillId="11" borderId="11" xfId="0" applyFont="1" applyFill="1" applyBorder="1" applyProtection="1"/>
    <xf numFmtId="0" fontId="17" fillId="11" borderId="12" xfId="0" applyFont="1" applyFill="1" applyBorder="1" applyProtection="1"/>
    <xf numFmtId="0" fontId="4" fillId="11" borderId="22" xfId="0" applyFont="1" applyFill="1" applyBorder="1" applyProtection="1"/>
    <xf numFmtId="0" fontId="16" fillId="11" borderId="20" xfId="0" applyFont="1" applyFill="1" applyBorder="1" applyAlignment="1" applyProtection="1">
      <alignment horizontal="center"/>
    </xf>
    <xf numFmtId="0" fontId="16" fillId="11" borderId="1" xfId="0" applyFont="1" applyFill="1" applyBorder="1" applyAlignment="1" applyProtection="1">
      <alignment horizontal="center"/>
    </xf>
    <xf numFmtId="0" fontId="16" fillId="11" borderId="18" xfId="0" applyFont="1" applyFill="1" applyBorder="1" applyAlignment="1" applyProtection="1">
      <alignment horizontal="center"/>
    </xf>
    <xf numFmtId="0" fontId="17" fillId="11" borderId="13" xfId="0" applyFont="1" applyFill="1" applyBorder="1" applyAlignment="1" applyProtection="1">
      <alignment horizontal="center"/>
    </xf>
    <xf numFmtId="0" fontId="4" fillId="11" borderId="7" xfId="0" applyFont="1" applyFill="1" applyBorder="1" applyProtection="1"/>
    <xf numFmtId="2" fontId="17" fillId="11" borderId="10" xfId="0" applyNumberFormat="1" applyFont="1" applyFill="1" applyBorder="1" applyAlignment="1" applyProtection="1">
      <alignment horizontal="center"/>
    </xf>
    <xf numFmtId="2" fontId="17" fillId="11" borderId="11" xfId="0" applyNumberFormat="1" applyFont="1" applyFill="1" applyBorder="1" applyAlignment="1" applyProtection="1">
      <alignment horizontal="center"/>
    </xf>
    <xf numFmtId="2" fontId="17" fillId="11" borderId="12" xfId="0" applyNumberFormat="1" applyFont="1" applyFill="1" applyBorder="1" applyAlignment="1" applyProtection="1">
      <alignment horizontal="center"/>
    </xf>
    <xf numFmtId="2" fontId="17" fillId="11" borderId="13" xfId="0" applyNumberFormat="1" applyFont="1" applyFill="1" applyBorder="1" applyAlignment="1" applyProtection="1">
      <alignment horizontal="center"/>
    </xf>
    <xf numFmtId="2" fontId="17" fillId="11" borderId="14" xfId="0" applyNumberFormat="1" applyFont="1" applyFill="1" applyBorder="1" applyAlignment="1" applyProtection="1">
      <alignment horizontal="center"/>
    </xf>
    <xf numFmtId="2" fontId="17" fillId="11" borderId="20" xfId="0" applyNumberFormat="1" applyFont="1" applyFill="1" applyBorder="1" applyAlignment="1" applyProtection="1">
      <alignment horizontal="center"/>
    </xf>
    <xf numFmtId="2" fontId="17" fillId="11" borderId="1" xfId="0" applyNumberFormat="1" applyFont="1" applyFill="1" applyBorder="1" applyAlignment="1" applyProtection="1">
      <alignment horizontal="center"/>
    </xf>
    <xf numFmtId="2" fontId="17" fillId="11" borderId="18" xfId="0" applyNumberFormat="1" applyFont="1" applyFill="1" applyBorder="1" applyAlignment="1" applyProtection="1">
      <alignment horizontal="center"/>
    </xf>
    <xf numFmtId="0" fontId="12" fillId="11" borderId="0" xfId="0" applyFont="1" applyFill="1" applyAlignment="1" applyProtection="1">
      <alignment horizontal="center"/>
    </xf>
    <xf numFmtId="165" fontId="9" fillId="11" borderId="5" xfId="0" applyNumberFormat="1" applyFont="1" applyFill="1" applyBorder="1" applyAlignment="1" applyProtection="1">
      <alignment horizontal="center"/>
    </xf>
    <xf numFmtId="165" fontId="3" fillId="11" borderId="0" xfId="0" applyNumberFormat="1" applyFont="1" applyFill="1" applyBorder="1" applyAlignment="1" applyProtection="1"/>
    <xf numFmtId="0" fontId="15" fillId="11" borderId="0" xfId="0" applyFont="1" applyFill="1" applyBorder="1" applyAlignment="1" applyProtection="1"/>
    <xf numFmtId="0" fontId="4" fillId="8" borderId="10" xfId="0" applyFont="1" applyFill="1" applyBorder="1" applyAlignment="1" applyProtection="1">
      <alignment horizontal="left"/>
    </xf>
    <xf numFmtId="0" fontId="18" fillId="11" borderId="1" xfId="0" applyFont="1" applyFill="1" applyBorder="1" applyAlignment="1" applyProtection="1"/>
    <xf numFmtId="0" fontId="3" fillId="8" borderId="6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4" fillId="8" borderId="7" xfId="0" applyFont="1" applyFill="1" applyBorder="1" applyAlignment="1" applyProtection="1">
      <alignment horizontal="left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2" fontId="17" fillId="8" borderId="44" xfId="0" applyNumberFormat="1" applyFont="1" applyFill="1" applyBorder="1" applyAlignment="1" applyProtection="1">
      <alignment horizontal="center"/>
    </xf>
    <xf numFmtId="0" fontId="4" fillId="8" borderId="20" xfId="0" applyFont="1" applyFill="1" applyBorder="1" applyAlignment="1" applyProtection="1">
      <alignment horizontal="left"/>
    </xf>
    <xf numFmtId="0" fontId="19" fillId="11" borderId="0" xfId="0" applyFont="1" applyFill="1" applyAlignment="1" applyProtection="1">
      <alignment horizontal="left"/>
    </xf>
    <xf numFmtId="0" fontId="4" fillId="11" borderId="0" xfId="0" applyFont="1" applyFill="1" applyProtection="1">
      <protection hidden="1"/>
    </xf>
    <xf numFmtId="0" fontId="3" fillId="11" borderId="6" xfId="0" applyFont="1" applyFill="1" applyBorder="1" applyAlignment="1" applyProtection="1">
      <alignment horizontal="left"/>
      <protection hidden="1"/>
    </xf>
    <xf numFmtId="0" fontId="17" fillId="11" borderId="10" xfId="0" applyFont="1" applyFill="1" applyBorder="1" applyAlignment="1" applyProtection="1">
      <alignment horizontal="center"/>
      <protection hidden="1"/>
    </xf>
    <xf numFmtId="0" fontId="17" fillId="11" borderId="11" xfId="0" applyFont="1" applyFill="1" applyBorder="1" applyAlignment="1" applyProtection="1">
      <alignment horizontal="center"/>
      <protection hidden="1"/>
    </xf>
    <xf numFmtId="0" fontId="17" fillId="11" borderId="12" xfId="0" applyFont="1" applyFill="1" applyBorder="1" applyAlignment="1" applyProtection="1">
      <alignment horizontal="center"/>
      <protection hidden="1"/>
    </xf>
    <xf numFmtId="0" fontId="16" fillId="11" borderId="10" xfId="0" applyFont="1" applyFill="1" applyBorder="1" applyAlignment="1" applyProtection="1">
      <alignment horizontal="center"/>
      <protection hidden="1"/>
    </xf>
    <xf numFmtId="0" fontId="17" fillId="11" borderId="11" xfId="0" applyFont="1" applyFill="1" applyBorder="1" applyProtection="1">
      <protection hidden="1"/>
    </xf>
    <xf numFmtId="0" fontId="17" fillId="11" borderId="12" xfId="0" applyFont="1" applyFill="1" applyBorder="1" applyProtection="1">
      <protection hidden="1"/>
    </xf>
    <xf numFmtId="0" fontId="4" fillId="11" borderId="7" xfId="0" applyFont="1" applyFill="1" applyBorder="1" applyAlignment="1" applyProtection="1">
      <alignment horizontal="left"/>
      <protection hidden="1"/>
    </xf>
    <xf numFmtId="0" fontId="16" fillId="11" borderId="13" xfId="0" applyFont="1" applyFill="1" applyBorder="1" applyAlignment="1" applyProtection="1">
      <alignment horizontal="center"/>
      <protection hidden="1"/>
    </xf>
    <xf numFmtId="0" fontId="16" fillId="11" borderId="0" xfId="0" applyFont="1" applyFill="1" applyBorder="1" applyAlignment="1" applyProtection="1">
      <alignment horizontal="center"/>
      <protection hidden="1"/>
    </xf>
    <xf numFmtId="0" fontId="16" fillId="11" borderId="14" xfId="0" applyFont="1" applyFill="1" applyBorder="1" applyAlignment="1" applyProtection="1">
      <alignment horizontal="center"/>
      <protection hidden="1"/>
    </xf>
    <xf numFmtId="0" fontId="17" fillId="11" borderId="13" xfId="0" applyFont="1" applyFill="1" applyBorder="1" applyAlignment="1" applyProtection="1">
      <alignment horizontal="center"/>
      <protection hidden="1"/>
    </xf>
    <xf numFmtId="0" fontId="17" fillId="11" borderId="0" xfId="0" applyFont="1" applyFill="1" applyBorder="1" applyAlignment="1" applyProtection="1">
      <alignment horizontal="center"/>
      <protection hidden="1"/>
    </xf>
    <xf numFmtId="0" fontId="17" fillId="11" borderId="14" xfId="0" applyFont="1" applyFill="1" applyBorder="1" applyAlignment="1" applyProtection="1">
      <alignment horizontal="center"/>
      <protection hidden="1"/>
    </xf>
    <xf numFmtId="2" fontId="17" fillId="11" borderId="13" xfId="0" applyNumberFormat="1" applyFont="1" applyFill="1" applyBorder="1" applyAlignment="1" applyProtection="1">
      <alignment horizontal="center"/>
      <protection hidden="1"/>
    </xf>
    <xf numFmtId="2" fontId="17" fillId="11" borderId="0" xfId="0" applyNumberFormat="1" applyFont="1" applyFill="1" applyBorder="1" applyAlignment="1" applyProtection="1">
      <alignment horizontal="center"/>
      <protection hidden="1"/>
    </xf>
    <xf numFmtId="2" fontId="17" fillId="11" borderId="14" xfId="0" applyNumberFormat="1" applyFont="1" applyFill="1" applyBorder="1" applyAlignment="1" applyProtection="1">
      <alignment horizontal="center"/>
      <protection hidden="1"/>
    </xf>
    <xf numFmtId="0" fontId="4" fillId="11" borderId="22" xfId="0" applyFont="1" applyFill="1" applyBorder="1" applyAlignment="1" applyProtection="1">
      <alignment horizontal="left"/>
      <protection hidden="1"/>
    </xf>
    <xf numFmtId="2" fontId="17" fillId="11" borderId="20" xfId="0" applyNumberFormat="1" applyFont="1" applyFill="1" applyBorder="1" applyAlignment="1" applyProtection="1">
      <alignment horizontal="center"/>
      <protection hidden="1"/>
    </xf>
    <xf numFmtId="2" fontId="17" fillId="11" borderId="1" xfId="0" applyNumberFormat="1" applyFont="1" applyFill="1" applyBorder="1" applyAlignment="1" applyProtection="1">
      <alignment horizontal="center"/>
      <protection hidden="1"/>
    </xf>
    <xf numFmtId="2" fontId="17" fillId="11" borderId="18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4" fillId="7" borderId="36" xfId="2" applyFont="1" applyFill="1" applyBorder="1" applyAlignment="1" applyProtection="1">
      <alignment horizontal="center"/>
      <protection locked="0"/>
    </xf>
    <xf numFmtId="0" fontId="4" fillId="12" borderId="3" xfId="2" applyFont="1" applyFill="1" applyBorder="1" applyAlignment="1" applyProtection="1">
      <alignment horizontal="center"/>
      <protection locked="0"/>
    </xf>
    <xf numFmtId="1" fontId="4" fillId="12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3" fillId="11" borderId="0" xfId="0" applyFont="1" applyFill="1" applyBorder="1" applyAlignment="1" applyProtection="1">
      <alignment horizontal="left"/>
    </xf>
    <xf numFmtId="0" fontId="4" fillId="7" borderId="29" xfId="0" applyFont="1" applyFill="1" applyBorder="1" applyAlignment="1" applyProtection="1">
      <alignment horizontal="center" vertical="center"/>
    </xf>
    <xf numFmtId="165" fontId="3" fillId="2" borderId="33" xfId="0" applyNumberFormat="1" applyFont="1" applyFill="1" applyBorder="1" applyAlignment="1" applyProtection="1">
      <alignment horizontal="center" vertical="center"/>
    </xf>
    <xf numFmtId="1" fontId="4" fillId="9" borderId="29" xfId="0" applyNumberFormat="1" applyFont="1" applyFill="1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65" fontId="4" fillId="9" borderId="34" xfId="0" applyNumberFormat="1" applyFont="1" applyFill="1" applyBorder="1" applyAlignment="1" applyProtection="1">
      <alignment horizontal="center"/>
    </xf>
    <xf numFmtId="165" fontId="4" fillId="0" borderId="27" xfId="0" applyNumberFormat="1" applyFont="1" applyBorder="1" applyAlignment="1" applyProtection="1">
      <alignment horizontal="center"/>
    </xf>
    <xf numFmtId="165" fontId="4" fillId="0" borderId="34" xfId="0" applyNumberFormat="1" applyFont="1" applyBorder="1" applyAlignment="1" applyProtection="1">
      <alignment horizontal="center"/>
    </xf>
    <xf numFmtId="166" fontId="3" fillId="9" borderId="27" xfId="0" applyNumberFormat="1" applyFont="1" applyFill="1" applyBorder="1" applyAlignment="1" applyProtection="1">
      <alignment horizontal="center"/>
    </xf>
    <xf numFmtId="2" fontId="3" fillId="9" borderId="27" xfId="0" applyNumberFormat="1" applyFont="1" applyFill="1" applyBorder="1" applyAlignment="1" applyProtection="1">
      <alignment horizontal="center" vertical="center"/>
    </xf>
    <xf numFmtId="0" fontId="0" fillId="11" borderId="0" xfId="0" applyFill="1" applyAlignment="1">
      <alignment vertical="top" wrapText="1"/>
    </xf>
    <xf numFmtId="0" fontId="0" fillId="11" borderId="0" xfId="0" applyFill="1"/>
    <xf numFmtId="0" fontId="10" fillId="11" borderId="0" xfId="0" applyFont="1" applyFill="1" applyAlignment="1">
      <alignment horizontal="left" vertical="center" wrapText="1"/>
    </xf>
    <xf numFmtId="0" fontId="25" fillId="11" borderId="0" xfId="0" applyFont="1" applyFill="1" applyAlignment="1">
      <alignment horizontal="left" vertical="top" wrapText="1"/>
    </xf>
    <xf numFmtId="0" fontId="3" fillId="8" borderId="10" xfId="0" applyFont="1" applyFill="1" applyBorder="1" applyAlignment="1" applyProtection="1">
      <alignment horizontal="center" vertical="center"/>
    </xf>
    <xf numFmtId="0" fontId="3" fillId="8" borderId="12" xfId="0" applyFont="1" applyFill="1" applyBorder="1" applyAlignment="1" applyProtection="1">
      <alignment horizontal="center" vertical="center"/>
    </xf>
    <xf numFmtId="0" fontId="6" fillId="8" borderId="10" xfId="0" applyFont="1" applyFill="1" applyBorder="1" applyAlignment="1" applyProtection="1">
      <alignment horizontal="center"/>
    </xf>
    <xf numFmtId="0" fontId="6" fillId="8" borderId="12" xfId="0" applyFont="1" applyFill="1" applyBorder="1" applyAlignment="1" applyProtection="1">
      <alignment horizontal="center"/>
    </xf>
    <xf numFmtId="0" fontId="4" fillId="0" borderId="38" xfId="2" applyFont="1" applyBorder="1" applyAlignment="1" applyProtection="1">
      <alignment horizontal="left"/>
    </xf>
    <xf numFmtId="0" fontId="4" fillId="0" borderId="39" xfId="2" applyFont="1" applyBorder="1" applyAlignment="1" applyProtection="1">
      <alignment horizontal="left"/>
    </xf>
    <xf numFmtId="0" fontId="4" fillId="0" borderId="34" xfId="2" applyFont="1" applyBorder="1" applyAlignment="1" applyProtection="1">
      <alignment horizontal="left"/>
    </xf>
    <xf numFmtId="0" fontId="0" fillId="8" borderId="36" xfId="0" applyFill="1" applyBorder="1" applyAlignment="1" applyProtection="1">
      <alignment horizontal="left"/>
    </xf>
    <xf numFmtId="0" fontId="0" fillId="8" borderId="32" xfId="0" applyFill="1" applyBorder="1" applyAlignment="1" applyProtection="1">
      <alignment horizontal="left"/>
    </xf>
    <xf numFmtId="0" fontId="0" fillId="8" borderId="3" xfId="0" applyFill="1" applyBorder="1" applyAlignment="1" applyProtection="1">
      <alignment horizontal="left"/>
    </xf>
    <xf numFmtId="0" fontId="0" fillId="8" borderId="33" xfId="0" applyFill="1" applyBorder="1" applyAlignment="1" applyProtection="1">
      <alignment horizontal="left"/>
    </xf>
    <xf numFmtId="0" fontId="0" fillId="8" borderId="38" xfId="0" applyFill="1" applyBorder="1" applyAlignment="1" applyProtection="1">
      <alignment horizontal="left"/>
    </xf>
    <xf numFmtId="0" fontId="0" fillId="8" borderId="34" xfId="0" applyFill="1" applyBorder="1" applyAlignment="1" applyProtection="1">
      <alignment horizontal="left"/>
    </xf>
    <xf numFmtId="0" fontId="4" fillId="0" borderId="36" xfId="0" applyFont="1" applyBorder="1" applyAlignment="1" applyProtection="1">
      <alignment horizontal="left"/>
    </xf>
    <xf numFmtId="0" fontId="4" fillId="0" borderId="37" xfId="0" applyFont="1" applyBorder="1" applyAlignment="1" applyProtection="1">
      <alignment horizontal="left"/>
    </xf>
    <xf numFmtId="0" fontId="4" fillId="0" borderId="32" xfId="0" applyFont="1" applyBorder="1" applyAlignment="1" applyProtection="1">
      <alignment horizontal="left"/>
    </xf>
    <xf numFmtId="0" fontId="4" fillId="0" borderId="3" xfId="2" applyFont="1" applyBorder="1" applyAlignment="1" applyProtection="1">
      <alignment horizontal="left"/>
    </xf>
    <xf numFmtId="0" fontId="4" fillId="0" borderId="5" xfId="2" applyFont="1" applyBorder="1" applyAlignment="1" applyProtection="1">
      <alignment horizontal="left"/>
    </xf>
    <xf numFmtId="0" fontId="4" fillId="0" borderId="33" xfId="2" applyFont="1" applyBorder="1" applyAlignment="1" applyProtection="1">
      <alignment horizontal="left"/>
    </xf>
    <xf numFmtId="0" fontId="4" fillId="0" borderId="3" xfId="2" applyFont="1" applyBorder="1" applyAlignment="1" applyProtection="1"/>
    <xf numFmtId="0" fontId="4" fillId="0" borderId="5" xfId="2" applyFont="1" applyBorder="1" applyAlignment="1" applyProtection="1"/>
    <xf numFmtId="0" fontId="4" fillId="0" borderId="33" xfId="2" applyFont="1" applyBorder="1" applyAlignment="1" applyProtection="1"/>
    <xf numFmtId="0" fontId="4" fillId="8" borderId="38" xfId="2" applyFont="1" applyFill="1" applyBorder="1" applyAlignment="1" applyProtection="1">
      <alignment horizontal="left"/>
    </xf>
    <xf numFmtId="0" fontId="4" fillId="8" borderId="39" xfId="2" applyFont="1" applyFill="1" applyBorder="1" applyAlignment="1" applyProtection="1">
      <alignment horizontal="left"/>
    </xf>
    <xf numFmtId="0" fontId="4" fillId="8" borderId="34" xfId="2" applyFont="1" applyFill="1" applyBorder="1" applyAlignment="1" applyProtection="1">
      <alignment horizontal="left"/>
    </xf>
    <xf numFmtId="0" fontId="0" fillId="8" borderId="37" xfId="0" applyFill="1" applyBorder="1" applyAlignment="1" applyProtection="1">
      <alignment horizontal="left"/>
    </xf>
    <xf numFmtId="0" fontId="10" fillId="11" borderId="0" xfId="0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center" vertical="center" wrapText="1"/>
    </xf>
    <xf numFmtId="0" fontId="10" fillId="11" borderId="0" xfId="0" applyFont="1" applyFill="1" applyAlignment="1" applyProtection="1">
      <alignment horizontal="center" vertical="center" wrapText="1"/>
    </xf>
    <xf numFmtId="0" fontId="4" fillId="11" borderId="0" xfId="0" applyFont="1" applyFill="1" applyBorder="1" applyAlignment="1" applyProtection="1">
      <alignment horizontal="left"/>
    </xf>
    <xf numFmtId="0" fontId="4" fillId="11" borderId="0" xfId="2" applyFont="1" applyFill="1" applyBorder="1" applyAlignment="1" applyProtection="1">
      <alignment horizontal="left"/>
    </xf>
    <xf numFmtId="0" fontId="4" fillId="11" borderId="0" xfId="2" applyFont="1" applyFill="1" applyBorder="1" applyAlignment="1" applyProtection="1"/>
    <xf numFmtId="165" fontId="3" fillId="0" borderId="15" xfId="0" applyNumberFormat="1" applyFont="1" applyBorder="1" applyAlignment="1" applyProtection="1">
      <alignment horizontal="center"/>
    </xf>
    <xf numFmtId="165" fontId="3" fillId="0" borderId="26" xfId="0" applyNumberFormat="1" applyFont="1" applyBorder="1" applyAlignment="1" applyProtection="1">
      <alignment horizontal="center"/>
    </xf>
    <xf numFmtId="0" fontId="3" fillId="8" borderId="6" xfId="0" applyFont="1" applyFill="1" applyBorder="1" applyAlignment="1" applyProtection="1">
      <alignment horizontal="center" vertical="center"/>
    </xf>
    <xf numFmtId="0" fontId="3" fillId="8" borderId="7" xfId="0" applyFont="1" applyFill="1" applyBorder="1" applyAlignment="1" applyProtection="1">
      <alignment horizontal="center" vertical="center"/>
    </xf>
    <xf numFmtId="0" fontId="3" fillId="8" borderId="22" xfId="0" applyFont="1" applyFill="1" applyBorder="1" applyAlignment="1" applyProtection="1">
      <alignment horizontal="center" vertical="center"/>
    </xf>
    <xf numFmtId="0" fontId="3" fillId="11" borderId="0" xfId="0" applyFont="1" applyFill="1" applyBorder="1" applyAlignment="1" applyProtection="1">
      <alignment horizontal="center" vertical="center"/>
    </xf>
    <xf numFmtId="0" fontId="16" fillId="8" borderId="11" xfId="0" applyFont="1" applyFill="1" applyBorder="1" applyAlignment="1" applyProtection="1">
      <alignment horizontal="center"/>
    </xf>
    <xf numFmtId="0" fontId="16" fillId="8" borderId="12" xfId="0" applyFont="1" applyFill="1" applyBorder="1" applyAlignment="1" applyProtection="1">
      <alignment horizontal="center"/>
    </xf>
    <xf numFmtId="0" fontId="15" fillId="2" borderId="10" xfId="0" applyFont="1" applyFill="1" applyBorder="1" applyAlignment="1" applyProtection="1">
      <alignment horizontal="center"/>
    </xf>
    <xf numFmtId="0" fontId="15" fillId="2" borderId="11" xfId="0" applyFont="1" applyFill="1" applyBorder="1" applyAlignment="1" applyProtection="1">
      <alignment horizontal="center"/>
    </xf>
    <xf numFmtId="0" fontId="15" fillId="2" borderId="12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16" fillId="8" borderId="0" xfId="0" applyFont="1" applyFill="1" applyBorder="1" applyAlignment="1" applyProtection="1">
      <alignment horizontal="center"/>
    </xf>
    <xf numFmtId="0" fontId="16" fillId="8" borderId="14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165" fontId="3" fillId="0" borderId="24" xfId="0" applyNumberFormat="1" applyFont="1" applyBorder="1" applyAlignment="1" applyProtection="1">
      <alignment horizontal="center"/>
    </xf>
    <xf numFmtId="165" fontId="3" fillId="0" borderId="25" xfId="0" applyNumberFormat="1" applyFont="1" applyBorder="1" applyAlignment="1" applyProtection="1">
      <alignment horizontal="center"/>
    </xf>
    <xf numFmtId="0" fontId="18" fillId="4" borderId="1" xfId="0" applyFont="1" applyFill="1" applyBorder="1" applyAlignment="1" applyProtection="1">
      <alignment horizontal="center"/>
    </xf>
    <xf numFmtId="0" fontId="0" fillId="8" borderId="5" xfId="0" applyFill="1" applyBorder="1" applyAlignment="1" applyProtection="1">
      <alignment horizontal="left"/>
    </xf>
    <xf numFmtId="0" fontId="3" fillId="8" borderId="6" xfId="0" applyFont="1" applyFill="1" applyBorder="1" applyAlignment="1" applyProtection="1">
      <alignment horizontal="left" vertical="center"/>
    </xf>
    <xf numFmtId="0" fontId="3" fillId="8" borderId="7" xfId="0" applyFont="1" applyFill="1" applyBorder="1" applyAlignment="1" applyProtection="1">
      <alignment horizontal="left" vertical="center"/>
    </xf>
    <xf numFmtId="0" fontId="3" fillId="8" borderId="22" xfId="0" applyFont="1" applyFill="1" applyBorder="1" applyAlignment="1" applyProtection="1">
      <alignment horizontal="left" vertical="center"/>
    </xf>
  </cellXfs>
  <cellStyles count="5">
    <cellStyle name="Normal_NLS Rs calc MW model" xfId="3"/>
    <cellStyle name="Standaard" xfId="0" builtinId="0"/>
    <cellStyle name="Standaard 2" xfId="1"/>
    <cellStyle name="Standaard 2 2" xfId="4"/>
    <cellStyle name="Standaard 3" xfId="2"/>
  </cellStyles>
  <dxfs count="280"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CCFF9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FF99"/>
      <color rgb="FFCCFFCC"/>
      <color rgb="FFFFFF99"/>
      <color rgb="FF00FF00"/>
      <color rgb="FFFF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POCIS!$B$9</c:f>
              <c:strCache>
                <c:ptCount val="1"/>
                <c:pt idx="0">
                  <c:v>Cytotox CALUX POCIS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POCIS!$G$12:$G$21</c:f>
              <c:numCache>
                <c:formatCode>0.000</c:formatCode>
                <c:ptCount val="10"/>
                <c:pt idx="0">
                  <c:v>9.375E-2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000">
                  <c:v>0</c:v>
                </c:pt>
              </c:numCache>
            </c:numRef>
          </c:val>
        </c:ser>
        <c:shape val="box"/>
        <c:axId val="57092736"/>
        <c:axId val="57110912"/>
        <c:axId val="0"/>
      </c:bar3DChart>
      <c:catAx>
        <c:axId val="57092736"/>
        <c:scaling>
          <c:orientation val="minMax"/>
        </c:scaling>
        <c:axPos val="b"/>
        <c:numFmt formatCode="General" sourceLinked="1"/>
        <c:tickLblPos val="nextTo"/>
        <c:crossAx val="57110912"/>
        <c:crosses val="autoZero"/>
        <c:auto val="1"/>
        <c:lblAlgn val="ctr"/>
        <c:lblOffset val="100"/>
      </c:catAx>
      <c:valAx>
        <c:axId val="57110912"/>
        <c:scaling>
          <c:orientation val="minMax"/>
        </c:scaling>
        <c:axPos val="l"/>
        <c:majorGridlines/>
        <c:numFmt formatCode="0.000" sourceLinked="1"/>
        <c:tickLblPos val="nextTo"/>
        <c:crossAx val="57092736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Silrubber!$B$9</c:f>
              <c:strCache>
                <c:ptCount val="1"/>
                <c:pt idx="0">
                  <c:v>Cytotox CALUX SR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Silrubber!$G$12:$G$21</c:f>
              <c:numCache>
                <c:formatCode>0.000</c:formatCode>
                <c:ptCount val="10"/>
                <c:pt idx="0">
                  <c:v>1.6666666666666668E-3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8131200"/>
        <c:axId val="58132736"/>
        <c:axId val="0"/>
      </c:bar3DChart>
      <c:catAx>
        <c:axId val="58131200"/>
        <c:scaling>
          <c:orientation val="minMax"/>
        </c:scaling>
        <c:axPos val="b"/>
        <c:numFmt formatCode="General" sourceLinked="1"/>
        <c:tickLblPos val="nextTo"/>
        <c:crossAx val="58132736"/>
        <c:crosses val="autoZero"/>
        <c:auto val="1"/>
        <c:lblAlgn val="ctr"/>
        <c:lblOffset val="100"/>
      </c:catAx>
      <c:valAx>
        <c:axId val="58132736"/>
        <c:scaling>
          <c:orientation val="minMax"/>
        </c:scaling>
        <c:axPos val="l"/>
        <c:majorGridlines/>
        <c:numFmt formatCode="0.000" sourceLinked="1"/>
        <c:tickLblPos val="nextTo"/>
        <c:crossAx val="58131200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Silrubber!$B$27</c:f>
              <c:strCache>
                <c:ptCount val="1"/>
                <c:pt idx="0">
                  <c:v>Microtox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Silrubber!$G$30:$G$39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8178176"/>
        <c:axId val="58179968"/>
        <c:axId val="0"/>
      </c:bar3DChart>
      <c:catAx>
        <c:axId val="58178176"/>
        <c:scaling>
          <c:orientation val="minMax"/>
        </c:scaling>
        <c:axPos val="b"/>
        <c:numFmt formatCode="General" sourceLinked="1"/>
        <c:tickLblPos val="nextTo"/>
        <c:crossAx val="58179968"/>
        <c:crosses val="autoZero"/>
        <c:auto val="1"/>
        <c:lblAlgn val="ctr"/>
        <c:lblOffset val="100"/>
      </c:catAx>
      <c:valAx>
        <c:axId val="58179968"/>
        <c:scaling>
          <c:orientation val="minMax"/>
        </c:scaling>
        <c:axPos val="l"/>
        <c:majorGridlines/>
        <c:numFmt formatCode="0.000" sourceLinked="1"/>
        <c:tickLblPos val="nextTo"/>
        <c:crossAx val="58178176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Silrubber!$B$45</c:f>
              <c:strCache>
                <c:ptCount val="1"/>
                <c:pt idx="0">
                  <c:v>Algentox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Silrubber!$G$48:$G$57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8204928"/>
        <c:axId val="58206464"/>
        <c:axId val="0"/>
      </c:bar3DChart>
      <c:catAx>
        <c:axId val="58204928"/>
        <c:scaling>
          <c:orientation val="minMax"/>
        </c:scaling>
        <c:axPos val="b"/>
        <c:numFmt formatCode="General" sourceLinked="1"/>
        <c:tickLblPos val="nextTo"/>
        <c:crossAx val="58206464"/>
        <c:crosses val="autoZero"/>
        <c:auto val="1"/>
        <c:lblAlgn val="ctr"/>
        <c:lblOffset val="100"/>
      </c:catAx>
      <c:valAx>
        <c:axId val="58206464"/>
        <c:scaling>
          <c:orientation val="minMax"/>
        </c:scaling>
        <c:axPos val="l"/>
        <c:majorGridlines/>
        <c:numFmt formatCode="0.000" sourceLinked="1"/>
        <c:tickLblPos val="nextTo"/>
        <c:crossAx val="58204928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Silrubber!$B$63</c:f>
              <c:strCache>
                <c:ptCount val="1"/>
                <c:pt idx="0">
                  <c:v>Daphniatox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Silrubber!$G$66:$G$75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8247808"/>
        <c:axId val="58253696"/>
        <c:axId val="0"/>
      </c:bar3DChart>
      <c:catAx>
        <c:axId val="58247808"/>
        <c:scaling>
          <c:orientation val="minMax"/>
        </c:scaling>
        <c:axPos val="b"/>
        <c:numFmt formatCode="General" sourceLinked="1"/>
        <c:tickLblPos val="nextTo"/>
        <c:crossAx val="58253696"/>
        <c:crosses val="autoZero"/>
        <c:auto val="1"/>
        <c:lblAlgn val="ctr"/>
        <c:lblOffset val="100"/>
      </c:catAx>
      <c:valAx>
        <c:axId val="58253696"/>
        <c:scaling>
          <c:orientation val="minMax"/>
        </c:scaling>
        <c:axPos val="l"/>
        <c:majorGridlines/>
        <c:numFmt formatCode="0.000" sourceLinked="1"/>
        <c:tickLblPos val="nextTo"/>
        <c:crossAx val="58247808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Silrubber!$B$83</c:f>
              <c:strCache>
                <c:ptCount val="1"/>
                <c:pt idx="0">
                  <c:v>DR CALUX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Silrubber!$E$86:$E$95</c:f>
              <c:numCache>
                <c:formatCode>0.0</c:formatCode>
                <c:ptCount val="10"/>
                <c:pt idx="0">
                  <c:v>0.4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8352768"/>
        <c:axId val="58354304"/>
        <c:axId val="0"/>
      </c:bar3DChart>
      <c:catAx>
        <c:axId val="58352768"/>
        <c:scaling>
          <c:orientation val="minMax"/>
        </c:scaling>
        <c:axPos val="b"/>
        <c:numFmt formatCode="General" sourceLinked="1"/>
        <c:tickLblPos val="nextTo"/>
        <c:crossAx val="58354304"/>
        <c:crosses val="autoZero"/>
        <c:auto val="1"/>
        <c:lblAlgn val="ctr"/>
        <c:lblOffset val="100"/>
      </c:catAx>
      <c:valAx>
        <c:axId val="58354304"/>
        <c:scaling>
          <c:orientation val="minMax"/>
        </c:scaling>
        <c:axPos val="l"/>
        <c:majorGridlines/>
        <c:numFmt formatCode="0.0" sourceLinked="1"/>
        <c:tickLblPos val="nextTo"/>
        <c:crossAx val="58352768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Silrubber!$B$101</c:f>
              <c:strCache>
                <c:ptCount val="1"/>
                <c:pt idx="0">
                  <c:v>PAH CALUX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Silrubber!$E$104:$E$113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8387456"/>
        <c:axId val="58389248"/>
        <c:axId val="0"/>
      </c:bar3DChart>
      <c:catAx>
        <c:axId val="58387456"/>
        <c:scaling>
          <c:orientation val="minMax"/>
        </c:scaling>
        <c:axPos val="b"/>
        <c:numFmt formatCode="General" sourceLinked="1"/>
        <c:tickLblPos val="nextTo"/>
        <c:crossAx val="58389248"/>
        <c:crosses val="autoZero"/>
        <c:auto val="1"/>
        <c:lblAlgn val="ctr"/>
        <c:lblOffset val="100"/>
      </c:catAx>
      <c:valAx>
        <c:axId val="58389248"/>
        <c:scaling>
          <c:orientation val="minMax"/>
        </c:scaling>
        <c:axPos val="l"/>
        <c:majorGridlines/>
        <c:numFmt formatCode="0.0" sourceLinked="1"/>
        <c:tickLblPos val="nextTo"/>
        <c:crossAx val="58387456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Silrubber!$B$119</c:f>
              <c:strCache>
                <c:ptCount val="1"/>
                <c:pt idx="0">
                  <c:v>PPARg CALUX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Silrubber!$E$122:$E$131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8426496"/>
        <c:axId val="58428032"/>
        <c:axId val="0"/>
      </c:bar3DChart>
      <c:catAx>
        <c:axId val="58426496"/>
        <c:scaling>
          <c:orientation val="minMax"/>
        </c:scaling>
        <c:axPos val="b"/>
        <c:numFmt formatCode="General" sourceLinked="1"/>
        <c:tickLblPos val="nextTo"/>
        <c:crossAx val="58428032"/>
        <c:crosses val="autoZero"/>
        <c:auto val="1"/>
        <c:lblAlgn val="ctr"/>
        <c:lblOffset val="100"/>
      </c:catAx>
      <c:valAx>
        <c:axId val="58428032"/>
        <c:scaling>
          <c:orientation val="minMax"/>
        </c:scaling>
        <c:axPos val="l"/>
        <c:majorGridlines/>
        <c:numFmt formatCode="0.0" sourceLinked="1"/>
        <c:tickLblPos val="nextTo"/>
        <c:crossAx val="58426496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Silrubber!$B$137</c:f>
              <c:strCache>
                <c:ptCount val="1"/>
                <c:pt idx="0">
                  <c:v>PXR CALUX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Silrubber!$E$140:$E$149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8465280"/>
        <c:axId val="58475264"/>
        <c:axId val="0"/>
      </c:bar3DChart>
      <c:catAx>
        <c:axId val="58465280"/>
        <c:scaling>
          <c:orientation val="minMax"/>
        </c:scaling>
        <c:axPos val="b"/>
        <c:numFmt formatCode="General" sourceLinked="1"/>
        <c:tickLblPos val="nextTo"/>
        <c:crossAx val="58475264"/>
        <c:crosses val="autoZero"/>
        <c:auto val="1"/>
        <c:lblAlgn val="ctr"/>
        <c:lblOffset val="100"/>
      </c:catAx>
      <c:valAx>
        <c:axId val="58475264"/>
        <c:scaling>
          <c:orientation val="minMax"/>
        </c:scaling>
        <c:axPos val="l"/>
        <c:majorGridlines/>
        <c:numFmt formatCode="0.0" sourceLinked="1"/>
        <c:tickLblPos val="nextTo"/>
        <c:crossAx val="58465280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Silrubber!$B$155</c:f>
              <c:strCache>
                <c:ptCount val="1"/>
                <c:pt idx="0">
                  <c:v>Nrf2 CALUX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Silrubber!$E$158:$E$167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8504320"/>
        <c:axId val="58505856"/>
        <c:axId val="0"/>
      </c:bar3DChart>
      <c:catAx>
        <c:axId val="58504320"/>
        <c:scaling>
          <c:orientation val="minMax"/>
        </c:scaling>
        <c:axPos val="b"/>
        <c:numFmt formatCode="General" sourceLinked="1"/>
        <c:tickLblPos val="nextTo"/>
        <c:crossAx val="58505856"/>
        <c:crosses val="autoZero"/>
        <c:auto val="1"/>
        <c:lblAlgn val="ctr"/>
        <c:lblOffset val="100"/>
      </c:catAx>
      <c:valAx>
        <c:axId val="58505856"/>
        <c:scaling>
          <c:orientation val="minMax"/>
        </c:scaling>
        <c:axPos val="l"/>
        <c:majorGridlines/>
        <c:numFmt formatCode="0.0" sourceLinked="1"/>
        <c:tickLblPos val="nextTo"/>
        <c:crossAx val="58504320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Silrubber!$B$173</c:f>
              <c:strCache>
                <c:ptCount val="1"/>
                <c:pt idx="0">
                  <c:v>p53 CALUX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Silrubber!$G$176:$G$185</c:f>
              <c:numCache>
                <c:formatCode>0.0000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8534912"/>
        <c:axId val="58536704"/>
        <c:axId val="0"/>
      </c:bar3DChart>
      <c:catAx>
        <c:axId val="58534912"/>
        <c:scaling>
          <c:orientation val="minMax"/>
        </c:scaling>
        <c:axPos val="b"/>
        <c:numFmt formatCode="General" sourceLinked="1"/>
        <c:tickLblPos val="nextTo"/>
        <c:crossAx val="58536704"/>
        <c:crosses val="autoZero"/>
        <c:auto val="1"/>
        <c:lblAlgn val="ctr"/>
        <c:lblOffset val="100"/>
      </c:catAx>
      <c:valAx>
        <c:axId val="58536704"/>
        <c:scaling>
          <c:orientation val="minMax"/>
        </c:scaling>
        <c:axPos val="l"/>
        <c:majorGridlines/>
        <c:numFmt formatCode="0.0000" sourceLinked="1"/>
        <c:tickLblPos val="nextTo"/>
        <c:crossAx val="58534912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POCIS!$B$28</c:f>
              <c:strCache>
                <c:ptCount val="1"/>
                <c:pt idx="0">
                  <c:v>ER CALUX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POCIS!$E$31:$E$40</c:f>
              <c:numCache>
                <c:formatCode>0.000</c:formatCode>
                <c:ptCount val="10"/>
                <c:pt idx="0">
                  <c:v>0.625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7131776"/>
        <c:axId val="57133312"/>
        <c:axId val="0"/>
      </c:bar3DChart>
      <c:catAx>
        <c:axId val="57131776"/>
        <c:scaling>
          <c:orientation val="minMax"/>
        </c:scaling>
        <c:axPos val="b"/>
        <c:numFmt formatCode="General" sourceLinked="1"/>
        <c:tickLblPos val="nextTo"/>
        <c:crossAx val="57133312"/>
        <c:crosses val="autoZero"/>
        <c:auto val="1"/>
        <c:lblAlgn val="ctr"/>
        <c:lblOffset val="100"/>
      </c:catAx>
      <c:valAx>
        <c:axId val="57133312"/>
        <c:scaling>
          <c:orientation val="minMax"/>
        </c:scaling>
        <c:axPos val="l"/>
        <c:majorGridlines/>
        <c:numFmt formatCode="0.000" sourceLinked="1"/>
        <c:tickLblPos val="nextTo"/>
        <c:crossAx val="57131776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Silrubber!$B$191</c:f>
              <c:strCache>
                <c:ptCount val="1"/>
                <c:pt idx="0">
                  <c:v>p53+S9 CALUX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Silrubber!$G$194:$G$203</c:f>
              <c:numCache>
                <c:formatCode>0.0000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8573952"/>
        <c:axId val="58575488"/>
        <c:axId val="0"/>
      </c:bar3DChart>
      <c:catAx>
        <c:axId val="58573952"/>
        <c:scaling>
          <c:orientation val="minMax"/>
        </c:scaling>
        <c:axPos val="b"/>
        <c:numFmt formatCode="General" sourceLinked="1"/>
        <c:tickLblPos val="nextTo"/>
        <c:crossAx val="58575488"/>
        <c:crosses val="autoZero"/>
        <c:auto val="1"/>
        <c:lblAlgn val="ctr"/>
        <c:lblOffset val="100"/>
      </c:catAx>
      <c:valAx>
        <c:axId val="58575488"/>
        <c:scaling>
          <c:orientation val="minMax"/>
        </c:scaling>
        <c:axPos val="l"/>
        <c:majorGridlines/>
        <c:numFmt formatCode="0.0000" sourceLinked="1"/>
        <c:tickLblPos val="nextTo"/>
        <c:crossAx val="58573952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'Totaal PS'!$C$99:$D$99</c:f>
              <c:strCache>
                <c:ptCount val="1"/>
                <c:pt idx="0">
                  <c:v>SIMONI score</c:v>
                </c:pt>
              </c:strCache>
            </c:strRef>
          </c:tx>
          <c:spPr>
            <a:solidFill>
              <a:srgbClr val="00FF00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'Totaal PS'!$E$101:$E$110</c:f>
              <c:numCache>
                <c:formatCode>0.000</c:formatCode>
                <c:ptCount val="10"/>
                <c:pt idx="0">
                  <c:v>0.56663333333333332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'Totaal PS'!$F$100</c:f>
              <c:strCache>
                <c:ptCount val="1"/>
                <c:pt idx="0">
                  <c:v>&gt;SW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'Totaal PS'!$F$101:$F$110</c:f>
              <c:numCache>
                <c:formatCode>0.000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8655488"/>
        <c:axId val="58657024"/>
        <c:axId val="0"/>
      </c:bar3DChart>
      <c:catAx>
        <c:axId val="58655488"/>
        <c:scaling>
          <c:orientation val="minMax"/>
        </c:scaling>
        <c:axPos val="b"/>
        <c:numFmt formatCode="General" sourceLinked="1"/>
        <c:tickLblPos val="nextTo"/>
        <c:crossAx val="58657024"/>
        <c:crosses val="autoZero"/>
        <c:auto val="1"/>
        <c:lblAlgn val="ctr"/>
        <c:lblOffset val="100"/>
      </c:catAx>
      <c:valAx>
        <c:axId val="58657024"/>
        <c:scaling>
          <c:orientation val="minMax"/>
        </c:scaling>
        <c:axPos val="l"/>
        <c:majorGridlines/>
        <c:numFmt formatCode="0.000" sourceLinked="1"/>
        <c:tickLblPos val="nextTo"/>
        <c:crossAx val="58655488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 sz="1100" b="1"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Cytotox CALUX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Water!$B$9</c:f>
              <c:strCache>
                <c:ptCount val="1"/>
                <c:pt idx="0">
                  <c:v>Cytotox CALUX water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Water!$G$12:$G$21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000">
                  <c:v>0</c:v>
                </c:pt>
              </c:numCache>
            </c:numRef>
          </c:val>
        </c:ser>
        <c:shape val="box"/>
        <c:axId val="58993664"/>
        <c:axId val="58999552"/>
        <c:axId val="0"/>
      </c:bar3DChart>
      <c:catAx>
        <c:axId val="58993664"/>
        <c:scaling>
          <c:orientation val="minMax"/>
        </c:scaling>
        <c:axPos val="b"/>
        <c:numFmt formatCode="General" sourceLinked="1"/>
        <c:tickLblPos val="nextTo"/>
        <c:crossAx val="58999552"/>
        <c:crosses val="autoZero"/>
        <c:auto val="1"/>
        <c:lblAlgn val="ctr"/>
        <c:lblOffset val="100"/>
      </c:catAx>
      <c:valAx>
        <c:axId val="58999552"/>
        <c:scaling>
          <c:orientation val="minMax"/>
        </c:scaling>
        <c:axPos val="l"/>
        <c:majorGridlines/>
        <c:numFmt formatCode="0.000" sourceLinked="1"/>
        <c:tickLblPos val="nextTo"/>
        <c:crossAx val="58993664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ER CALUX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Water!$B$84</c:f>
              <c:strCache>
                <c:ptCount val="1"/>
                <c:pt idx="0">
                  <c:v>ER CALUX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Water!$E$87:$E$96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024512"/>
        <c:axId val="59026048"/>
        <c:axId val="0"/>
      </c:bar3DChart>
      <c:catAx>
        <c:axId val="59024512"/>
        <c:scaling>
          <c:orientation val="minMax"/>
        </c:scaling>
        <c:axPos val="b"/>
        <c:numFmt formatCode="General" sourceLinked="1"/>
        <c:tickLblPos val="nextTo"/>
        <c:crossAx val="59026048"/>
        <c:crosses val="autoZero"/>
        <c:auto val="1"/>
        <c:lblAlgn val="ctr"/>
        <c:lblOffset val="100"/>
      </c:catAx>
      <c:valAx>
        <c:axId val="59026048"/>
        <c:scaling>
          <c:orientation val="minMax"/>
        </c:scaling>
        <c:axPos val="l"/>
        <c:majorGridlines/>
        <c:numFmt formatCode="0.0" sourceLinked="1"/>
        <c:tickLblPos val="nextTo"/>
        <c:crossAx val="59024512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anti-AR CALUX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Water!$B$102</c:f>
              <c:strCache>
                <c:ptCount val="1"/>
                <c:pt idx="0">
                  <c:v>anti-AR CALUX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Water!$E$105:$E$114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124736"/>
        <c:axId val="59130624"/>
        <c:axId val="0"/>
      </c:bar3DChart>
      <c:catAx>
        <c:axId val="59124736"/>
        <c:scaling>
          <c:orientation val="minMax"/>
        </c:scaling>
        <c:axPos val="b"/>
        <c:numFmt formatCode="General" sourceLinked="1"/>
        <c:tickLblPos val="nextTo"/>
        <c:crossAx val="59130624"/>
        <c:crosses val="autoZero"/>
        <c:auto val="1"/>
        <c:lblAlgn val="ctr"/>
        <c:lblOffset val="100"/>
      </c:catAx>
      <c:valAx>
        <c:axId val="59130624"/>
        <c:scaling>
          <c:orientation val="minMax"/>
        </c:scaling>
        <c:axPos val="l"/>
        <c:majorGridlines/>
        <c:numFmt formatCode="0.0" sourceLinked="1"/>
        <c:tickLblPos val="nextTo"/>
        <c:crossAx val="59124736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Microtox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Water!$B$27</c:f>
              <c:strCache>
                <c:ptCount val="1"/>
                <c:pt idx="0">
                  <c:v>Microtox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Water!$G$30:$G$39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200256"/>
        <c:axId val="59201792"/>
        <c:axId val="0"/>
      </c:bar3DChart>
      <c:catAx>
        <c:axId val="59200256"/>
        <c:scaling>
          <c:orientation val="minMax"/>
        </c:scaling>
        <c:axPos val="b"/>
        <c:numFmt formatCode="General" sourceLinked="1"/>
        <c:tickLblPos val="nextTo"/>
        <c:crossAx val="59201792"/>
        <c:crosses val="autoZero"/>
        <c:auto val="1"/>
        <c:lblAlgn val="ctr"/>
        <c:lblOffset val="100"/>
      </c:catAx>
      <c:valAx>
        <c:axId val="59201792"/>
        <c:scaling>
          <c:orientation val="minMax"/>
        </c:scaling>
        <c:axPos val="l"/>
        <c:majorGridlines/>
        <c:numFmt formatCode="0.000" sourceLinked="1"/>
        <c:tickLblPos val="nextTo"/>
        <c:crossAx val="59200256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Algentox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Water!$B$45</c:f>
              <c:strCache>
                <c:ptCount val="1"/>
                <c:pt idx="0">
                  <c:v>Algentox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Water!$G$48:$G$57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169408"/>
        <c:axId val="58790272"/>
        <c:axId val="0"/>
      </c:bar3DChart>
      <c:catAx>
        <c:axId val="59169408"/>
        <c:scaling>
          <c:orientation val="minMax"/>
        </c:scaling>
        <c:axPos val="b"/>
        <c:numFmt formatCode="General" sourceLinked="1"/>
        <c:tickLblPos val="nextTo"/>
        <c:crossAx val="58790272"/>
        <c:crosses val="autoZero"/>
        <c:auto val="1"/>
        <c:lblAlgn val="ctr"/>
        <c:lblOffset val="100"/>
      </c:catAx>
      <c:valAx>
        <c:axId val="58790272"/>
        <c:scaling>
          <c:orientation val="minMax"/>
        </c:scaling>
        <c:axPos val="l"/>
        <c:majorGridlines/>
        <c:numFmt formatCode="0.000" sourceLinked="1"/>
        <c:tickLblPos val="nextTo"/>
        <c:crossAx val="59169408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Daphniatox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Water!$B$63</c:f>
              <c:strCache>
                <c:ptCount val="1"/>
                <c:pt idx="0">
                  <c:v>Daphniatox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Water!$G$66:$G$75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8811136"/>
        <c:axId val="58812672"/>
        <c:axId val="0"/>
      </c:bar3DChart>
      <c:catAx>
        <c:axId val="58811136"/>
        <c:scaling>
          <c:orientation val="minMax"/>
        </c:scaling>
        <c:axPos val="b"/>
        <c:numFmt formatCode="General" sourceLinked="1"/>
        <c:tickLblPos val="nextTo"/>
        <c:crossAx val="58812672"/>
        <c:crosses val="autoZero"/>
        <c:auto val="1"/>
        <c:lblAlgn val="ctr"/>
        <c:lblOffset val="100"/>
      </c:catAx>
      <c:valAx>
        <c:axId val="58812672"/>
        <c:scaling>
          <c:orientation val="minMax"/>
        </c:scaling>
        <c:axPos val="l"/>
        <c:majorGridlines/>
        <c:numFmt formatCode="0.000" sourceLinked="1"/>
        <c:tickLblPos val="nextTo"/>
        <c:crossAx val="58811136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GR CALUX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Water!$B$120</c:f>
              <c:strCache>
                <c:ptCount val="1"/>
                <c:pt idx="0">
                  <c:v>GR CALUX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Water!$E$123:$E$132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316864"/>
        <c:axId val="59355520"/>
        <c:axId val="0"/>
      </c:bar3DChart>
      <c:catAx>
        <c:axId val="59316864"/>
        <c:scaling>
          <c:orientation val="minMax"/>
        </c:scaling>
        <c:axPos val="b"/>
        <c:numFmt formatCode="General" sourceLinked="1"/>
        <c:tickLblPos val="nextTo"/>
        <c:crossAx val="59355520"/>
        <c:crosses val="autoZero"/>
        <c:auto val="1"/>
        <c:lblAlgn val="ctr"/>
        <c:lblOffset val="100"/>
      </c:catAx>
      <c:valAx>
        <c:axId val="59355520"/>
        <c:scaling>
          <c:orientation val="minMax"/>
        </c:scaling>
        <c:axPos val="l"/>
        <c:majorGridlines/>
        <c:numFmt formatCode="0.0" sourceLinked="1"/>
        <c:tickLblPos val="nextTo"/>
        <c:crossAx val="59316864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Antibiotica T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Water!$B$138</c:f>
              <c:strCache>
                <c:ptCount val="1"/>
                <c:pt idx="0">
                  <c:v>Antibiotica T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Water!$E$141:$E$150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446016"/>
        <c:axId val="59447552"/>
        <c:axId val="0"/>
      </c:bar3DChart>
      <c:catAx>
        <c:axId val="59446016"/>
        <c:scaling>
          <c:orientation val="minMax"/>
        </c:scaling>
        <c:axPos val="b"/>
        <c:numFmt formatCode="General" sourceLinked="1"/>
        <c:tickLblPos val="nextTo"/>
        <c:crossAx val="59447552"/>
        <c:crosses val="autoZero"/>
        <c:auto val="1"/>
        <c:lblAlgn val="ctr"/>
        <c:lblOffset val="100"/>
      </c:catAx>
      <c:valAx>
        <c:axId val="59447552"/>
        <c:scaling>
          <c:orientation val="minMax"/>
        </c:scaling>
        <c:axPos val="l"/>
        <c:majorGridlines/>
        <c:numFmt formatCode="0.0" sourceLinked="1"/>
        <c:tickLblPos val="nextTo"/>
        <c:crossAx val="59446016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POCIS!$B$64</c:f>
              <c:strCache>
                <c:ptCount val="1"/>
                <c:pt idx="0">
                  <c:v>GR CALUX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POCIS!$E$67:$E$76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7748096"/>
        <c:axId val="57753984"/>
        <c:axId val="0"/>
      </c:bar3DChart>
      <c:catAx>
        <c:axId val="57748096"/>
        <c:scaling>
          <c:orientation val="minMax"/>
        </c:scaling>
        <c:axPos val="b"/>
        <c:numFmt formatCode="General" sourceLinked="1"/>
        <c:tickLblPos val="nextTo"/>
        <c:crossAx val="57753984"/>
        <c:crosses val="autoZero"/>
        <c:auto val="1"/>
        <c:lblAlgn val="ctr"/>
        <c:lblOffset val="100"/>
      </c:catAx>
      <c:valAx>
        <c:axId val="57753984"/>
        <c:scaling>
          <c:orientation val="minMax"/>
        </c:scaling>
        <c:axPos val="l"/>
        <c:majorGridlines/>
        <c:numFmt formatCode="0.00" sourceLinked="1"/>
        <c:tickLblPos val="nextTo"/>
        <c:crossAx val="57748096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Antibiotica Q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Water!$B$156</c:f>
              <c:strCache>
                <c:ptCount val="1"/>
                <c:pt idx="0">
                  <c:v>Antibiotica Q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Water!$E$159:$E$168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386496"/>
        <c:axId val="59388288"/>
        <c:axId val="0"/>
      </c:bar3DChart>
      <c:catAx>
        <c:axId val="59386496"/>
        <c:scaling>
          <c:orientation val="minMax"/>
        </c:scaling>
        <c:axPos val="b"/>
        <c:numFmt formatCode="General" sourceLinked="1"/>
        <c:tickLblPos val="nextTo"/>
        <c:crossAx val="59388288"/>
        <c:crosses val="autoZero"/>
        <c:auto val="1"/>
        <c:lblAlgn val="ctr"/>
        <c:lblOffset val="100"/>
      </c:catAx>
      <c:valAx>
        <c:axId val="59388288"/>
        <c:scaling>
          <c:orientation val="minMax"/>
        </c:scaling>
        <c:axPos val="l"/>
        <c:majorGridlines/>
        <c:numFmt formatCode="0.0" sourceLinked="1"/>
        <c:tickLblPos val="nextTo"/>
        <c:crossAx val="59386496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Antibiotica M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Water!$B$174</c:f>
              <c:strCache>
                <c:ptCount val="1"/>
                <c:pt idx="0">
                  <c:v>Antibiotica M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Water!$E$177:$E$186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437824"/>
        <c:axId val="59439360"/>
        <c:axId val="0"/>
      </c:bar3DChart>
      <c:catAx>
        <c:axId val="59437824"/>
        <c:scaling>
          <c:orientation val="minMax"/>
        </c:scaling>
        <c:axPos val="b"/>
        <c:numFmt formatCode="General" sourceLinked="1"/>
        <c:tickLblPos val="nextTo"/>
        <c:crossAx val="59439360"/>
        <c:crosses val="autoZero"/>
        <c:auto val="1"/>
        <c:lblAlgn val="ctr"/>
        <c:lblOffset val="100"/>
      </c:catAx>
      <c:valAx>
        <c:axId val="59439360"/>
        <c:scaling>
          <c:orientation val="minMax"/>
        </c:scaling>
        <c:axPos val="l"/>
        <c:majorGridlines/>
        <c:numFmt formatCode="0.0" sourceLinked="1"/>
        <c:tickLblPos val="nextTo"/>
        <c:crossAx val="59437824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Antibiotica 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Water!$B$192</c:f>
              <c:strCache>
                <c:ptCount val="1"/>
                <c:pt idx="0">
                  <c:v>Antibiotica S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Water!$E$195:$E$204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427456"/>
        <c:axId val="59535744"/>
        <c:axId val="0"/>
      </c:bar3DChart>
      <c:catAx>
        <c:axId val="59427456"/>
        <c:scaling>
          <c:orientation val="minMax"/>
        </c:scaling>
        <c:axPos val="b"/>
        <c:numFmt formatCode="General" sourceLinked="1"/>
        <c:tickLblPos val="nextTo"/>
        <c:crossAx val="59535744"/>
        <c:crosses val="autoZero"/>
        <c:auto val="1"/>
        <c:lblAlgn val="ctr"/>
        <c:lblOffset val="100"/>
      </c:catAx>
      <c:valAx>
        <c:axId val="59535744"/>
        <c:scaling>
          <c:orientation val="minMax"/>
        </c:scaling>
        <c:axPos val="l"/>
        <c:majorGridlines/>
        <c:numFmt formatCode="0.0" sourceLinked="1"/>
        <c:tickLblPos val="nextTo"/>
        <c:crossAx val="59427456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Antibiotica A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Water!$B$210</c:f>
              <c:strCache>
                <c:ptCount val="1"/>
                <c:pt idx="0">
                  <c:v>Antibiotica A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Water!$E$213:$E$222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572992"/>
        <c:axId val="59574528"/>
        <c:axId val="0"/>
      </c:bar3DChart>
      <c:catAx>
        <c:axId val="59572992"/>
        <c:scaling>
          <c:orientation val="minMax"/>
        </c:scaling>
        <c:axPos val="b"/>
        <c:numFmt formatCode="General" sourceLinked="1"/>
        <c:tickLblPos val="nextTo"/>
        <c:crossAx val="59574528"/>
        <c:crosses val="autoZero"/>
        <c:auto val="1"/>
        <c:lblAlgn val="ctr"/>
        <c:lblOffset val="100"/>
      </c:catAx>
      <c:valAx>
        <c:axId val="59574528"/>
        <c:scaling>
          <c:orientation val="minMax"/>
        </c:scaling>
        <c:axPos val="l"/>
        <c:majorGridlines/>
        <c:numFmt formatCode="0.0" sourceLinked="1"/>
        <c:tickLblPos val="nextTo"/>
        <c:crossAx val="59572992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DR CALUX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Water!$B$229</c:f>
              <c:strCache>
                <c:ptCount val="1"/>
                <c:pt idx="0">
                  <c:v>DR CALUX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Water!$E$232:$E$241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599488"/>
        <c:axId val="59654528"/>
        <c:axId val="0"/>
      </c:bar3DChart>
      <c:catAx>
        <c:axId val="59599488"/>
        <c:scaling>
          <c:orientation val="minMax"/>
        </c:scaling>
        <c:axPos val="b"/>
        <c:numFmt formatCode="General" sourceLinked="1"/>
        <c:tickLblPos val="nextTo"/>
        <c:crossAx val="59654528"/>
        <c:crosses val="autoZero"/>
        <c:auto val="1"/>
        <c:lblAlgn val="ctr"/>
        <c:lblOffset val="100"/>
      </c:catAx>
      <c:valAx>
        <c:axId val="59654528"/>
        <c:scaling>
          <c:orientation val="minMax"/>
        </c:scaling>
        <c:axPos val="l"/>
        <c:majorGridlines/>
        <c:numFmt formatCode="0.0" sourceLinked="1"/>
        <c:tickLblPos val="nextTo"/>
        <c:crossAx val="59599488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PAH CALUX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Water!$B$247</c:f>
              <c:strCache>
                <c:ptCount val="1"/>
                <c:pt idx="0">
                  <c:v>PAH CALUX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Water!$E$250:$E$259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695872"/>
        <c:axId val="59697408"/>
        <c:axId val="0"/>
      </c:bar3DChart>
      <c:catAx>
        <c:axId val="59695872"/>
        <c:scaling>
          <c:orientation val="minMax"/>
        </c:scaling>
        <c:axPos val="b"/>
        <c:numFmt formatCode="General" sourceLinked="1"/>
        <c:tickLblPos val="nextTo"/>
        <c:crossAx val="59697408"/>
        <c:crosses val="autoZero"/>
        <c:auto val="1"/>
        <c:lblAlgn val="ctr"/>
        <c:lblOffset val="100"/>
      </c:catAx>
      <c:valAx>
        <c:axId val="59697408"/>
        <c:scaling>
          <c:orientation val="minMax"/>
        </c:scaling>
        <c:axPos val="l"/>
        <c:majorGridlines/>
        <c:numFmt formatCode="0.0" sourceLinked="1"/>
        <c:tickLblPos val="nextTo"/>
        <c:crossAx val="59695872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PPARg CALUX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Water!$B$265</c:f>
              <c:strCache>
                <c:ptCount val="1"/>
                <c:pt idx="0">
                  <c:v>PPARg CALUX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Water!$E$268:$E$277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742848"/>
        <c:axId val="59744640"/>
        <c:axId val="0"/>
      </c:bar3DChart>
      <c:catAx>
        <c:axId val="59742848"/>
        <c:scaling>
          <c:orientation val="minMax"/>
        </c:scaling>
        <c:axPos val="b"/>
        <c:numFmt formatCode="General" sourceLinked="1"/>
        <c:tickLblPos val="nextTo"/>
        <c:crossAx val="59744640"/>
        <c:crosses val="autoZero"/>
        <c:auto val="1"/>
        <c:lblAlgn val="ctr"/>
        <c:lblOffset val="100"/>
      </c:catAx>
      <c:valAx>
        <c:axId val="59744640"/>
        <c:scaling>
          <c:orientation val="minMax"/>
        </c:scaling>
        <c:axPos val="l"/>
        <c:majorGridlines/>
        <c:numFmt formatCode="0.0" sourceLinked="1"/>
        <c:tickLblPos val="nextTo"/>
        <c:crossAx val="59742848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PXR CALUX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Water!$B$283</c:f>
              <c:strCache>
                <c:ptCount val="1"/>
                <c:pt idx="0">
                  <c:v>PXR CALUX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Water!$E$286:$E$295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847424"/>
        <c:axId val="59848960"/>
        <c:axId val="0"/>
      </c:bar3DChart>
      <c:catAx>
        <c:axId val="59847424"/>
        <c:scaling>
          <c:orientation val="minMax"/>
        </c:scaling>
        <c:axPos val="b"/>
        <c:numFmt formatCode="General" sourceLinked="1"/>
        <c:tickLblPos val="nextTo"/>
        <c:crossAx val="59848960"/>
        <c:crosses val="autoZero"/>
        <c:auto val="1"/>
        <c:lblAlgn val="ctr"/>
        <c:lblOffset val="100"/>
      </c:catAx>
      <c:valAx>
        <c:axId val="59848960"/>
        <c:scaling>
          <c:orientation val="minMax"/>
        </c:scaling>
        <c:axPos val="l"/>
        <c:majorGridlines/>
        <c:numFmt formatCode="0.0" sourceLinked="1"/>
        <c:tickLblPos val="nextTo"/>
        <c:crossAx val="59847424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Nrf2 CALUX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Water!$B$301</c:f>
              <c:strCache>
                <c:ptCount val="1"/>
                <c:pt idx="0">
                  <c:v>Nrf2 CALUX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Water!$E$304:$E$313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890304"/>
        <c:axId val="59892096"/>
        <c:axId val="0"/>
      </c:bar3DChart>
      <c:catAx>
        <c:axId val="59890304"/>
        <c:scaling>
          <c:orientation val="minMax"/>
        </c:scaling>
        <c:axPos val="b"/>
        <c:numFmt formatCode="General" sourceLinked="1"/>
        <c:tickLblPos val="nextTo"/>
        <c:crossAx val="59892096"/>
        <c:crosses val="autoZero"/>
        <c:auto val="1"/>
        <c:lblAlgn val="ctr"/>
        <c:lblOffset val="100"/>
      </c:catAx>
      <c:valAx>
        <c:axId val="59892096"/>
        <c:scaling>
          <c:orientation val="minMax"/>
        </c:scaling>
        <c:axPos val="l"/>
        <c:majorGridlines/>
        <c:numFmt formatCode="0.0" sourceLinked="1"/>
        <c:tickLblPos val="nextTo"/>
        <c:crossAx val="59890304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P53 CALUX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Water!$B$319</c:f>
              <c:strCache>
                <c:ptCount val="1"/>
                <c:pt idx="0">
                  <c:v>p53 CALUX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Water!$G$322:$G$331</c:f>
              <c:numCache>
                <c:formatCode>0.0000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831040"/>
        <c:axId val="59832576"/>
        <c:axId val="0"/>
      </c:bar3DChart>
      <c:catAx>
        <c:axId val="59831040"/>
        <c:scaling>
          <c:orientation val="minMax"/>
        </c:scaling>
        <c:axPos val="b"/>
        <c:numFmt formatCode="General" sourceLinked="1"/>
        <c:tickLblPos val="nextTo"/>
        <c:crossAx val="59832576"/>
        <c:crosses val="autoZero"/>
        <c:auto val="1"/>
        <c:lblAlgn val="ctr"/>
        <c:lblOffset val="100"/>
      </c:catAx>
      <c:valAx>
        <c:axId val="59832576"/>
        <c:scaling>
          <c:orientation val="minMax"/>
        </c:scaling>
        <c:axPos val="l"/>
        <c:majorGridlines/>
        <c:numFmt formatCode="0.0000" sourceLinked="1"/>
        <c:tickLblPos val="nextTo"/>
        <c:crossAx val="59831040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POCIS!$B$46</c:f>
              <c:strCache>
                <c:ptCount val="1"/>
                <c:pt idx="0">
                  <c:v>anti-AR CALUX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POCIS!$E$49:$E$58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7803520"/>
        <c:axId val="57805056"/>
        <c:axId val="0"/>
      </c:bar3DChart>
      <c:catAx>
        <c:axId val="57803520"/>
        <c:scaling>
          <c:orientation val="minMax"/>
        </c:scaling>
        <c:axPos val="b"/>
        <c:numFmt formatCode="General" sourceLinked="1"/>
        <c:tickLblPos val="nextTo"/>
        <c:crossAx val="57805056"/>
        <c:crosses val="autoZero"/>
        <c:auto val="1"/>
        <c:lblAlgn val="ctr"/>
        <c:lblOffset val="100"/>
      </c:catAx>
      <c:valAx>
        <c:axId val="57805056"/>
        <c:scaling>
          <c:orientation val="minMax"/>
        </c:scaling>
        <c:axPos val="l"/>
        <c:majorGridlines/>
        <c:numFmt formatCode="0.0" sourceLinked="1"/>
        <c:tickLblPos val="nextTo"/>
        <c:crossAx val="57803520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P53+S9 CALUX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Water!$B$337</c:f>
              <c:strCache>
                <c:ptCount val="1"/>
                <c:pt idx="0">
                  <c:v>p53+S9 CALUX</c:v>
                </c:pt>
              </c:strCache>
            </c:strRef>
          </c:tx>
          <c:spPr>
            <a:solidFill>
              <a:srgbClr val="CCFFCC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Water!$G$340:$G$349</c:f>
              <c:numCache>
                <c:formatCode>0.0000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9804288"/>
        <c:axId val="59912576"/>
        <c:axId val="0"/>
      </c:bar3DChart>
      <c:catAx>
        <c:axId val="59804288"/>
        <c:scaling>
          <c:orientation val="minMax"/>
        </c:scaling>
        <c:axPos val="b"/>
        <c:numFmt formatCode="General" sourceLinked="1"/>
        <c:tickLblPos val="nextTo"/>
        <c:crossAx val="59912576"/>
        <c:crosses val="autoZero"/>
        <c:auto val="1"/>
        <c:lblAlgn val="ctr"/>
        <c:lblOffset val="100"/>
      </c:catAx>
      <c:valAx>
        <c:axId val="59912576"/>
        <c:scaling>
          <c:orientation val="minMax"/>
        </c:scaling>
        <c:axPos val="l"/>
        <c:majorGridlines/>
        <c:numFmt formatCode="0.0000" sourceLinked="1"/>
        <c:tickLblPos val="nextTo"/>
        <c:crossAx val="59804288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'Totaal PS'!$C$99:$D$99</c:f>
              <c:strCache>
                <c:ptCount val="1"/>
                <c:pt idx="0">
                  <c:v>SIMONI score</c:v>
                </c:pt>
              </c:strCache>
            </c:strRef>
          </c:tx>
          <c:spPr>
            <a:solidFill>
              <a:srgbClr val="00FF00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'Totaal water'!$E$101:$E$110</c:f>
              <c:numCache>
                <c:formatCode>0.000</c:formatCode>
                <c:ptCount val="10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'Totaal PS'!$F$100</c:f>
              <c:strCache>
                <c:ptCount val="1"/>
                <c:pt idx="0">
                  <c:v>&gt;SW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'Totaal water'!$F$101:$F$110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60028800"/>
        <c:axId val="60174336"/>
        <c:axId val="0"/>
      </c:bar3DChart>
      <c:catAx>
        <c:axId val="60028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Locaties</a:t>
                </a:r>
              </a:p>
            </c:rich>
          </c:tx>
        </c:title>
        <c:numFmt formatCode="General" sourceLinked="1"/>
        <c:tickLblPos val="nextTo"/>
        <c:crossAx val="60174336"/>
        <c:crosses val="autoZero"/>
        <c:auto val="1"/>
        <c:lblAlgn val="ctr"/>
        <c:lblOffset val="100"/>
      </c:catAx>
      <c:valAx>
        <c:axId val="601743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SIMONI score</a:t>
                </a:r>
              </a:p>
            </c:rich>
          </c:tx>
        </c:title>
        <c:numFmt formatCode="0.0" sourceLinked="0"/>
        <c:tickLblPos val="nextTo"/>
        <c:crossAx val="60028800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 sz="1100" b="1"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POCIS!$B$82</c:f>
              <c:strCache>
                <c:ptCount val="1"/>
                <c:pt idx="0">
                  <c:v>Antibiotica T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POCIS!$E$85:$E$94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7834112"/>
        <c:axId val="57844096"/>
        <c:axId val="0"/>
      </c:bar3DChart>
      <c:catAx>
        <c:axId val="57834112"/>
        <c:scaling>
          <c:orientation val="minMax"/>
        </c:scaling>
        <c:axPos val="b"/>
        <c:numFmt formatCode="General" sourceLinked="1"/>
        <c:tickLblPos val="nextTo"/>
        <c:crossAx val="57844096"/>
        <c:crosses val="autoZero"/>
        <c:auto val="1"/>
        <c:lblAlgn val="ctr"/>
        <c:lblOffset val="100"/>
      </c:catAx>
      <c:valAx>
        <c:axId val="57844096"/>
        <c:scaling>
          <c:orientation val="minMax"/>
        </c:scaling>
        <c:axPos val="l"/>
        <c:majorGridlines/>
        <c:numFmt formatCode="0.00" sourceLinked="1"/>
        <c:tickLblPos val="nextTo"/>
        <c:crossAx val="57834112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POCIS!$B$100</c:f>
              <c:strCache>
                <c:ptCount val="1"/>
                <c:pt idx="0">
                  <c:v>Antibiotica Q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POCIS!$E$103:$E$112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7869056"/>
        <c:axId val="57870592"/>
        <c:axId val="0"/>
      </c:bar3DChart>
      <c:catAx>
        <c:axId val="57869056"/>
        <c:scaling>
          <c:orientation val="minMax"/>
        </c:scaling>
        <c:axPos val="b"/>
        <c:numFmt formatCode="General" sourceLinked="1"/>
        <c:tickLblPos val="nextTo"/>
        <c:crossAx val="57870592"/>
        <c:crosses val="autoZero"/>
        <c:auto val="1"/>
        <c:lblAlgn val="ctr"/>
        <c:lblOffset val="100"/>
      </c:catAx>
      <c:valAx>
        <c:axId val="57870592"/>
        <c:scaling>
          <c:orientation val="minMax"/>
        </c:scaling>
        <c:axPos val="l"/>
        <c:majorGridlines/>
        <c:numFmt formatCode="0.0" sourceLinked="1"/>
        <c:tickLblPos val="nextTo"/>
        <c:crossAx val="57869056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POCIS!$B$118</c:f>
              <c:strCache>
                <c:ptCount val="1"/>
                <c:pt idx="0">
                  <c:v>Antibiotica M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POCIS!$E$121:$E$130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7895552"/>
        <c:axId val="57905536"/>
        <c:axId val="0"/>
      </c:bar3DChart>
      <c:catAx>
        <c:axId val="57895552"/>
        <c:scaling>
          <c:orientation val="minMax"/>
        </c:scaling>
        <c:axPos val="b"/>
        <c:numFmt formatCode="General" sourceLinked="1"/>
        <c:tickLblPos val="nextTo"/>
        <c:crossAx val="57905536"/>
        <c:crosses val="autoZero"/>
        <c:auto val="1"/>
        <c:lblAlgn val="ctr"/>
        <c:lblOffset val="100"/>
      </c:catAx>
      <c:valAx>
        <c:axId val="57905536"/>
        <c:scaling>
          <c:orientation val="minMax"/>
        </c:scaling>
        <c:axPos val="l"/>
        <c:majorGridlines/>
        <c:numFmt formatCode="0.0" sourceLinked="1"/>
        <c:tickLblPos val="nextTo"/>
        <c:crossAx val="57895552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POCIS!$B$136</c:f>
              <c:strCache>
                <c:ptCount val="1"/>
                <c:pt idx="0">
                  <c:v>Antibiotica S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POCIS!$E$139:$E$148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7938688"/>
        <c:axId val="57940224"/>
        <c:axId val="0"/>
      </c:bar3DChart>
      <c:catAx>
        <c:axId val="57938688"/>
        <c:scaling>
          <c:orientation val="minMax"/>
        </c:scaling>
        <c:axPos val="b"/>
        <c:numFmt formatCode="General" sourceLinked="1"/>
        <c:tickLblPos val="nextTo"/>
        <c:crossAx val="57940224"/>
        <c:crosses val="autoZero"/>
        <c:auto val="1"/>
        <c:lblAlgn val="ctr"/>
        <c:lblOffset val="100"/>
      </c:catAx>
      <c:valAx>
        <c:axId val="57940224"/>
        <c:scaling>
          <c:orientation val="minMax"/>
        </c:scaling>
        <c:axPos val="l"/>
        <c:majorGridlines/>
        <c:numFmt formatCode="0.0" sourceLinked="1"/>
        <c:tickLblPos val="nextTo"/>
        <c:crossAx val="57938688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POCIS!$B$154</c:f>
              <c:strCache>
                <c:ptCount val="1"/>
                <c:pt idx="0">
                  <c:v>Antibiotica A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Bemonstering!$D$7:$D$16</c:f>
              <c:strCache>
                <c:ptCount val="10"/>
                <c:pt idx="0">
                  <c:v>T1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POCIS!$E$157:$E$166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box"/>
        <c:axId val="57981184"/>
        <c:axId val="57982976"/>
        <c:axId val="0"/>
      </c:bar3DChart>
      <c:catAx>
        <c:axId val="57981184"/>
        <c:scaling>
          <c:orientation val="minMax"/>
        </c:scaling>
        <c:axPos val="b"/>
        <c:numFmt formatCode="General" sourceLinked="1"/>
        <c:tickLblPos val="nextTo"/>
        <c:crossAx val="57982976"/>
        <c:crosses val="autoZero"/>
        <c:auto val="1"/>
        <c:lblAlgn val="ctr"/>
        <c:lblOffset val="100"/>
      </c:catAx>
      <c:valAx>
        <c:axId val="57982976"/>
        <c:scaling>
          <c:orientation val="minMax"/>
        </c:scaling>
        <c:axPos val="l"/>
        <c:majorGridlines/>
        <c:numFmt formatCode="0.0" sourceLinked="1"/>
        <c:tickLblPos val="nextTo"/>
        <c:crossAx val="57981184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txPr>
    <a:bodyPr/>
    <a:lstStyle/>
    <a:p>
      <a:pPr>
        <a:defRPr>
          <a:solidFill>
            <a:srgbClr val="FFFF00"/>
          </a:solidFill>
        </a:defRPr>
      </a:pPr>
      <a:endParaRPr lang="nl-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chart" Target="../charts/chart20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18" Type="http://schemas.openxmlformats.org/officeDocument/2006/relationships/chart" Target="../charts/chart39.xml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17" Type="http://schemas.openxmlformats.org/officeDocument/2006/relationships/chart" Target="../charts/chart38.xml"/><Relationship Id="rId2" Type="http://schemas.openxmlformats.org/officeDocument/2006/relationships/chart" Target="../charts/chart23.xml"/><Relationship Id="rId16" Type="http://schemas.openxmlformats.org/officeDocument/2006/relationships/chart" Target="../charts/chart37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5" Type="http://schemas.openxmlformats.org/officeDocument/2006/relationships/chart" Target="../charts/chart36.xml"/><Relationship Id="rId10" Type="http://schemas.openxmlformats.org/officeDocument/2006/relationships/chart" Target="../charts/chart31.xml"/><Relationship Id="rId19" Type="http://schemas.openxmlformats.org/officeDocument/2006/relationships/chart" Target="../charts/chart40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Relationship Id="rId14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2</xdr:row>
      <xdr:rowOff>133350</xdr:rowOff>
    </xdr:from>
    <xdr:to>
      <xdr:col>13</xdr:col>
      <xdr:colOff>619125</xdr:colOff>
      <xdr:row>5</xdr:row>
      <xdr:rowOff>0</xdr:rowOff>
    </xdr:to>
    <xdr:sp macro="" textlink="">
      <xdr:nvSpPr>
        <xdr:cNvPr id="2" name="PIJL-OMLAAG 1"/>
        <xdr:cNvSpPr/>
      </xdr:nvSpPr>
      <xdr:spPr>
        <a:xfrm rot="16200000">
          <a:off x="9534525" y="533400"/>
          <a:ext cx="361950" cy="400050"/>
        </a:xfrm>
        <a:prstGeom prst="downArrow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200025</xdr:colOff>
      <xdr:row>2</xdr:row>
      <xdr:rowOff>123825</xdr:rowOff>
    </xdr:from>
    <xdr:to>
      <xdr:col>18</xdr:col>
      <xdr:colOff>600075</xdr:colOff>
      <xdr:row>4</xdr:row>
      <xdr:rowOff>161925</xdr:rowOff>
    </xdr:to>
    <xdr:sp macro="" textlink="">
      <xdr:nvSpPr>
        <xdr:cNvPr id="4" name="PIJL-OMLAAG 3"/>
        <xdr:cNvSpPr/>
      </xdr:nvSpPr>
      <xdr:spPr>
        <a:xfrm rot="16200000">
          <a:off x="13068300" y="523875"/>
          <a:ext cx="361950" cy="400050"/>
        </a:xfrm>
        <a:prstGeom prst="downArrow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242887</xdr:colOff>
      <xdr:row>7</xdr:row>
      <xdr:rowOff>28575</xdr:rowOff>
    </xdr:from>
    <xdr:to>
      <xdr:col>23</xdr:col>
      <xdr:colOff>257175</xdr:colOff>
      <xdr:row>23</xdr:row>
      <xdr:rowOff>142875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176212</xdr:colOff>
      <xdr:row>25</xdr:row>
      <xdr:rowOff>9525</xdr:rowOff>
    </xdr:from>
    <xdr:to>
      <xdr:col>23</xdr:col>
      <xdr:colOff>190500</xdr:colOff>
      <xdr:row>41</xdr:row>
      <xdr:rowOff>133350</xdr:rowOff>
    </xdr:to>
    <xdr:graphicFrame macro="">
      <xdr:nvGraphicFramePr>
        <xdr:cNvPr id="6" name="Grafie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71437</xdr:colOff>
      <xdr:row>61</xdr:row>
      <xdr:rowOff>133350</xdr:rowOff>
    </xdr:from>
    <xdr:to>
      <xdr:col>23</xdr:col>
      <xdr:colOff>85725</xdr:colOff>
      <xdr:row>78</xdr:row>
      <xdr:rowOff>95250</xdr:rowOff>
    </xdr:to>
    <xdr:graphicFrame macro="">
      <xdr:nvGraphicFramePr>
        <xdr:cNvPr id="7" name="Grafie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52387</xdr:colOff>
      <xdr:row>42</xdr:row>
      <xdr:rowOff>114300</xdr:rowOff>
    </xdr:from>
    <xdr:to>
      <xdr:col>23</xdr:col>
      <xdr:colOff>66675</xdr:colOff>
      <xdr:row>59</xdr:row>
      <xdr:rowOff>76200</xdr:rowOff>
    </xdr:to>
    <xdr:graphicFrame macro="">
      <xdr:nvGraphicFramePr>
        <xdr:cNvPr id="8" name="Grafie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42862</xdr:colOff>
      <xdr:row>79</xdr:row>
      <xdr:rowOff>114300</xdr:rowOff>
    </xdr:from>
    <xdr:to>
      <xdr:col>23</xdr:col>
      <xdr:colOff>57150</xdr:colOff>
      <xdr:row>96</xdr:row>
      <xdr:rowOff>76200</xdr:rowOff>
    </xdr:to>
    <xdr:graphicFrame macro="">
      <xdr:nvGraphicFramePr>
        <xdr:cNvPr id="9" name="Grafiek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4762</xdr:colOff>
      <xdr:row>97</xdr:row>
      <xdr:rowOff>19050</xdr:rowOff>
    </xdr:from>
    <xdr:to>
      <xdr:col>23</xdr:col>
      <xdr:colOff>19050</xdr:colOff>
      <xdr:row>113</xdr:row>
      <xdr:rowOff>152400</xdr:rowOff>
    </xdr:to>
    <xdr:graphicFrame macro="">
      <xdr:nvGraphicFramePr>
        <xdr:cNvPr id="10" name="Grafiek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423862</xdr:colOff>
      <xdr:row>114</xdr:row>
      <xdr:rowOff>133350</xdr:rowOff>
    </xdr:from>
    <xdr:to>
      <xdr:col>22</xdr:col>
      <xdr:colOff>314325</xdr:colOff>
      <xdr:row>131</xdr:row>
      <xdr:rowOff>104775</xdr:rowOff>
    </xdr:to>
    <xdr:graphicFrame macro="">
      <xdr:nvGraphicFramePr>
        <xdr:cNvPr id="11" name="Grafiek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366712</xdr:colOff>
      <xdr:row>132</xdr:row>
      <xdr:rowOff>85725</xdr:rowOff>
    </xdr:from>
    <xdr:to>
      <xdr:col>22</xdr:col>
      <xdr:colOff>257175</xdr:colOff>
      <xdr:row>149</xdr:row>
      <xdr:rowOff>57150</xdr:rowOff>
    </xdr:to>
    <xdr:graphicFrame macro="">
      <xdr:nvGraphicFramePr>
        <xdr:cNvPr id="12" name="Grafiek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319087</xdr:colOff>
      <xdr:row>150</xdr:row>
      <xdr:rowOff>95250</xdr:rowOff>
    </xdr:from>
    <xdr:to>
      <xdr:col>22</xdr:col>
      <xdr:colOff>209550</xdr:colOff>
      <xdr:row>167</xdr:row>
      <xdr:rowOff>66675</xdr:rowOff>
    </xdr:to>
    <xdr:graphicFrame macro="">
      <xdr:nvGraphicFramePr>
        <xdr:cNvPr id="13" name="Grafiek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133349</xdr:colOff>
      <xdr:row>3</xdr:row>
      <xdr:rowOff>19050</xdr:rowOff>
    </xdr:from>
    <xdr:to>
      <xdr:col>13</xdr:col>
      <xdr:colOff>638174</xdr:colOff>
      <xdr:row>5</xdr:row>
      <xdr:rowOff>28575</xdr:rowOff>
    </xdr:to>
    <xdr:sp macro="" textlink="">
      <xdr:nvSpPr>
        <xdr:cNvPr id="3" name="PIJL-OMLAAG 2"/>
        <xdr:cNvSpPr/>
      </xdr:nvSpPr>
      <xdr:spPr>
        <a:xfrm rot="16200000">
          <a:off x="9858374" y="523875"/>
          <a:ext cx="333375" cy="504825"/>
        </a:xfrm>
        <a:prstGeom prst="downArrow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95249</xdr:colOff>
      <xdr:row>3</xdr:row>
      <xdr:rowOff>9525</xdr:rowOff>
    </xdr:from>
    <xdr:to>
      <xdr:col>18</xdr:col>
      <xdr:colOff>600074</xdr:colOff>
      <xdr:row>5</xdr:row>
      <xdr:rowOff>19050</xdr:rowOff>
    </xdr:to>
    <xdr:sp macro="" textlink="">
      <xdr:nvSpPr>
        <xdr:cNvPr id="5" name="PIJL-OMLAAG 4"/>
        <xdr:cNvSpPr/>
      </xdr:nvSpPr>
      <xdr:spPr>
        <a:xfrm rot="16200000">
          <a:off x="12620624" y="514350"/>
          <a:ext cx="333375" cy="504825"/>
        </a:xfrm>
        <a:prstGeom prst="downArrow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138112</xdr:colOff>
      <xdr:row>7</xdr:row>
      <xdr:rowOff>104775</xdr:rowOff>
    </xdr:from>
    <xdr:to>
      <xdr:col>24</xdr:col>
      <xdr:colOff>342900</xdr:colOff>
      <xdr:row>24</xdr:row>
      <xdr:rowOff>47625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138112</xdr:colOff>
      <xdr:row>25</xdr:row>
      <xdr:rowOff>0</xdr:rowOff>
    </xdr:from>
    <xdr:to>
      <xdr:col>24</xdr:col>
      <xdr:colOff>342900</xdr:colOff>
      <xdr:row>41</xdr:row>
      <xdr:rowOff>114300</xdr:rowOff>
    </xdr:to>
    <xdr:graphicFrame macro="">
      <xdr:nvGraphicFramePr>
        <xdr:cNvPr id="6" name="Grafie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71437</xdr:colOff>
      <xdr:row>42</xdr:row>
      <xdr:rowOff>133350</xdr:rowOff>
    </xdr:from>
    <xdr:to>
      <xdr:col>24</xdr:col>
      <xdr:colOff>276225</xdr:colOff>
      <xdr:row>59</xdr:row>
      <xdr:rowOff>85725</xdr:rowOff>
    </xdr:to>
    <xdr:graphicFrame macro="">
      <xdr:nvGraphicFramePr>
        <xdr:cNvPr id="7" name="Grafie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23812</xdr:colOff>
      <xdr:row>60</xdr:row>
      <xdr:rowOff>95250</xdr:rowOff>
    </xdr:from>
    <xdr:to>
      <xdr:col>24</xdr:col>
      <xdr:colOff>228600</xdr:colOff>
      <xdr:row>77</xdr:row>
      <xdr:rowOff>19050</xdr:rowOff>
    </xdr:to>
    <xdr:graphicFrame macro="">
      <xdr:nvGraphicFramePr>
        <xdr:cNvPr id="8" name="Grafie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4762</xdr:colOff>
      <xdr:row>79</xdr:row>
      <xdr:rowOff>104775</xdr:rowOff>
    </xdr:from>
    <xdr:to>
      <xdr:col>24</xdr:col>
      <xdr:colOff>209550</xdr:colOff>
      <xdr:row>96</xdr:row>
      <xdr:rowOff>66675</xdr:rowOff>
    </xdr:to>
    <xdr:graphicFrame macro="">
      <xdr:nvGraphicFramePr>
        <xdr:cNvPr id="9" name="Grafiek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785812</xdr:colOff>
      <xdr:row>97</xdr:row>
      <xdr:rowOff>66675</xdr:rowOff>
    </xdr:from>
    <xdr:to>
      <xdr:col>24</xdr:col>
      <xdr:colOff>190500</xdr:colOff>
      <xdr:row>114</xdr:row>
      <xdr:rowOff>28575</xdr:rowOff>
    </xdr:to>
    <xdr:graphicFrame macro="">
      <xdr:nvGraphicFramePr>
        <xdr:cNvPr id="10" name="Grafiek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728662</xdr:colOff>
      <xdr:row>115</xdr:row>
      <xdr:rowOff>47625</xdr:rowOff>
    </xdr:from>
    <xdr:to>
      <xdr:col>24</xdr:col>
      <xdr:colOff>133350</xdr:colOff>
      <xdr:row>132</xdr:row>
      <xdr:rowOff>9525</xdr:rowOff>
    </xdr:to>
    <xdr:graphicFrame macro="">
      <xdr:nvGraphicFramePr>
        <xdr:cNvPr id="11" name="Grafiek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681037</xdr:colOff>
      <xdr:row>133</xdr:row>
      <xdr:rowOff>66675</xdr:rowOff>
    </xdr:from>
    <xdr:to>
      <xdr:col>24</xdr:col>
      <xdr:colOff>85725</xdr:colOff>
      <xdr:row>150</xdr:row>
      <xdr:rowOff>28575</xdr:rowOff>
    </xdr:to>
    <xdr:graphicFrame macro="">
      <xdr:nvGraphicFramePr>
        <xdr:cNvPr id="12" name="Grafiek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709612</xdr:colOff>
      <xdr:row>151</xdr:row>
      <xdr:rowOff>66675</xdr:rowOff>
    </xdr:from>
    <xdr:to>
      <xdr:col>24</xdr:col>
      <xdr:colOff>114300</xdr:colOff>
      <xdr:row>168</xdr:row>
      <xdr:rowOff>28575</xdr:rowOff>
    </xdr:to>
    <xdr:graphicFrame macro="">
      <xdr:nvGraphicFramePr>
        <xdr:cNvPr id="13" name="Grafiek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709612</xdr:colOff>
      <xdr:row>169</xdr:row>
      <xdr:rowOff>76200</xdr:rowOff>
    </xdr:from>
    <xdr:to>
      <xdr:col>24</xdr:col>
      <xdr:colOff>114300</xdr:colOff>
      <xdr:row>186</xdr:row>
      <xdr:rowOff>38100</xdr:rowOff>
    </xdr:to>
    <xdr:graphicFrame macro="">
      <xdr:nvGraphicFramePr>
        <xdr:cNvPr id="14" name="Grafiek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719137</xdr:colOff>
      <xdr:row>187</xdr:row>
      <xdr:rowOff>57150</xdr:rowOff>
    </xdr:from>
    <xdr:to>
      <xdr:col>24</xdr:col>
      <xdr:colOff>123825</xdr:colOff>
      <xdr:row>204</xdr:row>
      <xdr:rowOff>19050</xdr:rowOff>
    </xdr:to>
    <xdr:graphicFrame macro="">
      <xdr:nvGraphicFramePr>
        <xdr:cNvPr id="15" name="Grafiek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261936</xdr:colOff>
      <xdr:row>97</xdr:row>
      <xdr:rowOff>166687</xdr:rowOff>
    </xdr:from>
    <xdr:to>
      <xdr:col>20</xdr:col>
      <xdr:colOff>200024</xdr:colOff>
      <xdr:row>127</xdr:row>
      <xdr:rowOff>152400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2</xdr:row>
      <xdr:rowOff>133350</xdr:rowOff>
    </xdr:from>
    <xdr:to>
      <xdr:col>13</xdr:col>
      <xdr:colOff>619125</xdr:colOff>
      <xdr:row>5</xdr:row>
      <xdr:rowOff>0</xdr:rowOff>
    </xdr:to>
    <xdr:sp macro="" textlink="">
      <xdr:nvSpPr>
        <xdr:cNvPr id="4" name="PIJL-OMLAAG 3"/>
        <xdr:cNvSpPr/>
      </xdr:nvSpPr>
      <xdr:spPr>
        <a:xfrm rot="16200000">
          <a:off x="9344025" y="533400"/>
          <a:ext cx="361950" cy="400050"/>
        </a:xfrm>
        <a:prstGeom prst="downArrow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200025</xdr:colOff>
      <xdr:row>2</xdr:row>
      <xdr:rowOff>123825</xdr:rowOff>
    </xdr:from>
    <xdr:to>
      <xdr:col>18</xdr:col>
      <xdr:colOff>600075</xdr:colOff>
      <xdr:row>4</xdr:row>
      <xdr:rowOff>161925</xdr:rowOff>
    </xdr:to>
    <xdr:sp macro="" textlink="">
      <xdr:nvSpPr>
        <xdr:cNvPr id="5" name="PIJL-OMLAAG 4"/>
        <xdr:cNvSpPr/>
      </xdr:nvSpPr>
      <xdr:spPr>
        <a:xfrm rot="16200000">
          <a:off x="12496800" y="523875"/>
          <a:ext cx="361950" cy="400050"/>
        </a:xfrm>
        <a:prstGeom prst="downArrow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215974</xdr:colOff>
      <xdr:row>6</xdr:row>
      <xdr:rowOff>41423</xdr:rowOff>
    </xdr:from>
    <xdr:to>
      <xdr:col>22</xdr:col>
      <xdr:colOff>649362</xdr:colOff>
      <xdr:row>23</xdr:row>
      <xdr:rowOff>79522</xdr:rowOff>
    </xdr:to>
    <xdr:graphicFrame macro="">
      <xdr:nvGraphicFramePr>
        <xdr:cNvPr id="12" name="Grafiek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638175</xdr:colOff>
      <xdr:row>81</xdr:row>
      <xdr:rowOff>47625</xdr:rowOff>
    </xdr:from>
    <xdr:to>
      <xdr:col>22</xdr:col>
      <xdr:colOff>385763</xdr:colOff>
      <xdr:row>98</xdr:row>
      <xdr:rowOff>0</xdr:rowOff>
    </xdr:to>
    <xdr:graphicFrame macro="">
      <xdr:nvGraphicFramePr>
        <xdr:cNvPr id="13" name="Grafiek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657225</xdr:colOff>
      <xdr:row>99</xdr:row>
      <xdr:rowOff>19050</xdr:rowOff>
    </xdr:from>
    <xdr:to>
      <xdr:col>22</xdr:col>
      <xdr:colOff>404813</xdr:colOff>
      <xdr:row>115</xdr:row>
      <xdr:rowOff>142875</xdr:rowOff>
    </xdr:to>
    <xdr:graphicFrame macro="">
      <xdr:nvGraphicFramePr>
        <xdr:cNvPr id="14" name="Grafiek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215974</xdr:colOff>
      <xdr:row>24</xdr:row>
      <xdr:rowOff>96801</xdr:rowOff>
    </xdr:from>
    <xdr:to>
      <xdr:col>22</xdr:col>
      <xdr:colOff>649362</xdr:colOff>
      <xdr:row>41</xdr:row>
      <xdr:rowOff>134900</xdr:rowOff>
    </xdr:to>
    <xdr:graphicFrame macro="">
      <xdr:nvGraphicFramePr>
        <xdr:cNvPr id="16" name="Grafiek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193822</xdr:colOff>
      <xdr:row>42</xdr:row>
      <xdr:rowOff>118952</xdr:rowOff>
    </xdr:from>
    <xdr:to>
      <xdr:col>22</xdr:col>
      <xdr:colOff>627210</xdr:colOff>
      <xdr:row>59</xdr:row>
      <xdr:rowOff>157051</xdr:rowOff>
    </xdr:to>
    <xdr:graphicFrame macro="">
      <xdr:nvGraphicFramePr>
        <xdr:cNvPr id="17" name="Grafiek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204898</xdr:colOff>
      <xdr:row>60</xdr:row>
      <xdr:rowOff>130028</xdr:rowOff>
    </xdr:from>
    <xdr:to>
      <xdr:col>22</xdr:col>
      <xdr:colOff>638286</xdr:colOff>
      <xdr:row>77</xdr:row>
      <xdr:rowOff>145976</xdr:rowOff>
    </xdr:to>
    <xdr:graphicFrame macro="">
      <xdr:nvGraphicFramePr>
        <xdr:cNvPr id="18" name="Grafiek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646149</xdr:colOff>
      <xdr:row>117</xdr:row>
      <xdr:rowOff>52276</xdr:rowOff>
    </xdr:from>
    <xdr:to>
      <xdr:col>22</xdr:col>
      <xdr:colOff>393737</xdr:colOff>
      <xdr:row>134</xdr:row>
      <xdr:rowOff>9968</xdr:rowOff>
    </xdr:to>
    <xdr:graphicFrame macro="">
      <xdr:nvGraphicFramePr>
        <xdr:cNvPr id="19" name="Grafiek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657224</xdr:colOff>
      <xdr:row>135</xdr:row>
      <xdr:rowOff>52276</xdr:rowOff>
    </xdr:from>
    <xdr:to>
      <xdr:col>22</xdr:col>
      <xdr:colOff>404812</xdr:colOff>
      <xdr:row>152</xdr:row>
      <xdr:rowOff>9968</xdr:rowOff>
    </xdr:to>
    <xdr:graphicFrame macro="">
      <xdr:nvGraphicFramePr>
        <xdr:cNvPr id="20" name="Grafiek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590771</xdr:colOff>
      <xdr:row>153</xdr:row>
      <xdr:rowOff>41201</xdr:rowOff>
    </xdr:from>
    <xdr:to>
      <xdr:col>22</xdr:col>
      <xdr:colOff>338359</xdr:colOff>
      <xdr:row>169</xdr:row>
      <xdr:rowOff>165026</xdr:rowOff>
    </xdr:to>
    <xdr:graphicFrame macro="">
      <xdr:nvGraphicFramePr>
        <xdr:cNvPr id="21" name="Grafiek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568620</xdr:colOff>
      <xdr:row>171</xdr:row>
      <xdr:rowOff>30126</xdr:rowOff>
    </xdr:from>
    <xdr:to>
      <xdr:col>22</xdr:col>
      <xdr:colOff>316208</xdr:colOff>
      <xdr:row>187</xdr:row>
      <xdr:rowOff>153951</xdr:rowOff>
    </xdr:to>
    <xdr:graphicFrame macro="">
      <xdr:nvGraphicFramePr>
        <xdr:cNvPr id="22" name="Grafiek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524318</xdr:colOff>
      <xdr:row>189</xdr:row>
      <xdr:rowOff>19050</xdr:rowOff>
    </xdr:from>
    <xdr:to>
      <xdr:col>22</xdr:col>
      <xdr:colOff>271906</xdr:colOff>
      <xdr:row>205</xdr:row>
      <xdr:rowOff>142875</xdr:rowOff>
    </xdr:to>
    <xdr:graphicFrame macro="">
      <xdr:nvGraphicFramePr>
        <xdr:cNvPr id="23" name="Grafiek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557545</xdr:colOff>
      <xdr:row>207</xdr:row>
      <xdr:rowOff>74428</xdr:rowOff>
    </xdr:from>
    <xdr:to>
      <xdr:col>22</xdr:col>
      <xdr:colOff>305133</xdr:colOff>
      <xdr:row>224</xdr:row>
      <xdr:rowOff>32120</xdr:rowOff>
    </xdr:to>
    <xdr:graphicFrame macro="">
      <xdr:nvGraphicFramePr>
        <xdr:cNvPr id="24" name="Grafiek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462295</xdr:colOff>
      <xdr:row>225</xdr:row>
      <xdr:rowOff>55378</xdr:rowOff>
    </xdr:from>
    <xdr:to>
      <xdr:col>22</xdr:col>
      <xdr:colOff>209883</xdr:colOff>
      <xdr:row>242</xdr:row>
      <xdr:rowOff>13070</xdr:rowOff>
    </xdr:to>
    <xdr:graphicFrame macro="">
      <xdr:nvGraphicFramePr>
        <xdr:cNvPr id="25" name="Grafiek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452770</xdr:colOff>
      <xdr:row>243</xdr:row>
      <xdr:rowOff>26803</xdr:rowOff>
    </xdr:from>
    <xdr:to>
      <xdr:col>22</xdr:col>
      <xdr:colOff>200358</xdr:colOff>
      <xdr:row>259</xdr:row>
      <xdr:rowOff>146420</xdr:rowOff>
    </xdr:to>
    <xdr:graphicFrame macro="">
      <xdr:nvGraphicFramePr>
        <xdr:cNvPr id="26" name="Grafiek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500395</xdr:colOff>
      <xdr:row>260</xdr:row>
      <xdr:rowOff>112528</xdr:rowOff>
    </xdr:from>
    <xdr:to>
      <xdr:col>22</xdr:col>
      <xdr:colOff>247983</xdr:colOff>
      <xdr:row>277</xdr:row>
      <xdr:rowOff>60695</xdr:rowOff>
    </xdr:to>
    <xdr:graphicFrame macro="">
      <xdr:nvGraphicFramePr>
        <xdr:cNvPr id="27" name="Grafiek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471820</xdr:colOff>
      <xdr:row>278</xdr:row>
      <xdr:rowOff>103003</xdr:rowOff>
    </xdr:from>
    <xdr:to>
      <xdr:col>22</xdr:col>
      <xdr:colOff>219408</xdr:colOff>
      <xdr:row>295</xdr:row>
      <xdr:rowOff>51170</xdr:rowOff>
    </xdr:to>
    <xdr:graphicFrame macro="">
      <xdr:nvGraphicFramePr>
        <xdr:cNvPr id="28" name="Grafiek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452770</xdr:colOff>
      <xdr:row>296</xdr:row>
      <xdr:rowOff>103003</xdr:rowOff>
    </xdr:from>
    <xdr:to>
      <xdr:col>22</xdr:col>
      <xdr:colOff>200358</xdr:colOff>
      <xdr:row>313</xdr:row>
      <xdr:rowOff>51170</xdr:rowOff>
    </xdr:to>
    <xdr:graphicFrame macro="">
      <xdr:nvGraphicFramePr>
        <xdr:cNvPr id="29" name="Grafiek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205120</xdr:colOff>
      <xdr:row>314</xdr:row>
      <xdr:rowOff>17278</xdr:rowOff>
    </xdr:from>
    <xdr:to>
      <xdr:col>22</xdr:col>
      <xdr:colOff>638508</xdr:colOff>
      <xdr:row>330</xdr:row>
      <xdr:rowOff>127370</xdr:rowOff>
    </xdr:to>
    <xdr:graphicFrame macro="">
      <xdr:nvGraphicFramePr>
        <xdr:cNvPr id="30" name="Grafiek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128920</xdr:colOff>
      <xdr:row>333</xdr:row>
      <xdr:rowOff>36328</xdr:rowOff>
    </xdr:from>
    <xdr:to>
      <xdr:col>22</xdr:col>
      <xdr:colOff>562308</xdr:colOff>
      <xdr:row>349</xdr:row>
      <xdr:rowOff>155945</xdr:rowOff>
    </xdr:to>
    <xdr:graphicFrame macro="">
      <xdr:nvGraphicFramePr>
        <xdr:cNvPr id="31" name="Grafiek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99</xdr:row>
      <xdr:rowOff>123825</xdr:rowOff>
    </xdr:from>
    <xdr:to>
      <xdr:col>21</xdr:col>
      <xdr:colOff>252413</xdr:colOff>
      <xdr:row>129</xdr:row>
      <xdr:rowOff>119063</xdr:rowOff>
    </xdr:to>
    <xdr:graphicFrame macro="">
      <xdr:nvGraphicFramePr>
        <xdr:cNvPr id="9" name="Grafiek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to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5"/>
  <sheetViews>
    <sheetView tabSelected="1" workbookViewId="0">
      <selection activeCell="A10" sqref="A10:L10"/>
    </sheetView>
  </sheetViews>
  <sheetFormatPr defaultRowHeight="12.75"/>
  <sheetData>
    <row r="1" spans="1:26">
      <c r="A1" s="544"/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</row>
    <row r="2" spans="1:26" ht="12.75" customHeight="1">
      <c r="A2" s="546" t="s">
        <v>248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3"/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4"/>
      <c r="Y2" s="544"/>
      <c r="Z2" s="544"/>
    </row>
    <row r="3" spans="1:26">
      <c r="A3" s="546"/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3"/>
      <c r="N3" s="544"/>
      <c r="O3" s="544"/>
      <c r="P3" s="544"/>
      <c r="Q3" s="544"/>
      <c r="R3" s="544"/>
      <c r="S3" s="544"/>
      <c r="T3" s="544"/>
      <c r="U3" s="544"/>
      <c r="V3" s="544"/>
      <c r="W3" s="544"/>
      <c r="X3" s="544"/>
      <c r="Y3" s="544"/>
      <c r="Z3" s="544"/>
    </row>
    <row r="4" spans="1:26">
      <c r="A4" s="546"/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3"/>
      <c r="N4" s="544"/>
      <c r="O4" s="544"/>
      <c r="P4" s="544"/>
      <c r="Q4" s="544"/>
      <c r="R4" s="544"/>
      <c r="S4" s="544"/>
      <c r="T4" s="544"/>
      <c r="U4" s="544"/>
      <c r="V4" s="544"/>
      <c r="W4" s="544"/>
      <c r="X4" s="544"/>
      <c r="Y4" s="544"/>
      <c r="Z4" s="544"/>
    </row>
    <row r="5" spans="1:26">
      <c r="A5" s="546"/>
      <c r="B5" s="546"/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3"/>
      <c r="N5" s="544"/>
      <c r="O5" s="544"/>
      <c r="P5" s="544"/>
      <c r="Q5" s="544"/>
      <c r="R5" s="544"/>
      <c r="S5" s="544"/>
      <c r="T5" s="544"/>
      <c r="U5" s="544"/>
      <c r="V5" s="544"/>
      <c r="W5" s="544"/>
      <c r="X5" s="544"/>
      <c r="Y5" s="544"/>
      <c r="Z5" s="544"/>
    </row>
    <row r="6" spans="1:26">
      <c r="A6" s="546"/>
      <c r="B6" s="546"/>
      <c r="C6" s="546"/>
      <c r="D6" s="546"/>
      <c r="E6" s="546"/>
      <c r="F6" s="546"/>
      <c r="G6" s="546"/>
      <c r="H6" s="546"/>
      <c r="I6" s="546"/>
      <c r="J6" s="546"/>
      <c r="K6" s="546"/>
      <c r="L6" s="546"/>
      <c r="M6" s="543"/>
      <c r="N6" s="544"/>
      <c r="O6" s="544"/>
      <c r="P6" s="544"/>
      <c r="Q6" s="544"/>
      <c r="R6" s="544"/>
      <c r="S6" s="544"/>
      <c r="T6" s="544"/>
      <c r="U6" s="544"/>
      <c r="V6" s="544"/>
      <c r="W6" s="544"/>
      <c r="X6" s="544"/>
      <c r="Y6" s="544"/>
      <c r="Z6" s="544"/>
    </row>
    <row r="7" spans="1:26">
      <c r="A7" s="546"/>
      <c r="B7" s="546"/>
      <c r="C7" s="546"/>
      <c r="D7" s="546"/>
      <c r="E7" s="546"/>
      <c r="F7" s="546"/>
      <c r="G7" s="546"/>
      <c r="H7" s="546"/>
      <c r="I7" s="546"/>
      <c r="J7" s="546"/>
      <c r="K7" s="546"/>
      <c r="L7" s="546"/>
      <c r="M7" s="543"/>
      <c r="N7" s="544"/>
      <c r="O7" s="544"/>
      <c r="P7" s="544"/>
      <c r="Q7" s="544"/>
      <c r="R7" s="544"/>
      <c r="S7" s="544"/>
      <c r="T7" s="544"/>
      <c r="U7" s="544"/>
      <c r="V7" s="544"/>
      <c r="W7" s="544"/>
      <c r="X7" s="544"/>
      <c r="Y7" s="544"/>
      <c r="Z7" s="544"/>
    </row>
    <row r="8" spans="1:26">
      <c r="A8" s="546"/>
      <c r="B8" s="546"/>
      <c r="C8" s="546"/>
      <c r="D8" s="546"/>
      <c r="E8" s="546"/>
      <c r="F8" s="546"/>
      <c r="G8" s="546"/>
      <c r="H8" s="546"/>
      <c r="I8" s="546"/>
      <c r="J8" s="546"/>
      <c r="K8" s="546"/>
      <c r="L8" s="546"/>
      <c r="M8" s="543"/>
      <c r="N8" s="544"/>
      <c r="O8" s="544"/>
      <c r="P8" s="544"/>
      <c r="Q8" s="544"/>
      <c r="R8" s="544"/>
      <c r="S8" s="544"/>
      <c r="T8" s="544"/>
      <c r="U8" s="544"/>
      <c r="V8" s="544"/>
      <c r="W8" s="544"/>
      <c r="X8" s="544"/>
      <c r="Y8" s="544"/>
      <c r="Z8" s="544"/>
    </row>
    <row r="9" spans="1:26">
      <c r="A9" s="546"/>
      <c r="B9" s="546"/>
      <c r="C9" s="546"/>
      <c r="D9" s="546"/>
      <c r="E9" s="546"/>
      <c r="F9" s="546"/>
      <c r="G9" s="546"/>
      <c r="H9" s="546"/>
      <c r="I9" s="546"/>
      <c r="J9" s="546"/>
      <c r="K9" s="546"/>
      <c r="L9" s="546"/>
      <c r="M9" s="544"/>
      <c r="N9" s="544"/>
      <c r="O9" s="544"/>
      <c r="P9" s="544"/>
      <c r="Q9" s="544"/>
      <c r="R9" s="544"/>
      <c r="S9" s="544"/>
      <c r="T9" s="544"/>
      <c r="U9" s="544"/>
      <c r="V9" s="544"/>
      <c r="W9" s="544"/>
      <c r="X9" s="544"/>
      <c r="Y9" s="544"/>
      <c r="Z9" s="544"/>
    </row>
    <row r="10" spans="1:26" ht="20.25" customHeight="1">
      <c r="A10" s="545" t="s">
        <v>247</v>
      </c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544"/>
      <c r="N10" s="544"/>
      <c r="O10" s="544"/>
      <c r="P10" s="544"/>
      <c r="Q10" s="544"/>
      <c r="R10" s="544"/>
      <c r="S10" s="544"/>
      <c r="T10" s="544"/>
      <c r="U10" s="544"/>
      <c r="V10" s="544"/>
      <c r="W10" s="544"/>
      <c r="X10" s="544"/>
      <c r="Y10" s="544"/>
      <c r="Z10" s="544"/>
    </row>
    <row r="11" spans="1:26">
      <c r="A11" s="543"/>
      <c r="B11" s="543"/>
      <c r="C11" s="543"/>
      <c r="D11" s="543"/>
      <c r="E11" s="543"/>
      <c r="F11" s="543"/>
      <c r="G11" s="543"/>
      <c r="H11" s="543"/>
      <c r="I11" s="543"/>
      <c r="J11" s="543"/>
      <c r="K11" s="544"/>
      <c r="L11" s="544"/>
      <c r="M11" s="544"/>
      <c r="N11" s="544"/>
      <c r="O11" s="544"/>
      <c r="P11" s="544"/>
      <c r="Q11" s="544"/>
      <c r="R11" s="544"/>
      <c r="S11" s="544"/>
      <c r="T11" s="544"/>
      <c r="U11" s="544"/>
      <c r="V11" s="544"/>
      <c r="W11" s="544"/>
      <c r="X11" s="544"/>
      <c r="Y11" s="544"/>
      <c r="Z11" s="544"/>
    </row>
    <row r="12" spans="1:26">
      <c r="A12" s="543"/>
      <c r="B12" s="543"/>
      <c r="C12" s="543"/>
      <c r="D12" s="543"/>
      <c r="E12" s="543"/>
      <c r="F12" s="543"/>
      <c r="G12" s="543"/>
      <c r="H12" s="543"/>
      <c r="I12" s="543"/>
      <c r="J12" s="543"/>
      <c r="K12" s="544"/>
      <c r="L12" s="544"/>
      <c r="M12" s="544"/>
      <c r="N12" s="544"/>
      <c r="O12" s="544"/>
      <c r="P12" s="544"/>
      <c r="Q12" s="544"/>
      <c r="R12" s="544"/>
      <c r="S12" s="544"/>
      <c r="T12" s="544"/>
      <c r="U12" s="544"/>
      <c r="V12" s="544"/>
      <c r="W12" s="544"/>
      <c r="X12" s="544"/>
      <c r="Y12" s="544"/>
      <c r="Z12" s="544"/>
    </row>
    <row r="13" spans="1:26">
      <c r="A13" s="543"/>
      <c r="B13" s="543"/>
      <c r="C13" s="543"/>
      <c r="D13" s="543"/>
      <c r="E13" s="543"/>
      <c r="F13" s="543"/>
      <c r="G13" s="543"/>
      <c r="H13" s="543"/>
      <c r="I13" s="543"/>
      <c r="J13" s="543"/>
      <c r="K13" s="544"/>
      <c r="L13" s="544"/>
      <c r="M13" s="544"/>
      <c r="N13" s="544"/>
      <c r="O13" s="544"/>
      <c r="P13" s="544"/>
      <c r="Q13" s="544"/>
      <c r="R13" s="544"/>
      <c r="S13" s="544"/>
      <c r="T13" s="544"/>
      <c r="U13" s="544"/>
      <c r="V13" s="544"/>
      <c r="W13" s="544"/>
      <c r="X13" s="544"/>
      <c r="Y13" s="544"/>
      <c r="Z13" s="544"/>
    </row>
    <row r="14" spans="1:26">
      <c r="A14" s="543"/>
      <c r="B14" s="543"/>
      <c r="C14" s="543"/>
      <c r="D14" s="543"/>
      <c r="E14" s="543"/>
      <c r="F14" s="543"/>
      <c r="G14" s="543"/>
      <c r="H14" s="543"/>
      <c r="I14" s="543"/>
      <c r="J14" s="543"/>
      <c r="K14" s="544"/>
      <c r="L14" s="544"/>
      <c r="M14" s="544"/>
      <c r="N14" s="544"/>
      <c r="O14" s="544"/>
      <c r="P14" s="544"/>
      <c r="Q14" s="544"/>
      <c r="R14" s="544"/>
      <c r="S14" s="544"/>
      <c r="T14" s="544"/>
      <c r="U14" s="544"/>
      <c r="V14" s="544"/>
      <c r="W14" s="544"/>
      <c r="X14" s="544"/>
      <c r="Y14" s="544"/>
      <c r="Z14" s="544"/>
    </row>
    <row r="15" spans="1:26">
      <c r="A15" s="543"/>
      <c r="B15" s="543"/>
      <c r="C15" s="543"/>
      <c r="D15" s="543"/>
      <c r="E15" s="543"/>
      <c r="F15" s="543"/>
      <c r="G15" s="543"/>
      <c r="H15" s="543"/>
      <c r="I15" s="543"/>
      <c r="J15" s="543"/>
      <c r="K15" s="544"/>
      <c r="L15" s="544"/>
      <c r="M15" s="544"/>
      <c r="N15" s="544"/>
      <c r="O15" s="544"/>
      <c r="P15" s="544"/>
      <c r="Q15" s="544"/>
      <c r="R15" s="544"/>
      <c r="S15" s="544"/>
      <c r="T15" s="544"/>
      <c r="U15" s="544"/>
      <c r="V15" s="544"/>
      <c r="W15" s="544"/>
      <c r="X15" s="544"/>
      <c r="Y15" s="544"/>
      <c r="Z15" s="544"/>
    </row>
    <row r="16" spans="1:26">
      <c r="A16" s="544"/>
      <c r="B16" s="544"/>
      <c r="C16" s="544"/>
      <c r="D16" s="544"/>
      <c r="E16" s="544"/>
      <c r="F16" s="544"/>
      <c r="G16" s="544"/>
      <c r="H16" s="544"/>
      <c r="I16" s="544"/>
      <c r="J16" s="544"/>
      <c r="K16" s="544"/>
      <c r="L16" s="544"/>
      <c r="M16" s="544"/>
      <c r="N16" s="544"/>
      <c r="O16" s="544"/>
      <c r="P16" s="544"/>
      <c r="Q16" s="544"/>
      <c r="R16" s="544"/>
      <c r="S16" s="544"/>
      <c r="T16" s="544"/>
      <c r="U16" s="544"/>
      <c r="V16" s="544"/>
      <c r="W16" s="544"/>
      <c r="X16" s="544"/>
      <c r="Y16" s="544"/>
      <c r="Z16" s="544"/>
    </row>
    <row r="17" spans="1:26">
      <c r="A17" s="544"/>
      <c r="B17" s="544"/>
      <c r="C17" s="544"/>
      <c r="D17" s="544"/>
      <c r="E17" s="544"/>
      <c r="F17" s="544"/>
      <c r="G17" s="544"/>
      <c r="H17" s="544"/>
      <c r="I17" s="544"/>
      <c r="J17" s="544"/>
      <c r="K17" s="544"/>
      <c r="L17" s="544"/>
      <c r="M17" s="544"/>
      <c r="N17" s="544"/>
      <c r="O17" s="544"/>
      <c r="P17" s="544"/>
      <c r="Q17" s="544"/>
      <c r="R17" s="544"/>
      <c r="S17" s="544"/>
      <c r="T17" s="544"/>
      <c r="U17" s="544"/>
      <c r="V17" s="544"/>
      <c r="W17" s="544"/>
      <c r="X17" s="544"/>
      <c r="Y17" s="544"/>
      <c r="Z17" s="544"/>
    </row>
    <row r="18" spans="1:26">
      <c r="A18" s="544"/>
      <c r="B18" s="544"/>
      <c r="C18" s="544"/>
      <c r="D18" s="544"/>
      <c r="E18" s="544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544"/>
      <c r="S18" s="544"/>
      <c r="T18" s="544"/>
      <c r="U18" s="544"/>
      <c r="V18" s="544"/>
      <c r="W18" s="544"/>
      <c r="X18" s="544"/>
      <c r="Y18" s="544"/>
      <c r="Z18" s="544"/>
    </row>
    <row r="19" spans="1:26">
      <c r="A19" s="544"/>
      <c r="B19" s="544"/>
      <c r="C19" s="544"/>
      <c r="D19" s="544"/>
      <c r="E19" s="544"/>
      <c r="F19" s="544"/>
      <c r="G19" s="544"/>
      <c r="H19" s="544"/>
      <c r="I19" s="544"/>
      <c r="J19" s="544"/>
      <c r="K19" s="544"/>
      <c r="L19" s="544"/>
      <c r="M19" s="544"/>
      <c r="N19" s="544"/>
      <c r="O19" s="544"/>
      <c r="P19" s="544"/>
      <c r="Q19" s="544"/>
      <c r="R19" s="544"/>
      <c r="S19" s="544"/>
      <c r="T19" s="544"/>
      <c r="U19" s="544"/>
      <c r="V19" s="544"/>
      <c r="W19" s="544"/>
      <c r="X19" s="544"/>
      <c r="Y19" s="544"/>
      <c r="Z19" s="544"/>
    </row>
    <row r="20" spans="1:26">
      <c r="A20" s="544"/>
      <c r="B20" s="544"/>
      <c r="C20" s="544"/>
      <c r="D20" s="544"/>
      <c r="E20" s="544"/>
      <c r="F20" s="544"/>
      <c r="G20" s="544"/>
      <c r="H20" s="544"/>
      <c r="I20" s="544"/>
      <c r="J20" s="544"/>
      <c r="K20" s="544"/>
      <c r="L20" s="544"/>
      <c r="M20" s="544"/>
      <c r="N20" s="544"/>
      <c r="O20" s="544"/>
      <c r="P20" s="544"/>
      <c r="Q20" s="544"/>
      <c r="R20" s="544"/>
      <c r="S20" s="544"/>
      <c r="T20" s="544"/>
      <c r="U20" s="544"/>
      <c r="V20" s="544"/>
      <c r="W20" s="544"/>
      <c r="X20" s="544"/>
      <c r="Y20" s="544"/>
      <c r="Z20" s="544"/>
    </row>
    <row r="21" spans="1:26">
      <c r="A21" s="544"/>
      <c r="B21" s="54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44"/>
      <c r="P21" s="544"/>
      <c r="Q21" s="544"/>
      <c r="R21" s="544"/>
      <c r="S21" s="544"/>
      <c r="T21" s="544"/>
      <c r="U21" s="544"/>
      <c r="V21" s="544"/>
      <c r="W21" s="544"/>
      <c r="X21" s="544"/>
      <c r="Y21" s="544"/>
      <c r="Z21" s="544"/>
    </row>
    <row r="22" spans="1:26">
      <c r="A22" s="544"/>
      <c r="B22" s="544"/>
      <c r="C22" s="544"/>
      <c r="D22" s="544"/>
      <c r="E22" s="544"/>
      <c r="F22" s="544"/>
      <c r="G22" s="544"/>
      <c r="H22" s="544"/>
      <c r="I22" s="544"/>
      <c r="J22" s="544"/>
      <c r="K22" s="544"/>
      <c r="L22" s="544"/>
      <c r="M22" s="544"/>
      <c r="N22" s="544"/>
      <c r="O22" s="544"/>
      <c r="P22" s="544"/>
      <c r="Q22" s="544"/>
      <c r="R22" s="544"/>
      <c r="S22" s="544"/>
      <c r="T22" s="544"/>
      <c r="U22" s="544"/>
      <c r="V22" s="544"/>
      <c r="W22" s="544"/>
      <c r="X22" s="544"/>
      <c r="Y22" s="544"/>
      <c r="Z22" s="544"/>
    </row>
    <row r="23" spans="1:26">
      <c r="A23" s="544"/>
      <c r="B23" s="544"/>
      <c r="C23" s="544"/>
      <c r="D23" s="544"/>
      <c r="E23" s="544"/>
      <c r="F23" s="544"/>
      <c r="G23" s="544"/>
      <c r="H23" s="544"/>
      <c r="I23" s="544"/>
      <c r="J23" s="544"/>
      <c r="K23" s="544"/>
      <c r="L23" s="544"/>
      <c r="M23" s="544"/>
      <c r="N23" s="544"/>
      <c r="O23" s="544"/>
      <c r="P23" s="544"/>
      <c r="Q23" s="544"/>
      <c r="R23" s="544"/>
      <c r="S23" s="544"/>
      <c r="T23" s="544"/>
      <c r="U23" s="544"/>
      <c r="V23" s="544"/>
      <c r="W23" s="544"/>
      <c r="X23" s="544"/>
      <c r="Y23" s="544"/>
      <c r="Z23" s="544"/>
    </row>
    <row r="24" spans="1:26">
      <c r="A24" s="544"/>
      <c r="B24" s="544"/>
      <c r="C24" s="544"/>
      <c r="D24" s="544"/>
      <c r="E24" s="544"/>
      <c r="F24" s="544"/>
      <c r="G24" s="544"/>
      <c r="H24" s="544"/>
      <c r="I24" s="544"/>
      <c r="J24" s="544"/>
      <c r="K24" s="544"/>
      <c r="L24" s="544"/>
      <c r="M24" s="544"/>
      <c r="N24" s="544"/>
      <c r="O24" s="544"/>
      <c r="P24" s="544"/>
      <c r="Q24" s="544"/>
      <c r="R24" s="544"/>
      <c r="S24" s="544"/>
      <c r="T24" s="544"/>
      <c r="U24" s="544"/>
      <c r="V24" s="544"/>
      <c r="W24" s="544"/>
      <c r="X24" s="544"/>
      <c r="Y24" s="544"/>
      <c r="Z24" s="544"/>
    </row>
    <row r="25" spans="1:26">
      <c r="A25" s="544"/>
      <c r="B25" s="544"/>
      <c r="C25" s="544"/>
      <c r="D25" s="544"/>
      <c r="E25" s="544"/>
      <c r="F25" s="544"/>
      <c r="G25" s="544"/>
      <c r="H25" s="544"/>
      <c r="I25" s="544"/>
      <c r="J25" s="544"/>
      <c r="K25" s="544"/>
      <c r="L25" s="544"/>
      <c r="M25" s="544"/>
      <c r="N25" s="544"/>
      <c r="O25" s="544"/>
      <c r="P25" s="544"/>
      <c r="Q25" s="544"/>
      <c r="R25" s="544"/>
      <c r="S25" s="544"/>
      <c r="T25" s="544"/>
      <c r="U25" s="544"/>
      <c r="V25" s="544"/>
      <c r="W25" s="544"/>
      <c r="X25" s="544"/>
      <c r="Y25" s="544"/>
      <c r="Z25" s="544"/>
    </row>
    <row r="26" spans="1:26">
      <c r="A26" s="544"/>
      <c r="B26" s="544"/>
      <c r="C26" s="544"/>
      <c r="D26" s="544"/>
      <c r="E26" s="544"/>
      <c r="F26" s="544"/>
      <c r="G26" s="544"/>
      <c r="H26" s="544"/>
      <c r="I26" s="544"/>
      <c r="J26" s="544"/>
      <c r="K26" s="544"/>
      <c r="L26" s="544"/>
      <c r="M26" s="544"/>
      <c r="N26" s="544"/>
      <c r="O26" s="544"/>
      <c r="P26" s="544"/>
      <c r="Q26" s="544"/>
      <c r="R26" s="544"/>
      <c r="S26" s="544"/>
      <c r="T26" s="544"/>
      <c r="U26" s="544"/>
      <c r="V26" s="544"/>
      <c r="W26" s="544"/>
      <c r="X26" s="544"/>
      <c r="Y26" s="544"/>
      <c r="Z26" s="544"/>
    </row>
    <row r="27" spans="1:26">
      <c r="A27" s="544"/>
      <c r="B27" s="544"/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4"/>
      <c r="T27" s="544"/>
      <c r="U27" s="544"/>
      <c r="V27" s="544"/>
      <c r="W27" s="544"/>
      <c r="X27" s="544"/>
      <c r="Y27" s="544"/>
      <c r="Z27" s="544"/>
    </row>
    <row r="28" spans="1:26">
      <c r="A28" s="544"/>
      <c r="B28" s="544"/>
      <c r="C28" s="544"/>
      <c r="D28" s="544"/>
      <c r="E28" s="544"/>
      <c r="F28" s="544"/>
      <c r="G28" s="544"/>
      <c r="H28" s="544"/>
      <c r="I28" s="544"/>
      <c r="J28" s="544"/>
      <c r="K28" s="544"/>
      <c r="L28" s="544"/>
      <c r="M28" s="544"/>
      <c r="N28" s="544"/>
      <c r="O28" s="544"/>
      <c r="P28" s="544"/>
      <c r="Q28" s="544"/>
      <c r="R28" s="544"/>
      <c r="S28" s="544"/>
      <c r="T28" s="544"/>
      <c r="U28" s="544"/>
      <c r="V28" s="544"/>
      <c r="W28" s="544"/>
      <c r="X28" s="544"/>
      <c r="Y28" s="544"/>
      <c r="Z28" s="544"/>
    </row>
    <row r="29" spans="1:26">
      <c r="A29" s="544"/>
      <c r="B29" s="544"/>
      <c r="C29" s="544"/>
      <c r="D29" s="544"/>
      <c r="E29" s="544"/>
      <c r="F29" s="544"/>
      <c r="G29" s="544"/>
      <c r="H29" s="544"/>
      <c r="I29" s="544"/>
      <c r="J29" s="544"/>
      <c r="K29" s="544"/>
      <c r="L29" s="544"/>
      <c r="M29" s="544"/>
      <c r="N29" s="544"/>
      <c r="O29" s="544"/>
      <c r="P29" s="544"/>
      <c r="Q29" s="544"/>
      <c r="R29" s="544"/>
      <c r="S29" s="544"/>
      <c r="T29" s="544"/>
      <c r="U29" s="544"/>
      <c r="V29" s="544"/>
      <c r="W29" s="544"/>
      <c r="X29" s="544"/>
      <c r="Y29" s="544"/>
      <c r="Z29" s="544"/>
    </row>
    <row r="30" spans="1:26">
      <c r="A30" s="544"/>
      <c r="B30" s="544"/>
      <c r="C30" s="544"/>
      <c r="D30" s="544"/>
      <c r="E30" s="544"/>
      <c r="F30" s="544"/>
      <c r="G30" s="544"/>
      <c r="H30" s="544"/>
      <c r="I30" s="544"/>
      <c r="J30" s="544"/>
      <c r="K30" s="544"/>
      <c r="L30" s="544"/>
      <c r="M30" s="544"/>
      <c r="N30" s="544"/>
      <c r="O30" s="544"/>
      <c r="P30" s="544"/>
      <c r="Q30" s="544"/>
      <c r="R30" s="544"/>
      <c r="S30" s="544"/>
      <c r="T30" s="544"/>
      <c r="U30" s="544"/>
      <c r="V30" s="544"/>
      <c r="W30" s="544"/>
      <c r="X30" s="544"/>
      <c r="Y30" s="544"/>
      <c r="Z30" s="544"/>
    </row>
    <row r="31" spans="1:26">
      <c r="A31" s="544"/>
      <c r="B31" s="544"/>
      <c r="C31" s="544"/>
      <c r="D31" s="544"/>
      <c r="E31" s="544"/>
      <c r="F31" s="544"/>
      <c r="G31" s="544"/>
      <c r="H31" s="544"/>
      <c r="I31" s="544"/>
      <c r="J31" s="544"/>
      <c r="K31" s="544"/>
      <c r="L31" s="544"/>
      <c r="M31" s="544"/>
      <c r="N31" s="544"/>
      <c r="O31" s="544"/>
      <c r="P31" s="544"/>
      <c r="Q31" s="544"/>
      <c r="R31" s="544"/>
      <c r="S31" s="544"/>
      <c r="T31" s="544"/>
      <c r="U31" s="544"/>
      <c r="V31" s="544"/>
      <c r="W31" s="544"/>
      <c r="X31" s="544"/>
      <c r="Y31" s="544"/>
      <c r="Z31" s="544"/>
    </row>
    <row r="32" spans="1:26">
      <c r="A32" s="544"/>
      <c r="B32" s="544"/>
      <c r="C32" s="544"/>
      <c r="D32" s="544"/>
      <c r="E32" s="544"/>
      <c r="F32" s="544"/>
      <c r="G32" s="544"/>
      <c r="H32" s="544"/>
      <c r="I32" s="544"/>
      <c r="J32" s="544"/>
      <c r="K32" s="544"/>
      <c r="L32" s="544"/>
      <c r="M32" s="544"/>
      <c r="N32" s="544"/>
      <c r="O32" s="544"/>
      <c r="P32" s="544"/>
      <c r="Q32" s="544"/>
      <c r="R32" s="544"/>
      <c r="S32" s="544"/>
      <c r="T32" s="544"/>
      <c r="U32" s="544"/>
      <c r="V32" s="544"/>
      <c r="W32" s="544"/>
      <c r="X32" s="544"/>
      <c r="Y32" s="544"/>
      <c r="Z32" s="544"/>
    </row>
    <row r="33" spans="1:26">
      <c r="A33" s="544"/>
      <c r="B33" s="544"/>
      <c r="C33" s="544"/>
      <c r="D33" s="544"/>
      <c r="E33" s="544"/>
      <c r="F33" s="544"/>
      <c r="G33" s="544"/>
      <c r="H33" s="544"/>
      <c r="I33" s="544"/>
      <c r="J33" s="544"/>
      <c r="K33" s="544"/>
      <c r="L33" s="544"/>
      <c r="M33" s="544"/>
      <c r="N33" s="544"/>
      <c r="O33" s="544"/>
      <c r="P33" s="544"/>
      <c r="Q33" s="544"/>
      <c r="R33" s="544"/>
      <c r="S33" s="544"/>
      <c r="T33" s="544"/>
      <c r="U33" s="544"/>
      <c r="V33" s="544"/>
      <c r="W33" s="544"/>
      <c r="X33" s="544"/>
      <c r="Y33" s="544"/>
      <c r="Z33" s="544"/>
    </row>
    <row r="34" spans="1:26">
      <c r="A34" s="544"/>
      <c r="B34" s="544"/>
      <c r="C34" s="544"/>
      <c r="D34" s="544"/>
      <c r="E34" s="544"/>
      <c r="F34" s="544"/>
      <c r="G34" s="544"/>
      <c r="H34" s="544"/>
      <c r="I34" s="544"/>
      <c r="J34" s="544"/>
      <c r="K34" s="544"/>
      <c r="L34" s="544"/>
      <c r="M34" s="544"/>
      <c r="N34" s="544"/>
      <c r="O34" s="544"/>
      <c r="P34" s="544"/>
      <c r="Q34" s="544"/>
      <c r="R34" s="544"/>
      <c r="S34" s="544"/>
      <c r="T34" s="544"/>
      <c r="U34" s="544"/>
      <c r="V34" s="544"/>
      <c r="W34" s="544"/>
      <c r="X34" s="544"/>
      <c r="Y34" s="544"/>
      <c r="Z34" s="544"/>
    </row>
    <row r="35" spans="1:26">
      <c r="A35" s="544"/>
      <c r="B35" s="544"/>
      <c r="C35" s="544"/>
      <c r="D35" s="544"/>
      <c r="E35" s="544"/>
      <c r="F35" s="544"/>
      <c r="G35" s="544"/>
      <c r="H35" s="544"/>
      <c r="I35" s="544"/>
      <c r="J35" s="544"/>
      <c r="K35" s="544"/>
      <c r="L35" s="544"/>
      <c r="M35" s="544"/>
      <c r="N35" s="544"/>
      <c r="O35" s="544"/>
      <c r="P35" s="544"/>
      <c r="Q35" s="544"/>
      <c r="R35" s="544"/>
      <c r="S35" s="544"/>
      <c r="T35" s="544"/>
      <c r="U35" s="544"/>
      <c r="V35" s="544"/>
      <c r="W35" s="544"/>
      <c r="X35" s="544"/>
      <c r="Y35" s="544"/>
      <c r="Z35" s="544"/>
    </row>
    <row r="36" spans="1:26">
      <c r="A36" s="544"/>
      <c r="B36" s="544"/>
      <c r="C36" s="544"/>
      <c r="D36" s="544"/>
      <c r="E36" s="544"/>
      <c r="F36" s="544"/>
      <c r="G36" s="544"/>
      <c r="H36" s="544"/>
      <c r="I36" s="544"/>
      <c r="J36" s="544"/>
      <c r="K36" s="544"/>
      <c r="L36" s="544"/>
      <c r="M36" s="544"/>
      <c r="N36" s="544"/>
      <c r="O36" s="544"/>
      <c r="P36" s="544"/>
      <c r="Q36" s="544"/>
      <c r="R36" s="544"/>
      <c r="S36" s="544"/>
      <c r="T36" s="544"/>
      <c r="U36" s="544"/>
      <c r="V36" s="544"/>
      <c r="W36" s="544"/>
      <c r="X36" s="544"/>
      <c r="Y36" s="544"/>
      <c r="Z36" s="544"/>
    </row>
    <row r="37" spans="1:26">
      <c r="A37" s="544"/>
      <c r="B37" s="544"/>
      <c r="C37" s="544"/>
      <c r="D37" s="544"/>
      <c r="E37" s="544"/>
      <c r="F37" s="544"/>
      <c r="G37" s="544"/>
      <c r="H37" s="544"/>
      <c r="I37" s="544"/>
      <c r="J37" s="544"/>
      <c r="K37" s="544"/>
      <c r="L37" s="544"/>
      <c r="M37" s="544"/>
      <c r="N37" s="544"/>
      <c r="O37" s="544"/>
      <c r="P37" s="544"/>
      <c r="Q37" s="544"/>
      <c r="R37" s="544"/>
      <c r="S37" s="544"/>
      <c r="T37" s="544"/>
      <c r="U37" s="544"/>
      <c r="V37" s="544"/>
      <c r="W37" s="544"/>
      <c r="X37" s="544"/>
      <c r="Y37" s="544"/>
      <c r="Z37" s="544"/>
    </row>
    <row r="38" spans="1:26">
      <c r="A38" s="544"/>
      <c r="B38" s="544"/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4"/>
      <c r="T38" s="544"/>
      <c r="U38" s="544"/>
      <c r="V38" s="544"/>
      <c r="W38" s="544"/>
      <c r="X38" s="544"/>
      <c r="Y38" s="544"/>
      <c r="Z38" s="544"/>
    </row>
    <row r="39" spans="1:26">
      <c r="A39" s="544"/>
      <c r="B39" s="544"/>
      <c r="C39" s="544"/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4"/>
      <c r="U39" s="544"/>
      <c r="V39" s="544"/>
      <c r="W39" s="544"/>
      <c r="X39" s="544"/>
      <c r="Y39" s="544"/>
      <c r="Z39" s="544"/>
    </row>
    <row r="40" spans="1:26">
      <c r="A40" s="544"/>
      <c r="B40" s="544"/>
      <c r="C40" s="544"/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  <c r="Q40" s="544"/>
      <c r="R40" s="544"/>
      <c r="S40" s="544"/>
      <c r="T40" s="544"/>
      <c r="U40" s="544"/>
      <c r="V40" s="544"/>
      <c r="W40" s="544"/>
      <c r="X40" s="544"/>
      <c r="Y40" s="544"/>
      <c r="Z40" s="544"/>
    </row>
    <row r="41" spans="1:26">
      <c r="A41" s="544"/>
      <c r="B41" s="544"/>
      <c r="C41" s="544"/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  <c r="Q41" s="544"/>
      <c r="R41" s="544"/>
      <c r="S41" s="544"/>
      <c r="T41" s="544"/>
      <c r="U41" s="544"/>
      <c r="V41" s="544"/>
      <c r="W41" s="544"/>
      <c r="X41" s="544"/>
      <c r="Y41" s="544"/>
      <c r="Z41" s="544"/>
    </row>
    <row r="42" spans="1:26">
      <c r="A42" s="544"/>
      <c r="B42" s="544"/>
      <c r="C42" s="544"/>
      <c r="D42" s="544"/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  <c r="P42" s="544"/>
      <c r="Q42" s="544"/>
      <c r="R42" s="544"/>
      <c r="S42" s="544"/>
      <c r="T42" s="544"/>
      <c r="U42" s="544"/>
      <c r="V42" s="544"/>
      <c r="W42" s="544"/>
      <c r="X42" s="544"/>
      <c r="Y42" s="544"/>
      <c r="Z42" s="544"/>
    </row>
    <row r="43" spans="1:26">
      <c r="A43" s="544"/>
      <c r="B43" s="544"/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4"/>
      <c r="T43" s="544"/>
      <c r="U43" s="544"/>
      <c r="V43" s="544"/>
      <c r="W43" s="544"/>
      <c r="X43" s="544"/>
      <c r="Y43" s="544"/>
      <c r="Z43" s="544"/>
    </row>
    <row r="44" spans="1:26">
      <c r="A44" s="544"/>
      <c r="B44" s="544"/>
      <c r="C44" s="544"/>
      <c r="D44" s="544"/>
      <c r="E44" s="544"/>
      <c r="F44" s="544"/>
      <c r="G44" s="544"/>
      <c r="H44" s="544"/>
      <c r="I44" s="544"/>
      <c r="J44" s="544"/>
      <c r="K44" s="544"/>
      <c r="L44" s="544"/>
      <c r="M44" s="544"/>
      <c r="N44" s="544"/>
      <c r="O44" s="544"/>
      <c r="P44" s="544"/>
      <c r="Q44" s="544"/>
      <c r="R44" s="544"/>
      <c r="S44" s="544"/>
      <c r="T44" s="544"/>
      <c r="U44" s="544"/>
      <c r="V44" s="544"/>
      <c r="W44" s="544"/>
      <c r="X44" s="544"/>
      <c r="Y44" s="544"/>
      <c r="Z44" s="544"/>
    </row>
    <row r="45" spans="1:26">
      <c r="A45" s="544"/>
      <c r="B45" s="544"/>
      <c r="C45" s="544"/>
      <c r="D45" s="544"/>
      <c r="E45" s="544"/>
      <c r="F45" s="544"/>
      <c r="G45" s="544"/>
      <c r="H45" s="544"/>
      <c r="I45" s="544"/>
      <c r="J45" s="544"/>
      <c r="K45" s="544"/>
      <c r="L45" s="544"/>
      <c r="M45" s="544"/>
      <c r="N45" s="544"/>
      <c r="O45" s="544"/>
      <c r="P45" s="544"/>
      <c r="Q45" s="544"/>
      <c r="R45" s="544"/>
      <c r="S45" s="544"/>
      <c r="T45" s="544"/>
      <c r="U45" s="544"/>
      <c r="V45" s="544"/>
      <c r="W45" s="544"/>
      <c r="X45" s="544"/>
      <c r="Y45" s="544"/>
      <c r="Z45" s="544"/>
    </row>
    <row r="46" spans="1:26">
      <c r="A46" s="544"/>
      <c r="B46" s="544"/>
      <c r="C46" s="544"/>
      <c r="D46" s="544"/>
      <c r="E46" s="544"/>
      <c r="F46" s="544"/>
      <c r="G46" s="544"/>
      <c r="H46" s="544"/>
      <c r="I46" s="544"/>
      <c r="J46" s="544"/>
      <c r="K46" s="544"/>
      <c r="L46" s="544"/>
      <c r="M46" s="544"/>
      <c r="N46" s="544"/>
      <c r="O46" s="544"/>
      <c r="P46" s="544"/>
      <c r="Q46" s="544"/>
      <c r="R46" s="544"/>
      <c r="S46" s="544"/>
      <c r="T46" s="544"/>
      <c r="U46" s="544"/>
      <c r="V46" s="544"/>
      <c r="W46" s="544"/>
      <c r="X46" s="544"/>
      <c r="Y46" s="544"/>
      <c r="Z46" s="544"/>
    </row>
    <row r="47" spans="1:26">
      <c r="A47" s="544"/>
      <c r="B47" s="544"/>
      <c r="C47" s="544"/>
      <c r="D47" s="544"/>
      <c r="E47" s="544"/>
      <c r="F47" s="544"/>
      <c r="G47" s="544"/>
      <c r="H47" s="544"/>
      <c r="I47" s="544"/>
      <c r="J47" s="544"/>
      <c r="K47" s="544"/>
      <c r="L47" s="544"/>
      <c r="M47" s="544"/>
      <c r="N47" s="544"/>
      <c r="O47" s="544"/>
      <c r="P47" s="544"/>
      <c r="Q47" s="544"/>
      <c r="R47" s="544"/>
      <c r="S47" s="544"/>
      <c r="T47" s="544"/>
      <c r="U47" s="544"/>
      <c r="V47" s="544"/>
      <c r="W47" s="544"/>
      <c r="X47" s="544"/>
      <c r="Y47" s="544"/>
      <c r="Z47" s="544"/>
    </row>
    <row r="48" spans="1:26">
      <c r="A48" s="544"/>
      <c r="B48" s="544"/>
      <c r="C48" s="544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4"/>
      <c r="T48" s="544"/>
      <c r="U48" s="544"/>
      <c r="V48" s="544"/>
      <c r="W48" s="544"/>
      <c r="X48" s="544"/>
      <c r="Y48" s="544"/>
      <c r="Z48" s="544"/>
    </row>
    <row r="49" spans="1:26">
      <c r="A49" s="544"/>
      <c r="B49" s="544"/>
      <c r="C49" s="544"/>
      <c r="D49" s="544"/>
      <c r="E49" s="544"/>
      <c r="F49" s="544"/>
      <c r="G49" s="544"/>
      <c r="H49" s="544"/>
      <c r="I49" s="544"/>
      <c r="J49" s="544"/>
      <c r="K49" s="544"/>
      <c r="L49" s="544"/>
      <c r="M49" s="544"/>
      <c r="N49" s="544"/>
      <c r="O49" s="544"/>
      <c r="P49" s="544"/>
      <c r="Q49" s="544"/>
      <c r="R49" s="544"/>
      <c r="S49" s="544"/>
      <c r="T49" s="544"/>
      <c r="U49" s="544"/>
      <c r="V49" s="544"/>
      <c r="W49" s="544"/>
      <c r="X49" s="544"/>
      <c r="Y49" s="544"/>
      <c r="Z49" s="544"/>
    </row>
    <row r="50" spans="1:26">
      <c r="A50" s="544"/>
      <c r="B50" s="544"/>
      <c r="C50" s="544"/>
      <c r="D50" s="544"/>
      <c r="E50" s="544"/>
      <c r="F50" s="544"/>
      <c r="G50" s="544"/>
      <c r="H50" s="544"/>
      <c r="I50" s="544"/>
      <c r="J50" s="544"/>
      <c r="K50" s="544"/>
      <c r="L50" s="544"/>
      <c r="M50" s="544"/>
      <c r="N50" s="544"/>
      <c r="O50" s="544"/>
      <c r="P50" s="544"/>
      <c r="Q50" s="544"/>
      <c r="R50" s="544"/>
      <c r="S50" s="544"/>
      <c r="T50" s="544"/>
      <c r="U50" s="544"/>
      <c r="V50" s="544"/>
      <c r="W50" s="544"/>
      <c r="X50" s="544"/>
      <c r="Y50" s="544"/>
      <c r="Z50" s="544"/>
    </row>
    <row r="51" spans="1:26">
      <c r="A51" s="544"/>
      <c r="B51" s="544"/>
      <c r="C51" s="544"/>
      <c r="D51" s="544"/>
      <c r="E51" s="544"/>
      <c r="F51" s="544"/>
      <c r="G51" s="544"/>
      <c r="H51" s="544"/>
      <c r="I51" s="544"/>
      <c r="J51" s="544"/>
      <c r="K51" s="544"/>
      <c r="L51" s="544"/>
      <c r="M51" s="544"/>
      <c r="N51" s="544"/>
      <c r="O51" s="544"/>
      <c r="P51" s="544"/>
      <c r="Q51" s="544"/>
      <c r="R51" s="544"/>
      <c r="S51" s="544"/>
      <c r="T51" s="544"/>
      <c r="U51" s="544"/>
      <c r="V51" s="544"/>
      <c r="W51" s="544"/>
      <c r="X51" s="544"/>
      <c r="Y51" s="544"/>
      <c r="Z51" s="544"/>
    </row>
    <row r="52" spans="1:26">
      <c r="A52" s="544"/>
      <c r="B52" s="544"/>
      <c r="C52" s="544"/>
      <c r="D52" s="544"/>
      <c r="E52" s="544"/>
      <c r="F52" s="544"/>
      <c r="G52" s="544"/>
      <c r="H52" s="544"/>
      <c r="I52" s="544"/>
      <c r="J52" s="544"/>
      <c r="K52" s="544"/>
      <c r="L52" s="544"/>
      <c r="M52" s="544"/>
      <c r="N52" s="544"/>
      <c r="O52" s="544"/>
      <c r="P52" s="544"/>
      <c r="Q52" s="544"/>
      <c r="R52" s="544"/>
      <c r="S52" s="544"/>
      <c r="T52" s="544"/>
      <c r="U52" s="544"/>
      <c r="V52" s="544"/>
      <c r="W52" s="544"/>
      <c r="X52" s="544"/>
      <c r="Y52" s="544"/>
      <c r="Z52" s="544"/>
    </row>
    <row r="53" spans="1:26">
      <c r="A53" s="544"/>
      <c r="B53" s="544"/>
      <c r="C53" s="544"/>
      <c r="D53" s="544"/>
      <c r="E53" s="544"/>
      <c r="F53" s="544"/>
      <c r="G53" s="544"/>
      <c r="H53" s="544"/>
      <c r="I53" s="544"/>
      <c r="J53" s="544"/>
      <c r="K53" s="544"/>
      <c r="L53" s="544"/>
      <c r="M53" s="544"/>
      <c r="N53" s="544"/>
      <c r="O53" s="544"/>
      <c r="P53" s="544"/>
      <c r="Q53" s="544"/>
      <c r="R53" s="544"/>
      <c r="S53" s="544"/>
      <c r="T53" s="544"/>
      <c r="U53" s="544"/>
      <c r="V53" s="544"/>
      <c r="W53" s="544"/>
      <c r="X53" s="544"/>
      <c r="Y53" s="544"/>
      <c r="Z53" s="544"/>
    </row>
    <row r="54" spans="1:26">
      <c r="A54" s="544"/>
      <c r="B54" s="544"/>
      <c r="C54" s="544"/>
      <c r="D54" s="544"/>
      <c r="E54" s="544"/>
      <c r="F54" s="544"/>
      <c r="G54" s="544"/>
      <c r="H54" s="544"/>
      <c r="I54" s="544"/>
      <c r="J54" s="544"/>
      <c r="K54" s="544"/>
      <c r="L54" s="544"/>
      <c r="M54" s="544"/>
      <c r="N54" s="544"/>
      <c r="O54" s="544"/>
      <c r="P54" s="544"/>
      <c r="Q54" s="544"/>
      <c r="R54" s="544"/>
      <c r="S54" s="544"/>
      <c r="T54" s="544"/>
      <c r="U54" s="544"/>
      <c r="V54" s="544"/>
      <c r="W54" s="544"/>
      <c r="X54" s="544"/>
      <c r="Y54" s="544"/>
      <c r="Z54" s="544"/>
    </row>
    <row r="55" spans="1:26">
      <c r="A55" s="544"/>
      <c r="B55" s="544"/>
      <c r="C55" s="544"/>
      <c r="D55" s="544"/>
      <c r="E55" s="544"/>
      <c r="F55" s="544"/>
      <c r="G55" s="544"/>
      <c r="H55" s="544"/>
      <c r="I55" s="544"/>
      <c r="J55" s="544"/>
      <c r="K55" s="544"/>
      <c r="L55" s="544"/>
      <c r="M55" s="544"/>
      <c r="N55" s="544"/>
      <c r="O55" s="544"/>
      <c r="P55" s="544"/>
      <c r="Q55" s="544"/>
      <c r="R55" s="544"/>
      <c r="S55" s="544"/>
      <c r="T55" s="544"/>
      <c r="U55" s="544"/>
      <c r="V55" s="544"/>
      <c r="W55" s="544"/>
      <c r="X55" s="544"/>
      <c r="Y55" s="544"/>
      <c r="Z55" s="544"/>
    </row>
  </sheetData>
  <sheetProtection selectLockedCells="1"/>
  <mergeCells count="2">
    <mergeCell ref="A10:L10"/>
    <mergeCell ref="A2:L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91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35" sqref="L35"/>
    </sheetView>
  </sheetViews>
  <sheetFormatPr defaultRowHeight="12.75"/>
  <cols>
    <col min="1" max="1" width="4.375" style="4" customWidth="1"/>
    <col min="2" max="2" width="23.75" style="4" customWidth="1"/>
    <col min="3" max="3" width="4.375" style="4" customWidth="1"/>
    <col min="4" max="7" width="12.625" style="4" customWidth="1"/>
    <col min="8" max="8" width="15.125" style="4" customWidth="1"/>
    <col min="9" max="9" width="14.625" style="4" customWidth="1"/>
    <col min="10" max="10" width="6.125" style="4" customWidth="1"/>
    <col min="11" max="11" width="4.5" style="4" customWidth="1"/>
    <col min="12" max="12" width="19.875" style="4" customWidth="1"/>
    <col min="13" max="16384" width="9" style="4"/>
  </cols>
  <sheetData>
    <row r="1" spans="1:31">
      <c r="A1" s="34"/>
      <c r="B1" s="35"/>
      <c r="C1" s="36"/>
      <c r="D1" s="36"/>
      <c r="E1" s="36"/>
      <c r="F1" s="36"/>
      <c r="G1" s="36"/>
      <c r="H1" s="36"/>
      <c r="I1" s="36"/>
      <c r="J1" s="37"/>
      <c r="K1" s="38"/>
      <c r="L1" s="37"/>
      <c r="M1" s="3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9.5">
      <c r="A2" s="39"/>
      <c r="B2" s="40" t="s">
        <v>212</v>
      </c>
      <c r="C2" s="37"/>
      <c r="D2" s="37"/>
      <c r="E2" s="37"/>
      <c r="F2" s="37"/>
      <c r="G2" s="37"/>
      <c r="H2" s="37"/>
      <c r="I2" s="37"/>
      <c r="J2" s="37"/>
      <c r="K2" s="38"/>
      <c r="L2" s="37"/>
      <c r="M2" s="6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thickBot="1">
      <c r="A3" s="39"/>
      <c r="B3" s="41"/>
      <c r="C3" s="37"/>
      <c r="D3" s="37"/>
      <c r="E3" s="37"/>
      <c r="F3" s="37"/>
      <c r="G3" s="37"/>
      <c r="H3" s="37"/>
      <c r="I3" s="37"/>
      <c r="J3" s="37"/>
      <c r="K3" s="38"/>
      <c r="L3" s="37"/>
      <c r="M3" s="3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A4" s="39"/>
      <c r="B4" s="42" t="s">
        <v>110</v>
      </c>
      <c r="C4" s="37"/>
      <c r="D4" s="43" t="s">
        <v>100</v>
      </c>
      <c r="E4" s="547" t="s">
        <v>111</v>
      </c>
      <c r="F4" s="548"/>
      <c r="G4" s="44"/>
      <c r="H4" s="549" t="s">
        <v>163</v>
      </c>
      <c r="I4" s="550"/>
      <c r="J4" s="38"/>
      <c r="K4" s="45"/>
      <c r="L4" s="46" t="s">
        <v>101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>
      <c r="A5" s="39"/>
      <c r="B5" s="47" t="s">
        <v>222</v>
      </c>
      <c r="C5" s="37"/>
      <c r="D5" s="48"/>
      <c r="E5" s="49" t="s">
        <v>112</v>
      </c>
      <c r="F5" s="50" t="s">
        <v>113</v>
      </c>
      <c r="G5" s="38"/>
      <c r="H5" s="51" t="s">
        <v>164</v>
      </c>
      <c r="I5" s="52" t="s">
        <v>165</v>
      </c>
      <c r="J5" s="38"/>
      <c r="K5" s="53"/>
      <c r="L5" s="54" t="s">
        <v>103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3.5" thickBot="1">
      <c r="A6" s="39"/>
      <c r="B6" s="55"/>
      <c r="C6" s="37"/>
      <c r="D6" s="55"/>
      <c r="E6" s="56"/>
      <c r="F6" s="57"/>
      <c r="G6" s="38"/>
      <c r="H6" s="51" t="s">
        <v>166</v>
      </c>
      <c r="I6" s="52"/>
      <c r="J6" s="38"/>
      <c r="K6" s="58"/>
      <c r="L6" s="59" t="s">
        <v>240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>
      <c r="A7" s="5"/>
      <c r="B7" s="7" t="s">
        <v>245</v>
      </c>
      <c r="C7" s="1"/>
      <c r="D7" s="8" t="s">
        <v>246</v>
      </c>
      <c r="E7" s="9">
        <v>140000</v>
      </c>
      <c r="F7" s="10">
        <v>365000</v>
      </c>
      <c r="G7" s="2"/>
      <c r="H7" s="11">
        <v>42527</v>
      </c>
      <c r="I7" s="12">
        <v>42567</v>
      </c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>
      <c r="A8" s="5"/>
      <c r="B8" s="13">
        <v>2</v>
      </c>
      <c r="C8" s="1"/>
      <c r="D8" s="14">
        <v>2</v>
      </c>
      <c r="E8" s="15" t="s">
        <v>114</v>
      </c>
      <c r="F8" s="16" t="s">
        <v>115</v>
      </c>
      <c r="G8" s="2"/>
      <c r="H8" s="17"/>
      <c r="I8" s="18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>
      <c r="A9" s="5"/>
      <c r="B9" s="13">
        <v>3</v>
      </c>
      <c r="C9" s="1"/>
      <c r="D9" s="14">
        <v>3</v>
      </c>
      <c r="E9" s="15" t="s">
        <v>114</v>
      </c>
      <c r="F9" s="16" t="s">
        <v>115</v>
      </c>
      <c r="G9" s="2"/>
      <c r="H9" s="17"/>
      <c r="I9" s="18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>
      <c r="A10" s="5"/>
      <c r="B10" s="13">
        <v>4</v>
      </c>
      <c r="C10" s="1"/>
      <c r="D10" s="14">
        <v>4</v>
      </c>
      <c r="E10" s="15" t="s">
        <v>114</v>
      </c>
      <c r="F10" s="16" t="s">
        <v>115</v>
      </c>
      <c r="G10" s="2"/>
      <c r="H10" s="17"/>
      <c r="I10" s="18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>
      <c r="A11" s="5"/>
      <c r="B11" s="13">
        <v>5</v>
      </c>
      <c r="C11" s="1"/>
      <c r="D11" s="14">
        <v>5</v>
      </c>
      <c r="E11" s="15" t="s">
        <v>114</v>
      </c>
      <c r="F11" s="16" t="s">
        <v>115</v>
      </c>
      <c r="G11" s="2"/>
      <c r="H11" s="17"/>
      <c r="I11" s="18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>
      <c r="A12" s="5"/>
      <c r="B12" s="13">
        <v>6</v>
      </c>
      <c r="C12" s="1"/>
      <c r="D12" s="14">
        <v>6</v>
      </c>
      <c r="E12" s="15" t="s">
        <v>114</v>
      </c>
      <c r="F12" s="16" t="s">
        <v>115</v>
      </c>
      <c r="G12" s="2"/>
      <c r="H12" s="17"/>
      <c r="I12" s="18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>
      <c r="A13" s="5"/>
      <c r="B13" s="13">
        <v>7</v>
      </c>
      <c r="C13" s="1"/>
      <c r="D13" s="14">
        <v>7</v>
      </c>
      <c r="E13" s="15" t="s">
        <v>114</v>
      </c>
      <c r="F13" s="16" t="s">
        <v>115</v>
      </c>
      <c r="G13" s="2"/>
      <c r="H13" s="17"/>
      <c r="I13" s="18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>
      <c r="A14" s="5"/>
      <c r="B14" s="13">
        <v>8</v>
      </c>
      <c r="C14" s="1"/>
      <c r="D14" s="14">
        <v>8</v>
      </c>
      <c r="E14" s="15" t="s">
        <v>114</v>
      </c>
      <c r="F14" s="16" t="s">
        <v>115</v>
      </c>
      <c r="G14" s="2"/>
      <c r="H14" s="17"/>
      <c r="I14" s="18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>
      <c r="A15" s="5"/>
      <c r="B15" s="13">
        <v>9</v>
      </c>
      <c r="C15" s="1"/>
      <c r="D15" s="14">
        <v>9</v>
      </c>
      <c r="E15" s="15" t="s">
        <v>114</v>
      </c>
      <c r="F15" s="16" t="s">
        <v>115</v>
      </c>
      <c r="G15" s="2"/>
      <c r="H15" s="17"/>
      <c r="I15" s="18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3.5" thickBot="1">
      <c r="A16" s="5"/>
      <c r="B16" s="19">
        <v>10</v>
      </c>
      <c r="C16" s="1"/>
      <c r="D16" s="20">
        <v>10</v>
      </c>
      <c r="E16" s="21" t="s">
        <v>114</v>
      </c>
      <c r="F16" s="22" t="s">
        <v>115</v>
      </c>
      <c r="G16" s="2"/>
      <c r="H16" s="23"/>
      <c r="I16" s="24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3.5" thickBot="1">
      <c r="A17" s="39"/>
      <c r="B17" s="37"/>
      <c r="C17" s="37"/>
      <c r="D17" s="37"/>
      <c r="E17" s="37"/>
      <c r="F17" s="37"/>
      <c r="G17" s="37"/>
      <c r="H17" s="37"/>
      <c r="I17" s="37"/>
      <c r="J17" s="37"/>
      <c r="K17" s="38"/>
      <c r="L17" s="3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>
      <c r="A18" s="39"/>
      <c r="B18" s="42" t="s">
        <v>104</v>
      </c>
      <c r="C18" s="37"/>
      <c r="D18" s="43" t="s">
        <v>6</v>
      </c>
      <c r="E18" s="60"/>
      <c r="F18" s="60"/>
      <c r="G18" s="61" t="s">
        <v>1</v>
      </c>
      <c r="H18" s="62" t="s">
        <v>99</v>
      </c>
      <c r="I18" s="37"/>
      <c r="J18" s="37"/>
      <c r="K18" s="38"/>
      <c r="L18" s="3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>
      <c r="A19" s="39"/>
      <c r="B19" s="63"/>
      <c r="C19" s="37"/>
      <c r="D19" s="48" t="s">
        <v>7</v>
      </c>
      <c r="E19" s="64"/>
      <c r="F19" s="37"/>
      <c r="G19" s="51" t="s">
        <v>5</v>
      </c>
      <c r="H19" s="57"/>
      <c r="I19" s="37"/>
      <c r="J19" s="37"/>
      <c r="K19" s="38"/>
      <c r="L19" s="3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3.5" thickBot="1">
      <c r="A20" s="39"/>
      <c r="B20" s="55" t="s">
        <v>100</v>
      </c>
      <c r="C20" s="37"/>
      <c r="D20" s="55"/>
      <c r="E20" s="37"/>
      <c r="F20" s="37"/>
      <c r="G20" s="65"/>
      <c r="H20" s="66"/>
      <c r="I20" s="37"/>
      <c r="J20" s="37"/>
      <c r="K20" s="38"/>
      <c r="L20" s="3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>
      <c r="A21" s="5"/>
      <c r="B21" s="132" t="str">
        <f>B7</f>
        <v>test</v>
      </c>
      <c r="C21" s="1"/>
      <c r="D21" s="8"/>
      <c r="E21" s="1"/>
      <c r="F21" s="1"/>
      <c r="G21" s="9"/>
      <c r="H21" s="67" t="e">
        <f t="shared" ref="H21:H30" si="0">(D21*1000)/G21</f>
        <v>#DIV/0!</v>
      </c>
      <c r="I21" s="1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>
      <c r="A22" s="5"/>
      <c r="B22" s="133">
        <f t="shared" ref="B22:B30" si="1">B8</f>
        <v>2</v>
      </c>
      <c r="C22" s="1"/>
      <c r="D22" s="25">
        <f>$D$21</f>
        <v>0</v>
      </c>
      <c r="E22" s="1"/>
      <c r="F22" s="1"/>
      <c r="G22" s="26">
        <f>$G$21</f>
        <v>0</v>
      </c>
      <c r="H22" s="68" t="e">
        <f t="shared" si="0"/>
        <v>#DIV/0!</v>
      </c>
      <c r="I22" s="1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>
      <c r="A23" s="5"/>
      <c r="B23" s="133">
        <f t="shared" si="1"/>
        <v>3</v>
      </c>
      <c r="C23" s="1"/>
      <c r="D23" s="25">
        <f t="shared" ref="D23:D30" si="2">$D$21</f>
        <v>0</v>
      </c>
      <c r="E23" s="1"/>
      <c r="F23" s="1"/>
      <c r="G23" s="26">
        <f t="shared" ref="G23:G30" si="3">$G$21</f>
        <v>0</v>
      </c>
      <c r="H23" s="68" t="e">
        <f t="shared" si="0"/>
        <v>#DIV/0!</v>
      </c>
      <c r="I23" s="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>
      <c r="A24" s="5"/>
      <c r="B24" s="133">
        <f t="shared" si="1"/>
        <v>4</v>
      </c>
      <c r="C24" s="1"/>
      <c r="D24" s="25">
        <f t="shared" si="2"/>
        <v>0</v>
      </c>
      <c r="E24" s="1"/>
      <c r="F24" s="1"/>
      <c r="G24" s="26">
        <f t="shared" si="3"/>
        <v>0</v>
      </c>
      <c r="H24" s="68" t="e">
        <f t="shared" si="0"/>
        <v>#DIV/0!</v>
      </c>
      <c r="I24" s="1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>
      <c r="A25" s="5"/>
      <c r="B25" s="133">
        <f t="shared" si="1"/>
        <v>5</v>
      </c>
      <c r="C25" s="1"/>
      <c r="D25" s="25">
        <f t="shared" si="2"/>
        <v>0</v>
      </c>
      <c r="E25" s="1"/>
      <c r="F25" s="1"/>
      <c r="G25" s="26">
        <f t="shared" si="3"/>
        <v>0</v>
      </c>
      <c r="H25" s="68" t="e">
        <f t="shared" si="0"/>
        <v>#DIV/0!</v>
      </c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>
      <c r="A26" s="5"/>
      <c r="B26" s="133">
        <f t="shared" si="1"/>
        <v>6</v>
      </c>
      <c r="C26" s="1"/>
      <c r="D26" s="25">
        <f t="shared" si="2"/>
        <v>0</v>
      </c>
      <c r="E26" s="1"/>
      <c r="F26" s="1"/>
      <c r="G26" s="26">
        <f t="shared" si="3"/>
        <v>0</v>
      </c>
      <c r="H26" s="68" t="e">
        <f t="shared" si="0"/>
        <v>#DIV/0!</v>
      </c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>
      <c r="A27" s="5"/>
      <c r="B27" s="133">
        <f t="shared" si="1"/>
        <v>7</v>
      </c>
      <c r="C27" s="1"/>
      <c r="D27" s="25">
        <f t="shared" si="2"/>
        <v>0</v>
      </c>
      <c r="E27" s="1"/>
      <c r="F27" s="1"/>
      <c r="G27" s="26">
        <f>$G$21</f>
        <v>0</v>
      </c>
      <c r="H27" s="68" t="e">
        <f t="shared" si="0"/>
        <v>#DIV/0!</v>
      </c>
      <c r="I27" s="1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>
      <c r="A28" s="5"/>
      <c r="B28" s="133">
        <f t="shared" si="1"/>
        <v>8</v>
      </c>
      <c r="C28" s="1"/>
      <c r="D28" s="25">
        <f t="shared" si="2"/>
        <v>0</v>
      </c>
      <c r="E28" s="1"/>
      <c r="F28" s="1"/>
      <c r="G28" s="26">
        <f t="shared" si="3"/>
        <v>0</v>
      </c>
      <c r="H28" s="68" t="e">
        <f t="shared" si="0"/>
        <v>#DIV/0!</v>
      </c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>
      <c r="A29" s="5"/>
      <c r="B29" s="133">
        <f t="shared" si="1"/>
        <v>9</v>
      </c>
      <c r="C29" s="1"/>
      <c r="D29" s="25">
        <f t="shared" si="2"/>
        <v>0</v>
      </c>
      <c r="E29" s="1"/>
      <c r="F29" s="1"/>
      <c r="G29" s="26">
        <f t="shared" si="3"/>
        <v>0</v>
      </c>
      <c r="H29" s="68" t="e">
        <f t="shared" si="0"/>
        <v>#DIV/0!</v>
      </c>
      <c r="I29" s="1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3.5" thickBot="1">
      <c r="A30" s="5"/>
      <c r="B30" s="134">
        <f t="shared" si="1"/>
        <v>10</v>
      </c>
      <c r="C30" s="1"/>
      <c r="D30" s="25">
        <f t="shared" si="2"/>
        <v>0</v>
      </c>
      <c r="E30" s="1"/>
      <c r="F30" s="1"/>
      <c r="G30" s="26">
        <f t="shared" si="3"/>
        <v>0</v>
      </c>
      <c r="H30" s="69" t="e">
        <f t="shared" si="0"/>
        <v>#DIV/0!</v>
      </c>
      <c r="I30" s="1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3.5" thickBot="1">
      <c r="A31" s="39"/>
      <c r="B31" s="37"/>
      <c r="C31" s="37"/>
      <c r="D31" s="37"/>
      <c r="E31" s="37"/>
      <c r="F31" s="37"/>
      <c r="G31" s="37"/>
      <c r="H31" s="37"/>
      <c r="I31" s="37"/>
      <c r="J31" s="37"/>
      <c r="K31" s="38"/>
      <c r="L31" s="38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>
      <c r="A32" s="39"/>
      <c r="B32" s="42" t="s">
        <v>97</v>
      </c>
      <c r="C32" s="37"/>
      <c r="D32" s="76" t="s">
        <v>0</v>
      </c>
      <c r="E32" s="77" t="s">
        <v>3</v>
      </c>
      <c r="F32" s="77" t="s">
        <v>6</v>
      </c>
      <c r="G32" s="78" t="s">
        <v>1</v>
      </c>
      <c r="H32" s="62" t="s">
        <v>99</v>
      </c>
      <c r="I32" s="37"/>
      <c r="J32" s="37"/>
      <c r="K32" s="38"/>
      <c r="L32" s="38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>
      <c r="A33" s="39"/>
      <c r="B33" s="63"/>
      <c r="C33" s="37"/>
      <c r="D33" s="51" t="s">
        <v>102</v>
      </c>
      <c r="E33" s="79" t="s">
        <v>2</v>
      </c>
      <c r="F33" s="79" t="s">
        <v>7</v>
      </c>
      <c r="G33" s="79" t="s">
        <v>5</v>
      </c>
      <c r="H33" s="57"/>
      <c r="I33" s="37"/>
      <c r="J33" s="37"/>
      <c r="K33" s="38"/>
      <c r="L33" s="38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3.5" thickBot="1">
      <c r="A34" s="39"/>
      <c r="B34" s="63" t="s">
        <v>100</v>
      </c>
      <c r="C34" s="37"/>
      <c r="D34" s="56"/>
      <c r="E34" s="80"/>
      <c r="F34" s="80"/>
      <c r="G34" s="80"/>
      <c r="H34" s="57"/>
      <c r="I34" s="37"/>
      <c r="J34" s="37"/>
      <c r="K34" s="38"/>
      <c r="L34" s="3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>
      <c r="A35" s="5"/>
      <c r="B35" s="133" t="str">
        <f t="shared" ref="B35:B44" si="4">B7</f>
        <v>test</v>
      </c>
      <c r="C35" s="1"/>
      <c r="D35" s="27">
        <v>4</v>
      </c>
      <c r="E35" s="70">
        <f>I7-H7</f>
        <v>40</v>
      </c>
      <c r="F35" s="71">
        <f>0.1*D35*E35</f>
        <v>16</v>
      </c>
      <c r="G35" s="28">
        <v>10</v>
      </c>
      <c r="H35" s="67">
        <f>(F35*1000)/G35</f>
        <v>1600</v>
      </c>
      <c r="I35" s="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>
      <c r="A36" s="5"/>
      <c r="B36" s="133">
        <f t="shared" si="4"/>
        <v>2</v>
      </c>
      <c r="C36" s="1"/>
      <c r="D36" s="29">
        <f>$D$35</f>
        <v>4</v>
      </c>
      <c r="E36" s="72">
        <f t="shared" ref="E36:E44" si="5">I8-H8</f>
        <v>0</v>
      </c>
      <c r="F36" s="73">
        <f t="shared" ref="F36:F44" si="6">0.1*D36*E36</f>
        <v>0</v>
      </c>
      <c r="G36" s="30">
        <f>$G$35</f>
        <v>10</v>
      </c>
      <c r="H36" s="68">
        <f t="shared" ref="H36:H44" si="7">(F36*1000)/G36</f>
        <v>0</v>
      </c>
      <c r="I36" s="1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>
      <c r="A37" s="5"/>
      <c r="B37" s="133">
        <f t="shared" si="4"/>
        <v>3</v>
      </c>
      <c r="C37" s="1"/>
      <c r="D37" s="29">
        <f t="shared" ref="D37:D44" si="8">$D$35</f>
        <v>4</v>
      </c>
      <c r="E37" s="72">
        <f t="shared" si="5"/>
        <v>0</v>
      </c>
      <c r="F37" s="73">
        <f t="shared" si="6"/>
        <v>0</v>
      </c>
      <c r="G37" s="30">
        <f t="shared" ref="G37:G44" si="9">$G$35</f>
        <v>10</v>
      </c>
      <c r="H37" s="68">
        <f t="shared" si="7"/>
        <v>0</v>
      </c>
      <c r="I37" s="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>
      <c r="A38" s="5"/>
      <c r="B38" s="133">
        <f t="shared" si="4"/>
        <v>4</v>
      </c>
      <c r="C38" s="1"/>
      <c r="D38" s="29">
        <f t="shared" si="8"/>
        <v>4</v>
      </c>
      <c r="E38" s="72">
        <f t="shared" si="5"/>
        <v>0</v>
      </c>
      <c r="F38" s="73">
        <f t="shared" si="6"/>
        <v>0</v>
      </c>
      <c r="G38" s="30">
        <f t="shared" si="9"/>
        <v>10</v>
      </c>
      <c r="H38" s="68">
        <f t="shared" si="7"/>
        <v>0</v>
      </c>
      <c r="I38" s="1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>
      <c r="A39" s="5"/>
      <c r="B39" s="133">
        <f t="shared" si="4"/>
        <v>5</v>
      </c>
      <c r="C39" s="1"/>
      <c r="D39" s="29">
        <f t="shared" si="8"/>
        <v>4</v>
      </c>
      <c r="E39" s="72">
        <f t="shared" si="5"/>
        <v>0</v>
      </c>
      <c r="F39" s="73">
        <f t="shared" ref="F39:F40" si="10">0.1*D39*E39</f>
        <v>0</v>
      </c>
      <c r="G39" s="30">
        <f t="shared" si="9"/>
        <v>10</v>
      </c>
      <c r="H39" s="68">
        <f t="shared" ref="H39:H40" si="11">(F39*1000)/G39</f>
        <v>0</v>
      </c>
      <c r="I39" s="1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>
      <c r="A40" s="5"/>
      <c r="B40" s="133">
        <f t="shared" si="4"/>
        <v>6</v>
      </c>
      <c r="C40" s="1"/>
      <c r="D40" s="29">
        <f t="shared" si="8"/>
        <v>4</v>
      </c>
      <c r="E40" s="72">
        <f t="shared" si="5"/>
        <v>0</v>
      </c>
      <c r="F40" s="73">
        <f t="shared" si="10"/>
        <v>0</v>
      </c>
      <c r="G40" s="30">
        <f t="shared" si="9"/>
        <v>10</v>
      </c>
      <c r="H40" s="68">
        <f t="shared" si="11"/>
        <v>0</v>
      </c>
      <c r="I40" s="1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>
      <c r="A41" s="5"/>
      <c r="B41" s="133">
        <f t="shared" si="4"/>
        <v>7</v>
      </c>
      <c r="C41" s="1"/>
      <c r="D41" s="29">
        <f t="shared" si="8"/>
        <v>4</v>
      </c>
      <c r="E41" s="72">
        <f t="shared" si="5"/>
        <v>0</v>
      </c>
      <c r="F41" s="73">
        <f t="shared" si="6"/>
        <v>0</v>
      </c>
      <c r="G41" s="30">
        <f t="shared" si="9"/>
        <v>10</v>
      </c>
      <c r="H41" s="81">
        <f t="shared" si="7"/>
        <v>0</v>
      </c>
      <c r="I41" s="1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>
      <c r="A42" s="5"/>
      <c r="B42" s="133">
        <f t="shared" si="4"/>
        <v>8</v>
      </c>
      <c r="C42" s="1"/>
      <c r="D42" s="29">
        <f t="shared" si="8"/>
        <v>4</v>
      </c>
      <c r="E42" s="72">
        <f t="shared" si="5"/>
        <v>0</v>
      </c>
      <c r="F42" s="73">
        <f t="shared" si="6"/>
        <v>0</v>
      </c>
      <c r="G42" s="30">
        <f t="shared" si="9"/>
        <v>10</v>
      </c>
      <c r="H42" s="68">
        <f t="shared" si="7"/>
        <v>0</v>
      </c>
      <c r="I42" s="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>
      <c r="A43" s="5"/>
      <c r="B43" s="133">
        <f t="shared" si="4"/>
        <v>9</v>
      </c>
      <c r="C43" s="1"/>
      <c r="D43" s="29">
        <f t="shared" si="8"/>
        <v>4</v>
      </c>
      <c r="E43" s="72">
        <f t="shared" si="5"/>
        <v>0</v>
      </c>
      <c r="F43" s="73">
        <f t="shared" si="6"/>
        <v>0</v>
      </c>
      <c r="G43" s="30">
        <f t="shared" si="9"/>
        <v>10</v>
      </c>
      <c r="H43" s="68">
        <f t="shared" si="7"/>
        <v>0</v>
      </c>
      <c r="I43" s="1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3.5" thickBot="1">
      <c r="A44" s="5"/>
      <c r="B44" s="134">
        <f t="shared" si="4"/>
        <v>10</v>
      </c>
      <c r="C44" s="1"/>
      <c r="D44" s="31">
        <f t="shared" si="8"/>
        <v>4</v>
      </c>
      <c r="E44" s="74">
        <f t="shared" si="5"/>
        <v>0</v>
      </c>
      <c r="F44" s="75">
        <f t="shared" si="6"/>
        <v>0</v>
      </c>
      <c r="G44" s="32">
        <f t="shared" si="9"/>
        <v>10</v>
      </c>
      <c r="H44" s="69">
        <f t="shared" si="7"/>
        <v>0</v>
      </c>
      <c r="I44" s="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3.5" thickBot="1">
      <c r="A45" s="39"/>
      <c r="B45" s="37"/>
      <c r="C45" s="37"/>
      <c r="D45" s="37"/>
      <c r="E45" s="37"/>
      <c r="F45" s="37"/>
      <c r="G45" s="37"/>
      <c r="H45" s="37"/>
      <c r="I45" s="37"/>
      <c r="J45" s="37"/>
      <c r="K45" s="38"/>
      <c r="L45" s="38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>
      <c r="A46" s="39"/>
      <c r="B46" s="42" t="s">
        <v>98</v>
      </c>
      <c r="C46" s="37"/>
      <c r="D46" s="76" t="s">
        <v>9</v>
      </c>
      <c r="E46" s="77" t="s">
        <v>3</v>
      </c>
      <c r="F46" s="77" t="s">
        <v>6</v>
      </c>
      <c r="G46" s="78" t="s">
        <v>1</v>
      </c>
      <c r="H46" s="62" t="s">
        <v>99</v>
      </c>
      <c r="I46" s="37"/>
      <c r="J46" s="37"/>
      <c r="K46" s="38"/>
      <c r="L46" s="38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>
      <c r="A47" s="39"/>
      <c r="B47" s="63"/>
      <c r="C47" s="37"/>
      <c r="D47" s="51" t="s">
        <v>10</v>
      </c>
      <c r="E47" s="79" t="s">
        <v>2</v>
      </c>
      <c r="F47" s="79" t="s">
        <v>7</v>
      </c>
      <c r="G47" s="79" t="s">
        <v>5</v>
      </c>
      <c r="H47" s="57"/>
      <c r="I47" s="37"/>
      <c r="J47" s="37"/>
      <c r="K47" s="38"/>
      <c r="L47" s="3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3.5" thickBot="1">
      <c r="A48" s="39"/>
      <c r="B48" s="63" t="s">
        <v>100</v>
      </c>
      <c r="C48" s="37"/>
      <c r="D48" s="56"/>
      <c r="E48" s="80"/>
      <c r="F48" s="80"/>
      <c r="G48" s="80"/>
      <c r="H48" s="82"/>
      <c r="I48" s="37"/>
      <c r="J48" s="37"/>
      <c r="K48" s="38"/>
      <c r="L48" s="38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>
      <c r="A49" s="5"/>
      <c r="B49" s="133" t="str">
        <f t="shared" ref="B49:B58" si="12">B7</f>
        <v>test</v>
      </c>
      <c r="C49" s="1"/>
      <c r="D49" s="33">
        <v>15</v>
      </c>
      <c r="E49" s="70">
        <f>I7-H7</f>
        <v>40</v>
      </c>
      <c r="F49" s="70">
        <f>0.5*D49*E49</f>
        <v>300</v>
      </c>
      <c r="G49" s="28">
        <v>10</v>
      </c>
      <c r="H49" s="67">
        <f>(F49*1000)/G49</f>
        <v>30000</v>
      </c>
      <c r="I49" s="1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>
      <c r="A50" s="5"/>
      <c r="B50" s="133">
        <f t="shared" si="12"/>
        <v>2</v>
      </c>
      <c r="C50" s="1"/>
      <c r="D50" s="15"/>
      <c r="E50" s="72">
        <f t="shared" ref="E50:E58" si="13">I8-H8</f>
        <v>0</v>
      </c>
      <c r="F50" s="72">
        <f t="shared" ref="F50:F58" si="14">0.5*D50*E50</f>
        <v>0</v>
      </c>
      <c r="G50" s="30">
        <f>$G$49</f>
        <v>10</v>
      </c>
      <c r="H50" s="68">
        <f t="shared" ref="H50:H58" si="15">(F50*1000)/G50</f>
        <v>0</v>
      </c>
      <c r="I50" s="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>
      <c r="A51" s="5"/>
      <c r="B51" s="133">
        <f t="shared" si="12"/>
        <v>3</v>
      </c>
      <c r="C51" s="1"/>
      <c r="D51" s="15"/>
      <c r="E51" s="72">
        <f t="shared" si="13"/>
        <v>0</v>
      </c>
      <c r="F51" s="72">
        <f t="shared" si="14"/>
        <v>0</v>
      </c>
      <c r="G51" s="30">
        <f t="shared" ref="G51:G58" si="16">$G$49</f>
        <v>10</v>
      </c>
      <c r="H51" s="68">
        <f t="shared" si="15"/>
        <v>0</v>
      </c>
      <c r="I51" s="1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>
      <c r="A52" s="5"/>
      <c r="B52" s="133">
        <f t="shared" si="12"/>
        <v>4</v>
      </c>
      <c r="C52" s="1"/>
      <c r="D52" s="15"/>
      <c r="E52" s="72">
        <f t="shared" si="13"/>
        <v>0</v>
      </c>
      <c r="F52" s="72">
        <f t="shared" si="14"/>
        <v>0</v>
      </c>
      <c r="G52" s="30">
        <f t="shared" si="16"/>
        <v>10</v>
      </c>
      <c r="H52" s="68">
        <f t="shared" si="15"/>
        <v>0</v>
      </c>
      <c r="I52" s="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>
      <c r="A53" s="5"/>
      <c r="B53" s="133">
        <f t="shared" si="12"/>
        <v>5</v>
      </c>
      <c r="C53" s="1"/>
      <c r="D53" s="15"/>
      <c r="E53" s="72">
        <f t="shared" si="13"/>
        <v>0</v>
      </c>
      <c r="F53" s="72">
        <f t="shared" ref="F53:F54" si="17">0.5*D53*E53</f>
        <v>0</v>
      </c>
      <c r="G53" s="30">
        <f t="shared" si="16"/>
        <v>10</v>
      </c>
      <c r="H53" s="68">
        <f t="shared" ref="H53:H54" si="18">(F53*1000)/G53</f>
        <v>0</v>
      </c>
      <c r="I53" s="1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>
      <c r="A54" s="5"/>
      <c r="B54" s="133">
        <f t="shared" si="12"/>
        <v>6</v>
      </c>
      <c r="C54" s="1"/>
      <c r="D54" s="15"/>
      <c r="E54" s="72">
        <f t="shared" si="13"/>
        <v>0</v>
      </c>
      <c r="F54" s="72">
        <f t="shared" si="17"/>
        <v>0</v>
      </c>
      <c r="G54" s="30">
        <f t="shared" si="16"/>
        <v>10</v>
      </c>
      <c r="H54" s="68">
        <f t="shared" si="18"/>
        <v>0</v>
      </c>
      <c r="I54" s="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>
      <c r="A55" s="5"/>
      <c r="B55" s="133">
        <f t="shared" si="12"/>
        <v>7</v>
      </c>
      <c r="C55" s="1"/>
      <c r="D55" s="15"/>
      <c r="E55" s="72">
        <f t="shared" si="13"/>
        <v>0</v>
      </c>
      <c r="F55" s="72">
        <f t="shared" si="14"/>
        <v>0</v>
      </c>
      <c r="G55" s="30">
        <f t="shared" si="16"/>
        <v>10</v>
      </c>
      <c r="H55" s="68">
        <f t="shared" si="15"/>
        <v>0</v>
      </c>
      <c r="I55" s="1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>
      <c r="A56" s="5"/>
      <c r="B56" s="133">
        <f t="shared" si="12"/>
        <v>8</v>
      </c>
      <c r="C56" s="1"/>
      <c r="D56" s="15"/>
      <c r="E56" s="72">
        <f t="shared" si="13"/>
        <v>0</v>
      </c>
      <c r="F56" s="72">
        <f t="shared" si="14"/>
        <v>0</v>
      </c>
      <c r="G56" s="30">
        <f t="shared" si="16"/>
        <v>10</v>
      </c>
      <c r="H56" s="68">
        <f t="shared" si="15"/>
        <v>0</v>
      </c>
      <c r="I56" s="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>
      <c r="A57" s="5"/>
      <c r="B57" s="133">
        <f t="shared" si="12"/>
        <v>9</v>
      </c>
      <c r="C57" s="1"/>
      <c r="D57" s="15"/>
      <c r="E57" s="72">
        <f t="shared" si="13"/>
        <v>0</v>
      </c>
      <c r="F57" s="72">
        <f t="shared" si="14"/>
        <v>0</v>
      </c>
      <c r="G57" s="30">
        <f t="shared" si="16"/>
        <v>10</v>
      </c>
      <c r="H57" s="68">
        <f t="shared" si="15"/>
        <v>0</v>
      </c>
      <c r="I57" s="1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3.5" thickBot="1">
      <c r="A58" s="5"/>
      <c r="B58" s="134">
        <f t="shared" si="12"/>
        <v>10</v>
      </c>
      <c r="C58" s="1"/>
      <c r="D58" s="21"/>
      <c r="E58" s="74">
        <f t="shared" si="13"/>
        <v>0</v>
      </c>
      <c r="F58" s="74">
        <f t="shared" si="14"/>
        <v>0</v>
      </c>
      <c r="G58" s="32">
        <f t="shared" si="16"/>
        <v>10</v>
      </c>
      <c r="H58" s="69">
        <f t="shared" si="15"/>
        <v>0</v>
      </c>
      <c r="I58" s="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5"/>
      <c r="B59" s="1"/>
      <c r="C59" s="1"/>
      <c r="D59" s="1"/>
      <c r="E59" s="1"/>
      <c r="F59" s="1"/>
      <c r="G59" s="1"/>
      <c r="H59" s="1"/>
      <c r="I59" s="1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s="1"/>
      <c r="B60" s="1"/>
      <c r="C60" s="1"/>
      <c r="D60" s="1"/>
      <c r="E60" s="1"/>
      <c r="F60" s="1"/>
      <c r="G60" s="1"/>
      <c r="H60" s="1"/>
      <c r="I60" s="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</sheetData>
  <sheetProtection password="CAC2" sheet="1" objects="1" scenarios="1" selectLockedCells="1"/>
  <mergeCells count="2">
    <mergeCell ref="E4:F4"/>
    <mergeCell ref="H4:I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59"/>
  <sheetViews>
    <sheetView zoomScaleNormal="100" workbookViewId="0">
      <selection activeCell="C11" sqref="C11"/>
    </sheetView>
  </sheetViews>
  <sheetFormatPr defaultRowHeight="12.75"/>
  <cols>
    <col min="1" max="1" width="4.75" style="85" customWidth="1"/>
    <col min="2" max="2" width="17.875" style="85" customWidth="1"/>
    <col min="3" max="4" width="12.625" style="85" customWidth="1"/>
    <col min="5" max="5" width="6.75" style="85" customWidth="1"/>
    <col min="6" max="6" width="6.375" style="85" customWidth="1"/>
    <col min="7" max="7" width="9.125" style="85" customWidth="1"/>
    <col min="8" max="8" width="11.25" style="85" bestFit="1" customWidth="1"/>
    <col min="9" max="9" width="5.125" style="85" customWidth="1"/>
    <col min="10" max="10" width="16.5" style="85" customWidth="1"/>
    <col min="11" max="16384" width="9" style="85"/>
  </cols>
  <sheetData>
    <row r="1" spans="1:31">
      <c r="A1" s="99"/>
      <c r="B1" s="99"/>
      <c r="C1" s="99"/>
      <c r="D1" s="99"/>
      <c r="E1" s="99"/>
      <c r="F1" s="99"/>
      <c r="G1" s="99"/>
      <c r="H1" s="99"/>
      <c r="I1" s="100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1" ht="20.25" thickBot="1">
      <c r="A2" s="99"/>
      <c r="B2" s="101" t="s">
        <v>213</v>
      </c>
      <c r="C2" s="99"/>
      <c r="D2" s="99"/>
      <c r="E2" s="99"/>
      <c r="F2" s="99"/>
      <c r="G2" s="99"/>
      <c r="H2" s="99"/>
      <c r="I2" s="100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</row>
    <row r="3" spans="1:31">
      <c r="A3" s="99"/>
      <c r="B3" s="99"/>
      <c r="C3" s="99"/>
      <c r="D3" s="99"/>
      <c r="E3" s="99"/>
      <c r="F3" s="45"/>
      <c r="G3" s="554" t="s">
        <v>101</v>
      </c>
      <c r="H3" s="555"/>
      <c r="I3" s="100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</row>
    <row r="4" spans="1:31">
      <c r="A4" s="99"/>
      <c r="B4" s="102" t="s">
        <v>39</v>
      </c>
      <c r="C4" s="99"/>
      <c r="D4" s="99"/>
      <c r="E4" s="99"/>
      <c r="F4" s="103"/>
      <c r="G4" s="556" t="s">
        <v>103</v>
      </c>
      <c r="H4" s="557"/>
      <c r="I4" s="100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</row>
    <row r="5" spans="1:31" s="86" customFormat="1" ht="13.5" thickBot="1">
      <c r="A5" s="99"/>
      <c r="B5" s="99"/>
      <c r="C5" s="99"/>
      <c r="D5" s="99"/>
      <c r="E5" s="99"/>
      <c r="F5" s="58"/>
      <c r="G5" s="558" t="s">
        <v>240</v>
      </c>
      <c r="H5" s="559"/>
      <c r="I5" s="100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</row>
    <row r="6" spans="1:31" ht="13.5" thickBot="1">
      <c r="A6" s="99"/>
      <c r="B6" s="99"/>
      <c r="C6" s="99"/>
      <c r="D6" s="99"/>
      <c r="E6" s="99"/>
      <c r="F6" s="99"/>
      <c r="G6" s="99"/>
      <c r="H6" s="99"/>
      <c r="I6" s="100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</row>
    <row r="7" spans="1:31">
      <c r="A7" s="99"/>
      <c r="B7" s="104" t="s">
        <v>110</v>
      </c>
      <c r="C7" s="105" t="s">
        <v>40</v>
      </c>
      <c r="D7" s="62" t="s">
        <v>14</v>
      </c>
      <c r="E7" s="106"/>
      <c r="F7" s="99"/>
      <c r="G7" s="99"/>
      <c r="H7" s="100"/>
      <c r="I7" s="99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</row>
    <row r="8" spans="1:31">
      <c r="A8" s="99"/>
      <c r="B8" s="107"/>
      <c r="C8" s="108" t="s">
        <v>42</v>
      </c>
      <c r="D8" s="109" t="s">
        <v>85</v>
      </c>
      <c r="E8" s="110"/>
      <c r="F8" s="99"/>
      <c r="G8" s="99"/>
      <c r="H8" s="100"/>
      <c r="I8" s="99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</row>
    <row r="9" spans="1:31" ht="13.5" thickBot="1">
      <c r="A9" s="99"/>
      <c r="B9" s="111"/>
      <c r="C9" s="112"/>
      <c r="D9" s="113"/>
      <c r="E9" s="110"/>
      <c r="F9" s="99"/>
      <c r="G9" s="99"/>
      <c r="H9" s="100"/>
      <c r="I9" s="99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</row>
    <row r="10" spans="1:31">
      <c r="A10" s="99"/>
      <c r="B10" s="114" t="str">
        <f>Bemonstering!$B$21</f>
        <v>test</v>
      </c>
      <c r="C10" s="88">
        <v>25</v>
      </c>
      <c r="D10" s="120">
        <v>0</v>
      </c>
      <c r="E10" s="121"/>
      <c r="F10" s="99"/>
      <c r="G10" s="99"/>
      <c r="H10" s="100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</row>
    <row r="11" spans="1:31">
      <c r="A11" s="99"/>
      <c r="B11" s="115">
        <f>Bemonstering!$B$22</f>
        <v>2</v>
      </c>
      <c r="C11" s="89"/>
      <c r="D11" s="122">
        <v>5</v>
      </c>
      <c r="E11" s="123"/>
      <c r="F11" s="99"/>
      <c r="G11" s="99"/>
      <c r="H11" s="100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</row>
    <row r="12" spans="1:31">
      <c r="A12" s="99"/>
      <c r="B12" s="115">
        <f>Bemonstering!$B$23</f>
        <v>3</v>
      </c>
      <c r="C12" s="89"/>
      <c r="D12" s="124">
        <v>20</v>
      </c>
      <c r="E12" s="123"/>
      <c r="F12" s="99"/>
      <c r="G12" s="99"/>
      <c r="H12" s="100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</row>
    <row r="13" spans="1:31" ht="13.5" thickBot="1">
      <c r="A13" s="99"/>
      <c r="B13" s="115">
        <f>Bemonstering!$B$24</f>
        <v>4</v>
      </c>
      <c r="C13" s="89"/>
      <c r="D13" s="125">
        <v>50</v>
      </c>
      <c r="E13" s="126"/>
      <c r="F13" s="99"/>
      <c r="G13" s="99"/>
      <c r="H13" s="100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</row>
    <row r="14" spans="1:31">
      <c r="A14" s="99"/>
      <c r="B14" s="115">
        <f>Bemonstering!$B$25</f>
        <v>5</v>
      </c>
      <c r="C14" s="89"/>
      <c r="D14" s="99"/>
      <c r="E14" s="99"/>
      <c r="F14" s="99"/>
      <c r="G14" s="99"/>
      <c r="H14" s="100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</row>
    <row r="15" spans="1:31" ht="13.5" thickBot="1">
      <c r="A15" s="99"/>
      <c r="B15" s="115">
        <f>Bemonstering!$B$26</f>
        <v>6</v>
      </c>
      <c r="C15" s="89"/>
      <c r="D15" s="99"/>
      <c r="E15" s="99"/>
      <c r="F15" s="99"/>
      <c r="G15" s="99"/>
      <c r="H15" s="100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</row>
    <row r="16" spans="1:31">
      <c r="A16" s="99"/>
      <c r="B16" s="115">
        <f>Bemonstering!$B$27</f>
        <v>7</v>
      </c>
      <c r="C16" s="89"/>
      <c r="D16" s="99"/>
      <c r="E16" s="127"/>
      <c r="F16" s="560" t="s">
        <v>51</v>
      </c>
      <c r="G16" s="561"/>
      <c r="H16" s="562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</row>
    <row r="17" spans="1:31">
      <c r="A17" s="99"/>
      <c r="B17" s="115">
        <f>Bemonstering!$B$28</f>
        <v>8</v>
      </c>
      <c r="C17" s="89"/>
      <c r="D17" s="99"/>
      <c r="E17" s="128"/>
      <c r="F17" s="563" t="s">
        <v>48</v>
      </c>
      <c r="G17" s="564"/>
      <c r="H17" s="565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</row>
    <row r="18" spans="1:31">
      <c r="A18" s="99"/>
      <c r="B18" s="115">
        <f>Bemonstering!$B$29</f>
        <v>9</v>
      </c>
      <c r="C18" s="89"/>
      <c r="D18" s="99"/>
      <c r="E18" s="129"/>
      <c r="F18" s="566" t="s">
        <v>108</v>
      </c>
      <c r="G18" s="567"/>
      <c r="H18" s="568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</row>
    <row r="19" spans="1:31" ht="13.5" thickBot="1">
      <c r="A19" s="99"/>
      <c r="B19" s="116">
        <f>Bemonstering!$B$30</f>
        <v>10</v>
      </c>
      <c r="C19" s="90"/>
      <c r="D19" s="99"/>
      <c r="E19" s="130"/>
      <c r="F19" s="551" t="s">
        <v>109</v>
      </c>
      <c r="G19" s="552"/>
      <c r="H19" s="55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</row>
    <row r="20" spans="1:31">
      <c r="A20" s="99"/>
      <c r="B20" s="117" t="s">
        <v>43</v>
      </c>
      <c r="C20" s="91">
        <f>AVERAGE(C10:C19)</f>
        <v>25</v>
      </c>
      <c r="D20" s="99"/>
      <c r="E20" s="99"/>
      <c r="F20" s="99"/>
      <c r="G20" s="99"/>
      <c r="H20" s="100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</row>
    <row r="21" spans="1:31" ht="13.5" thickBot="1">
      <c r="A21" s="99"/>
      <c r="B21" s="118" t="s">
        <v>105</v>
      </c>
      <c r="C21" s="92">
        <v>5</v>
      </c>
      <c r="D21" s="99"/>
      <c r="E21" s="99"/>
      <c r="F21" s="99"/>
      <c r="G21" s="99"/>
      <c r="H21" s="100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</row>
    <row r="22" spans="1:31">
      <c r="A22" s="99"/>
      <c r="B22" s="99"/>
      <c r="C22" s="93"/>
      <c r="D22" s="131"/>
      <c r="E22" s="131"/>
      <c r="F22" s="131"/>
      <c r="G22" s="131"/>
      <c r="H22" s="99"/>
      <c r="I22" s="84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</row>
    <row r="23" spans="1:31">
      <c r="A23" s="99"/>
      <c r="B23" s="99"/>
      <c r="C23" s="83"/>
      <c r="D23" s="131"/>
      <c r="E23" s="99"/>
      <c r="F23" s="99"/>
      <c r="G23" s="99"/>
      <c r="H23" s="99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</row>
    <row r="24" spans="1:31" ht="13.5" thickBot="1">
      <c r="A24" s="99"/>
      <c r="B24" s="99"/>
      <c r="C24" s="83"/>
      <c r="D24" s="99"/>
      <c r="E24" s="99"/>
      <c r="F24" s="99"/>
      <c r="G24" s="99"/>
      <c r="H24" s="99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</row>
    <row r="25" spans="1:31">
      <c r="A25" s="99"/>
      <c r="B25" s="99"/>
      <c r="C25" s="94" t="s">
        <v>41</v>
      </c>
      <c r="D25" s="99"/>
      <c r="E25" s="99"/>
      <c r="F25" s="99"/>
      <c r="G25" s="99"/>
      <c r="H25" s="99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</row>
    <row r="26" spans="1:31">
      <c r="A26" s="99"/>
      <c r="B26" s="99"/>
      <c r="C26" s="95"/>
      <c r="D26" s="99"/>
      <c r="E26" s="99"/>
      <c r="F26" s="99"/>
      <c r="G26" s="99"/>
      <c r="H26" s="99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</row>
    <row r="27" spans="1:31">
      <c r="A27" s="99"/>
      <c r="B27" s="119"/>
      <c r="C27" s="96"/>
      <c r="D27" s="99"/>
      <c r="E27" s="99"/>
      <c r="F27" s="99"/>
      <c r="G27" s="99"/>
      <c r="H27" s="99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</row>
    <row r="28" spans="1:31">
      <c r="A28" s="99"/>
      <c r="B28" s="99"/>
      <c r="C28" s="96"/>
      <c r="D28" s="99"/>
      <c r="E28" s="99"/>
      <c r="F28" s="99"/>
      <c r="G28" s="99"/>
      <c r="H28" s="99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</row>
    <row r="29" spans="1:31">
      <c r="A29" s="99"/>
      <c r="B29" s="99"/>
      <c r="C29" s="96"/>
      <c r="D29" s="99"/>
      <c r="E29" s="99"/>
      <c r="F29" s="99"/>
      <c r="G29" s="99"/>
      <c r="H29" s="99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</row>
    <row r="30" spans="1:31">
      <c r="A30" s="99"/>
      <c r="B30" s="99"/>
      <c r="C30" s="96"/>
      <c r="D30" s="99"/>
      <c r="E30" s="99"/>
      <c r="F30" s="99"/>
      <c r="G30" s="99"/>
      <c r="H30" s="99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</row>
    <row r="31" spans="1:31">
      <c r="A31" s="99"/>
      <c r="B31" s="99"/>
      <c r="C31" s="96"/>
      <c r="D31" s="99"/>
      <c r="E31" s="99"/>
      <c r="F31" s="99"/>
      <c r="G31" s="99"/>
      <c r="H31" s="99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</row>
    <row r="32" spans="1:31">
      <c r="A32" s="99"/>
      <c r="B32" s="99"/>
      <c r="C32" s="96"/>
      <c r="D32" s="99"/>
      <c r="E32" s="99"/>
      <c r="F32" s="99"/>
      <c r="G32" s="99"/>
      <c r="H32" s="99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</row>
    <row r="33" spans="1:31">
      <c r="A33" s="99"/>
      <c r="B33" s="99"/>
      <c r="C33" s="96"/>
      <c r="D33" s="99"/>
      <c r="E33" s="99"/>
      <c r="F33" s="99"/>
      <c r="G33" s="99"/>
      <c r="H33" s="99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</row>
    <row r="34" spans="1:31">
      <c r="A34" s="99"/>
      <c r="B34" s="99"/>
      <c r="C34" s="96"/>
      <c r="D34" s="99"/>
      <c r="E34" s="99"/>
      <c r="F34" s="99"/>
      <c r="G34" s="99"/>
      <c r="H34" s="99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</row>
    <row r="35" spans="1:31">
      <c r="A35" s="99"/>
      <c r="B35" s="99"/>
      <c r="C35" s="96"/>
      <c r="D35" s="99"/>
      <c r="E35" s="99"/>
      <c r="F35" s="99"/>
      <c r="G35" s="99"/>
      <c r="H35" s="99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</row>
    <row r="36" spans="1:31">
      <c r="A36" s="99"/>
      <c r="B36" s="99"/>
      <c r="C36" s="97"/>
      <c r="D36" s="99"/>
      <c r="E36" s="99"/>
      <c r="F36" s="99"/>
      <c r="G36" s="99"/>
      <c r="H36" s="99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</row>
    <row r="37" spans="1:31" ht="13.5" thickBot="1">
      <c r="A37" s="99"/>
      <c r="B37" s="99"/>
      <c r="C37" s="98" t="e">
        <f>AVERAGE(C27:C36)</f>
        <v>#DIV/0!</v>
      </c>
      <c r="D37" s="99"/>
      <c r="E37" s="99"/>
      <c r="F37" s="99"/>
      <c r="G37" s="99"/>
      <c r="H37" s="99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</row>
    <row r="38" spans="1:31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</row>
    <row r="39" spans="1:31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</row>
    <row r="40" spans="1:31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</row>
    <row r="41" spans="1:31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</row>
    <row r="42" spans="1:31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</row>
    <row r="43" spans="1:31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</row>
    <row r="44" spans="1:31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</row>
    <row r="45" spans="1:31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</row>
    <row r="46" spans="1:31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</row>
    <row r="47" spans="1:31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</row>
    <row r="48" spans="1:31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</row>
    <row r="49" spans="1:31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</row>
    <row r="50" spans="1:31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</row>
    <row r="51" spans="1:31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</row>
    <row r="52" spans="1:31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</row>
    <row r="53" spans="1:3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</row>
    <row r="54" spans="1:31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</row>
    <row r="55" spans="1:31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</row>
    <row r="56" spans="1:31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</row>
    <row r="57" spans="1:31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</row>
    <row r="58" spans="1:31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</row>
    <row r="59" spans="1:31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</row>
  </sheetData>
  <sheetProtection password="CAC2" sheet="1" objects="1" scenarios="1" selectLockedCells="1"/>
  <mergeCells count="7">
    <mergeCell ref="F19:H19"/>
    <mergeCell ref="G3:H3"/>
    <mergeCell ref="G4:H4"/>
    <mergeCell ref="G5:H5"/>
    <mergeCell ref="F16:H16"/>
    <mergeCell ref="F17:H17"/>
    <mergeCell ref="F18:H18"/>
  </mergeCells>
  <conditionalFormatting sqref="C10:C19">
    <cfRule type="cellIs" dxfId="279" priority="1" operator="equal">
      <formula>""</formula>
    </cfRule>
    <cfRule type="cellIs" dxfId="278" priority="2" operator="lessThan">
      <formula>$D$11</formula>
    </cfRule>
    <cfRule type="cellIs" dxfId="277" priority="3" operator="greaterThanOrEqual">
      <formula>$D$13</formula>
    </cfRule>
    <cfRule type="cellIs" dxfId="276" priority="4" operator="between">
      <formula>$D$12</formula>
      <formula>$D$13</formula>
    </cfRule>
    <cfRule type="cellIs" dxfId="275" priority="5" operator="between">
      <formula>$D$11</formula>
      <formula>$D$12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19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34" sqref="D34"/>
    </sheetView>
  </sheetViews>
  <sheetFormatPr defaultRowHeight="12.75"/>
  <cols>
    <col min="1" max="1" width="4.25" style="85" customWidth="1"/>
    <col min="2" max="2" width="17.875" style="158" customWidth="1"/>
    <col min="3" max="6" width="12.625" style="159" customWidth="1"/>
    <col min="7" max="8" width="12.625" style="85" customWidth="1"/>
    <col min="9" max="9" width="4.125" style="85" customWidth="1"/>
    <col min="10" max="10" width="5.125" style="85" customWidth="1"/>
    <col min="11" max="11" width="8.5" style="85" customWidth="1"/>
    <col min="12" max="12" width="5.375" style="85" customWidth="1"/>
    <col min="13" max="13" width="6.5" style="85" customWidth="1"/>
    <col min="14" max="14" width="10.625" style="85" customWidth="1"/>
    <col min="15" max="16" width="9" style="85"/>
    <col min="17" max="17" width="7.125" style="85" customWidth="1"/>
    <col min="18" max="18" width="5.875" style="85" customWidth="1"/>
    <col min="19" max="21" width="9" style="85"/>
    <col min="22" max="22" width="5.75" style="85" customWidth="1"/>
    <col min="23" max="23" width="4.875" style="85" customWidth="1"/>
    <col min="24" max="16384" width="9" style="85"/>
  </cols>
  <sheetData>
    <row r="1" spans="1:31">
      <c r="A1" s="160"/>
      <c r="B1" s="161"/>
      <c r="C1" s="162"/>
      <c r="D1" s="162"/>
      <c r="E1" s="162"/>
      <c r="F1" s="162"/>
      <c r="G1" s="162"/>
      <c r="H1" s="160"/>
      <c r="I1" s="160"/>
      <c r="J1" s="160"/>
      <c r="K1" s="160"/>
      <c r="L1" s="160"/>
      <c r="M1" s="160"/>
      <c r="N1" s="160"/>
      <c r="O1" s="99"/>
      <c r="P1" s="99"/>
      <c r="Q1" s="99"/>
      <c r="R1" s="99"/>
      <c r="S1" s="99"/>
      <c r="T1" s="99"/>
      <c r="U1" s="99"/>
      <c r="V1" s="99"/>
      <c r="W1" s="99"/>
      <c r="X1" s="83"/>
      <c r="Y1" s="83"/>
      <c r="Z1" s="83"/>
      <c r="AA1" s="83"/>
      <c r="AB1" s="83"/>
      <c r="AC1" s="83"/>
      <c r="AD1" s="83"/>
      <c r="AE1" s="83"/>
    </row>
    <row r="2" spans="1:31" s="137" customFormat="1" ht="20.25" thickBot="1">
      <c r="A2" s="160"/>
      <c r="B2" s="163" t="s">
        <v>215</v>
      </c>
      <c r="C2" s="162"/>
      <c r="D2" s="162"/>
      <c r="E2" s="162"/>
      <c r="F2" s="162"/>
      <c r="G2" s="162"/>
      <c r="H2" s="160"/>
      <c r="I2" s="160"/>
      <c r="J2" s="160"/>
      <c r="K2" s="160"/>
      <c r="L2" s="160"/>
      <c r="M2" s="164"/>
      <c r="N2" s="164"/>
      <c r="O2" s="165" t="s">
        <v>134</v>
      </c>
      <c r="P2" s="131"/>
      <c r="Q2" s="38"/>
      <c r="R2" s="38"/>
      <c r="S2" s="166"/>
      <c r="T2" s="164" t="s">
        <v>138</v>
      </c>
      <c r="U2" s="99"/>
      <c r="V2" s="167"/>
      <c r="W2" s="167"/>
      <c r="X2" s="136"/>
      <c r="Y2" s="136"/>
      <c r="Z2" s="136"/>
      <c r="AA2" s="136"/>
      <c r="AB2" s="136"/>
      <c r="AC2" s="136"/>
      <c r="AD2" s="136"/>
      <c r="AE2" s="136"/>
    </row>
    <row r="3" spans="1:31">
      <c r="A3" s="164"/>
      <c r="B3" s="168"/>
      <c r="C3" s="169"/>
      <c r="D3" s="169"/>
      <c r="E3" s="169"/>
      <c r="F3" s="169"/>
      <c r="G3" s="169"/>
      <c r="H3" s="169"/>
      <c r="I3" s="169"/>
      <c r="J3" s="45"/>
      <c r="K3" s="554" t="s">
        <v>101</v>
      </c>
      <c r="L3" s="572"/>
      <c r="M3" s="555"/>
      <c r="N3" s="160"/>
      <c r="O3" s="127"/>
      <c r="P3" s="170" t="s">
        <v>51</v>
      </c>
      <c r="Q3" s="171"/>
      <c r="R3" s="172"/>
      <c r="S3" s="99"/>
      <c r="T3" s="127"/>
      <c r="U3" s="170" t="s">
        <v>51</v>
      </c>
      <c r="V3" s="171"/>
      <c r="W3" s="172"/>
      <c r="X3" s="83"/>
      <c r="Y3" s="83"/>
      <c r="Z3" s="83"/>
      <c r="AA3" s="83"/>
      <c r="AB3" s="83"/>
      <c r="AC3" s="83"/>
      <c r="AD3" s="83"/>
      <c r="AE3" s="83"/>
    </row>
    <row r="4" spans="1:31">
      <c r="A4" s="164"/>
      <c r="B4" s="168"/>
      <c r="C4" s="169"/>
      <c r="D4" s="169"/>
      <c r="E4" s="169"/>
      <c r="F4" s="169"/>
      <c r="G4" s="169"/>
      <c r="H4" s="169"/>
      <c r="I4" s="169"/>
      <c r="J4" s="103"/>
      <c r="K4" s="173" t="s">
        <v>103</v>
      </c>
      <c r="L4" s="173"/>
      <c r="M4" s="174"/>
      <c r="N4" s="160"/>
      <c r="O4" s="128"/>
      <c r="P4" s="175" t="s">
        <v>48</v>
      </c>
      <c r="Q4" s="176"/>
      <c r="R4" s="177"/>
      <c r="S4" s="99"/>
      <c r="T4" s="128"/>
      <c r="U4" s="175" t="s">
        <v>48</v>
      </c>
      <c r="V4" s="176"/>
      <c r="W4" s="177"/>
      <c r="X4" s="83"/>
      <c r="Y4" s="83"/>
      <c r="Z4" s="83"/>
      <c r="AA4" s="83"/>
      <c r="AB4" s="83"/>
      <c r="AC4" s="83"/>
      <c r="AD4" s="83"/>
      <c r="AE4" s="83"/>
    </row>
    <row r="5" spans="1:31" ht="13.5" thickBot="1">
      <c r="A5" s="164"/>
      <c r="B5" s="168"/>
      <c r="C5" s="169"/>
      <c r="D5" s="169"/>
      <c r="E5" s="169"/>
      <c r="F5" s="169"/>
      <c r="G5" s="169"/>
      <c r="H5" s="169"/>
      <c r="I5" s="169"/>
      <c r="J5" s="58"/>
      <c r="K5" s="178" t="s">
        <v>240</v>
      </c>
      <c r="L5" s="179"/>
      <c r="M5" s="180"/>
      <c r="N5" s="160"/>
      <c r="O5" s="129"/>
      <c r="P5" s="175" t="s">
        <v>49</v>
      </c>
      <c r="Q5" s="176"/>
      <c r="R5" s="177"/>
      <c r="S5" s="99"/>
      <c r="T5" s="129"/>
      <c r="U5" s="181" t="s">
        <v>108</v>
      </c>
      <c r="V5" s="182"/>
      <c r="W5" s="183"/>
      <c r="X5" s="83"/>
      <c r="Y5" s="83"/>
      <c r="Z5" s="83"/>
      <c r="AA5" s="83"/>
      <c r="AB5" s="83"/>
      <c r="AC5" s="83"/>
      <c r="AD5" s="83"/>
      <c r="AE5" s="83"/>
    </row>
    <row r="6" spans="1:31" ht="13.5" thickBot="1">
      <c r="A6" s="164"/>
      <c r="B6" s="168"/>
      <c r="C6" s="169"/>
      <c r="D6" s="169"/>
      <c r="E6" s="169"/>
      <c r="F6" s="169"/>
      <c r="G6" s="169"/>
      <c r="H6" s="169"/>
      <c r="I6" s="169"/>
      <c r="J6" s="99"/>
      <c r="K6" s="99"/>
      <c r="L6" s="99"/>
      <c r="M6" s="99"/>
      <c r="N6" s="160"/>
      <c r="O6" s="130"/>
      <c r="P6" s="184" t="s">
        <v>50</v>
      </c>
      <c r="Q6" s="185"/>
      <c r="R6" s="186"/>
      <c r="S6" s="99"/>
      <c r="T6" s="130"/>
      <c r="U6" s="569" t="s">
        <v>109</v>
      </c>
      <c r="V6" s="570"/>
      <c r="W6" s="571"/>
      <c r="X6" s="83"/>
      <c r="Y6" s="83"/>
      <c r="Z6" s="83"/>
      <c r="AA6" s="83"/>
      <c r="AB6" s="83"/>
      <c r="AC6" s="83"/>
      <c r="AD6" s="83"/>
      <c r="AE6" s="83"/>
    </row>
    <row r="7" spans="1:31">
      <c r="A7" s="99"/>
      <c r="B7" s="187" t="s">
        <v>169</v>
      </c>
      <c r="C7" s="188" t="s">
        <v>168</v>
      </c>
      <c r="D7" s="189"/>
      <c r="E7" s="190"/>
      <c r="F7" s="190"/>
      <c r="G7" s="190"/>
      <c r="H7" s="190"/>
      <c r="I7" s="191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83"/>
      <c r="Y7" s="83"/>
      <c r="Z7" s="83"/>
      <c r="AA7" s="83"/>
      <c r="AB7" s="83"/>
      <c r="AC7" s="83"/>
      <c r="AD7" s="83"/>
      <c r="AE7" s="83"/>
    </row>
    <row r="8" spans="1:31" ht="13.5" thickBot="1">
      <c r="A8" s="99"/>
      <c r="B8" s="192"/>
      <c r="C8" s="110"/>
      <c r="D8" s="110"/>
      <c r="E8" s="110"/>
      <c r="F8" s="193"/>
      <c r="G8" s="110"/>
      <c r="H8" s="110"/>
      <c r="I8" s="110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83"/>
      <c r="Y8" s="83"/>
      <c r="Z8" s="83"/>
      <c r="AA8" s="83"/>
      <c r="AB8" s="83"/>
      <c r="AC8" s="83"/>
      <c r="AD8" s="83"/>
      <c r="AE8" s="83"/>
    </row>
    <row r="9" spans="1:31" s="141" customFormat="1">
      <c r="A9" s="99"/>
      <c r="B9" s="194" t="s">
        <v>89</v>
      </c>
      <c r="C9" s="77" t="s">
        <v>4</v>
      </c>
      <c r="D9" s="77" t="s">
        <v>116</v>
      </c>
      <c r="E9" s="77" t="s">
        <v>128</v>
      </c>
      <c r="F9" s="105" t="s">
        <v>59</v>
      </c>
      <c r="G9" s="77" t="s">
        <v>4</v>
      </c>
      <c r="H9" s="62" t="s">
        <v>235</v>
      </c>
      <c r="I9" s="38"/>
      <c r="J9" s="166"/>
      <c r="K9" s="166"/>
      <c r="L9" s="166"/>
      <c r="M9" s="166"/>
      <c r="N9" s="195"/>
      <c r="O9" s="166"/>
      <c r="P9" s="166"/>
      <c r="Q9" s="166"/>
      <c r="R9" s="166"/>
      <c r="S9" s="166"/>
      <c r="T9" s="166"/>
      <c r="U9" s="166"/>
      <c r="V9" s="166"/>
      <c r="W9" s="166"/>
      <c r="X9" s="135"/>
      <c r="Y9" s="135"/>
      <c r="Z9" s="135"/>
      <c r="AA9" s="135"/>
      <c r="AB9" s="135"/>
      <c r="AC9" s="135"/>
      <c r="AD9" s="135"/>
      <c r="AE9" s="135"/>
    </row>
    <row r="10" spans="1:31">
      <c r="A10" s="166"/>
      <c r="B10" s="196" t="s">
        <v>143</v>
      </c>
      <c r="C10" s="197" t="s">
        <v>107</v>
      </c>
      <c r="D10" s="197" t="s">
        <v>126</v>
      </c>
      <c r="E10" s="197" t="s">
        <v>129</v>
      </c>
      <c r="F10" s="108" t="s">
        <v>127</v>
      </c>
      <c r="G10" s="197" t="s">
        <v>38</v>
      </c>
      <c r="H10" s="109" t="s">
        <v>38</v>
      </c>
      <c r="I10" s="38"/>
      <c r="J10" s="38"/>
      <c r="K10" s="38"/>
      <c r="L10" s="38"/>
      <c r="M10" s="166"/>
      <c r="N10" s="191"/>
      <c r="O10" s="166"/>
      <c r="P10" s="166"/>
      <c r="Q10" s="166"/>
      <c r="R10" s="99"/>
      <c r="S10" s="99"/>
      <c r="T10" s="99"/>
      <c r="U10" s="99"/>
      <c r="V10" s="99"/>
      <c r="W10" s="99"/>
      <c r="X10" s="83"/>
      <c r="Y10" s="83"/>
      <c r="Z10" s="83"/>
      <c r="AA10" s="83"/>
      <c r="AB10" s="83"/>
      <c r="AC10" s="83"/>
      <c r="AD10" s="83"/>
      <c r="AE10" s="83"/>
    </row>
    <row r="11" spans="1:31" ht="13.5" thickBot="1">
      <c r="A11" s="99"/>
      <c r="B11" s="198" t="s">
        <v>110</v>
      </c>
      <c r="C11" s="199" t="s">
        <v>22</v>
      </c>
      <c r="D11" s="199" t="s">
        <v>5</v>
      </c>
      <c r="E11" s="199"/>
      <c r="F11" s="112"/>
      <c r="G11" s="112" t="s">
        <v>46</v>
      </c>
      <c r="H11" s="200"/>
      <c r="I11" s="38"/>
      <c r="J11" s="38"/>
      <c r="K11" s="38"/>
      <c r="L11" s="38"/>
      <c r="M11" s="99"/>
      <c r="N11" s="201"/>
      <c r="O11" s="166"/>
      <c r="P11" s="166"/>
      <c r="Q11" s="166"/>
      <c r="R11" s="99"/>
      <c r="S11" s="99"/>
      <c r="T11" s="99"/>
      <c r="U11" s="99"/>
      <c r="V11" s="99"/>
      <c r="W11" s="99"/>
      <c r="X11" s="83"/>
      <c r="Y11" s="83"/>
      <c r="Z11" s="83"/>
      <c r="AA11" s="83"/>
      <c r="AB11" s="83"/>
      <c r="AC11" s="83"/>
      <c r="AD11" s="83"/>
      <c r="AE11" s="83"/>
    </row>
    <row r="12" spans="1:31">
      <c r="A12" s="99"/>
      <c r="B12" s="202" t="str">
        <f>Bemonstering!$B$35</f>
        <v>test</v>
      </c>
      <c r="C12" s="142">
        <v>3</v>
      </c>
      <c r="D12" s="142">
        <v>2</v>
      </c>
      <c r="E12" s="142">
        <v>100</v>
      </c>
      <c r="F12" s="212">
        <f>Bemonstering!$H35*(D12/E12)</f>
        <v>32</v>
      </c>
      <c r="G12" s="213">
        <f>IF(C12="","-",C12/F12)</f>
        <v>9.375E-2</v>
      </c>
      <c r="H12" s="214">
        <v>0</v>
      </c>
      <c r="I12" s="99"/>
      <c r="J12" s="99"/>
      <c r="K12" s="99"/>
      <c r="L12" s="99"/>
      <c r="M12" s="99"/>
      <c r="N12" s="143"/>
      <c r="O12" s="135"/>
      <c r="P12" s="135"/>
      <c r="Q12" s="135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</row>
    <row r="13" spans="1:31">
      <c r="A13" s="99"/>
      <c r="B13" s="203">
        <f>Bemonstering!$B$36</f>
        <v>2</v>
      </c>
      <c r="C13" s="144"/>
      <c r="D13" s="145">
        <f>$D$12</f>
        <v>2</v>
      </c>
      <c r="E13" s="145">
        <f>$E$12</f>
        <v>100</v>
      </c>
      <c r="F13" s="212">
        <f>Bemonstering!$H36*(D13/E13)</f>
        <v>0</v>
      </c>
      <c r="G13" s="215" t="str">
        <f t="shared" ref="G13:G21" si="0">IF(C13="","-",C13/F13)</f>
        <v>-</v>
      </c>
      <c r="H13" s="122">
        <v>5.0000000000000001E-3</v>
      </c>
      <c r="I13" s="99"/>
      <c r="J13" s="99"/>
      <c r="K13" s="99"/>
      <c r="L13" s="99"/>
      <c r="M13" s="99"/>
      <c r="N13" s="143"/>
      <c r="O13" s="135"/>
      <c r="P13" s="135"/>
      <c r="Q13" s="135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</row>
    <row r="14" spans="1:31">
      <c r="A14" s="99"/>
      <c r="B14" s="203">
        <f>Bemonstering!$B$37</f>
        <v>3</v>
      </c>
      <c r="C14" s="144"/>
      <c r="D14" s="145">
        <f t="shared" ref="D14:D21" si="1">$D$12</f>
        <v>2</v>
      </c>
      <c r="E14" s="145">
        <f t="shared" ref="E14:E21" si="2">$E$12</f>
        <v>100</v>
      </c>
      <c r="F14" s="212">
        <f>Bemonstering!$H37*(D14/E14)</f>
        <v>0</v>
      </c>
      <c r="G14" s="215" t="str">
        <f t="shared" si="0"/>
        <v>-</v>
      </c>
      <c r="H14" s="124">
        <v>0.05</v>
      </c>
      <c r="I14" s="99"/>
      <c r="J14" s="99"/>
      <c r="K14" s="99"/>
      <c r="L14" s="99"/>
      <c r="M14" s="99"/>
      <c r="N14" s="143"/>
      <c r="O14" s="135"/>
      <c r="P14" s="135"/>
      <c r="Q14" s="135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</row>
    <row r="15" spans="1:31" ht="13.5" thickBot="1">
      <c r="A15" s="99"/>
      <c r="B15" s="203">
        <f>Bemonstering!$B$38</f>
        <v>4</v>
      </c>
      <c r="C15" s="146"/>
      <c r="D15" s="145">
        <f t="shared" si="1"/>
        <v>2</v>
      </c>
      <c r="E15" s="145">
        <f t="shared" si="2"/>
        <v>100</v>
      </c>
      <c r="F15" s="212">
        <f>Bemonstering!$H38*(D15/E15)</f>
        <v>0</v>
      </c>
      <c r="G15" s="215" t="str">
        <f t="shared" si="0"/>
        <v>-</v>
      </c>
      <c r="H15" s="125">
        <v>1</v>
      </c>
      <c r="I15" s="99"/>
      <c r="J15" s="99"/>
      <c r="K15" s="99"/>
      <c r="L15" s="99"/>
      <c r="M15" s="99"/>
      <c r="N15" s="143"/>
      <c r="O15" s="135"/>
      <c r="P15" s="135"/>
      <c r="Q15" s="135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</row>
    <row r="16" spans="1:31">
      <c r="A16" s="99"/>
      <c r="B16" s="203">
        <f>Bemonstering!$B$39</f>
        <v>5</v>
      </c>
      <c r="C16" s="144"/>
      <c r="D16" s="145">
        <f t="shared" si="1"/>
        <v>2</v>
      </c>
      <c r="E16" s="145">
        <f t="shared" si="2"/>
        <v>100</v>
      </c>
      <c r="F16" s="212">
        <f>Bemonstering!$H39*(D16/E16)</f>
        <v>0</v>
      </c>
      <c r="G16" s="215" t="str">
        <f t="shared" si="0"/>
        <v>-</v>
      </c>
      <c r="H16" s="131"/>
      <c r="I16" s="38"/>
      <c r="J16" s="38"/>
      <c r="K16" s="38"/>
      <c r="L16" s="38"/>
      <c r="M16" s="99"/>
      <c r="N16" s="143"/>
      <c r="O16" s="135"/>
      <c r="P16" s="135"/>
      <c r="Q16" s="135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</row>
    <row r="17" spans="1:31">
      <c r="A17" s="99"/>
      <c r="B17" s="203">
        <f>Bemonstering!$B$40</f>
        <v>6</v>
      </c>
      <c r="C17" s="144"/>
      <c r="D17" s="145">
        <f t="shared" si="1"/>
        <v>2</v>
      </c>
      <c r="E17" s="145">
        <f t="shared" si="2"/>
        <v>100</v>
      </c>
      <c r="F17" s="212">
        <f>Bemonstering!$H40*(D17/E17)</f>
        <v>0</v>
      </c>
      <c r="G17" s="215" t="str">
        <f t="shared" si="0"/>
        <v>-</v>
      </c>
      <c r="H17" s="131"/>
      <c r="I17" s="575" t="s">
        <v>204</v>
      </c>
      <c r="J17" s="575"/>
      <c r="K17" s="575"/>
      <c r="L17" s="575"/>
      <c r="M17" s="575"/>
      <c r="N17" s="143"/>
      <c r="O17" s="135"/>
      <c r="P17" s="135"/>
      <c r="Q17" s="135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</row>
    <row r="18" spans="1:31">
      <c r="A18" s="99"/>
      <c r="B18" s="203">
        <f>Bemonstering!$B$41</f>
        <v>7</v>
      </c>
      <c r="C18" s="146"/>
      <c r="D18" s="145">
        <f t="shared" si="1"/>
        <v>2</v>
      </c>
      <c r="E18" s="145">
        <f t="shared" si="2"/>
        <v>100</v>
      </c>
      <c r="F18" s="212">
        <f>Bemonstering!$H41*(D18/E18)</f>
        <v>0</v>
      </c>
      <c r="G18" s="215" t="str">
        <f t="shared" si="0"/>
        <v>-</v>
      </c>
      <c r="H18" s="131"/>
      <c r="I18" s="575"/>
      <c r="J18" s="575"/>
      <c r="K18" s="575"/>
      <c r="L18" s="575"/>
      <c r="M18" s="575"/>
      <c r="N18" s="143"/>
      <c r="O18" s="135"/>
      <c r="P18" s="135"/>
      <c r="Q18" s="135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</row>
    <row r="19" spans="1:31">
      <c r="A19" s="99"/>
      <c r="B19" s="203">
        <f>Bemonstering!$B$42</f>
        <v>8</v>
      </c>
      <c r="C19" s="144"/>
      <c r="D19" s="145">
        <f t="shared" si="1"/>
        <v>2</v>
      </c>
      <c r="E19" s="145">
        <f t="shared" si="2"/>
        <v>100</v>
      </c>
      <c r="F19" s="212">
        <f>Bemonstering!$H42*(D19/E19)</f>
        <v>0</v>
      </c>
      <c r="G19" s="215" t="str">
        <f t="shared" si="0"/>
        <v>-</v>
      </c>
      <c r="H19" s="131"/>
      <c r="I19" s="575"/>
      <c r="J19" s="575"/>
      <c r="K19" s="575"/>
      <c r="L19" s="575"/>
      <c r="M19" s="575"/>
      <c r="N19" s="143"/>
      <c r="O19" s="135"/>
      <c r="P19" s="135"/>
      <c r="Q19" s="135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</row>
    <row r="20" spans="1:31">
      <c r="A20" s="99"/>
      <c r="B20" s="203">
        <f>Bemonstering!$B$43</f>
        <v>9</v>
      </c>
      <c r="C20" s="147"/>
      <c r="D20" s="145">
        <f t="shared" si="1"/>
        <v>2</v>
      </c>
      <c r="E20" s="145">
        <f t="shared" si="2"/>
        <v>100</v>
      </c>
      <c r="F20" s="212">
        <f>Bemonstering!$H43*(D20/E20)</f>
        <v>0</v>
      </c>
      <c r="G20" s="215" t="str">
        <f t="shared" si="0"/>
        <v>-</v>
      </c>
      <c r="H20" s="131"/>
      <c r="I20" s="575"/>
      <c r="J20" s="575"/>
      <c r="K20" s="575"/>
      <c r="L20" s="575"/>
      <c r="M20" s="575"/>
      <c r="N20" s="143"/>
      <c r="O20" s="135"/>
      <c r="P20" s="135"/>
      <c r="Q20" s="135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</row>
    <row r="21" spans="1:31">
      <c r="A21" s="99"/>
      <c r="B21" s="203">
        <f>Bemonstering!$B$16</f>
        <v>10</v>
      </c>
      <c r="C21" s="147"/>
      <c r="D21" s="145">
        <f t="shared" si="1"/>
        <v>2</v>
      </c>
      <c r="E21" s="145">
        <f t="shared" si="2"/>
        <v>100</v>
      </c>
      <c r="F21" s="212">
        <f>Bemonstering!$H44*(D21/E21)</f>
        <v>0</v>
      </c>
      <c r="G21" s="216" t="str">
        <f t="shared" si="0"/>
        <v>-</v>
      </c>
      <c r="H21" s="131"/>
      <c r="I21" s="575"/>
      <c r="J21" s="575"/>
      <c r="K21" s="575"/>
      <c r="L21" s="575"/>
      <c r="M21" s="575"/>
      <c r="N21" s="143"/>
      <c r="O21" s="135"/>
      <c r="P21" s="135"/>
      <c r="Q21" s="135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</row>
    <row r="22" spans="1:31">
      <c r="A22" s="99"/>
      <c r="B22" s="204" t="s">
        <v>238</v>
      </c>
      <c r="C22" s="148"/>
      <c r="D22" s="148"/>
      <c r="E22" s="148"/>
      <c r="F22" s="217"/>
      <c r="G22" s="218">
        <f>AVERAGE(G12:G21)</f>
        <v>9.375E-2</v>
      </c>
      <c r="H22" s="131"/>
      <c r="I22" s="575"/>
      <c r="J22" s="575"/>
      <c r="K22" s="575"/>
      <c r="L22" s="575"/>
      <c r="M22" s="575"/>
      <c r="N22" s="135"/>
      <c r="O22" s="135"/>
      <c r="P22" s="135"/>
      <c r="Q22" s="135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</row>
    <row r="23" spans="1:31" ht="13.5" thickBot="1">
      <c r="A23" s="99"/>
      <c r="B23" s="205" t="s">
        <v>105</v>
      </c>
      <c r="C23" s="149"/>
      <c r="D23" s="150"/>
      <c r="E23" s="150"/>
      <c r="F23" s="219">
        <f>AVERAGE(F12:F21)</f>
        <v>3.2</v>
      </c>
      <c r="G23" s="220">
        <f>IF(C23="0",0,C23/F23)</f>
        <v>0</v>
      </c>
      <c r="H23" s="221" t="s">
        <v>237</v>
      </c>
      <c r="I23" s="575"/>
      <c r="J23" s="575"/>
      <c r="K23" s="575"/>
      <c r="L23" s="575"/>
      <c r="M23" s="575"/>
      <c r="N23" s="135"/>
      <c r="O23" s="135"/>
      <c r="P23" s="135"/>
      <c r="Q23" s="135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</row>
    <row r="24" spans="1:31">
      <c r="A24" s="99"/>
      <c r="B24" s="192"/>
      <c r="C24" s="110"/>
      <c r="D24" s="110"/>
      <c r="E24" s="110"/>
      <c r="F24" s="110"/>
      <c r="G24" s="222"/>
      <c r="H24" s="110"/>
      <c r="I24" s="110"/>
      <c r="J24" s="110"/>
      <c r="K24" s="110"/>
      <c r="L24" s="99"/>
      <c r="M24" s="99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</row>
    <row r="25" spans="1:31">
      <c r="A25" s="99"/>
      <c r="B25" s="192"/>
      <c r="C25" s="110"/>
      <c r="D25" s="110"/>
      <c r="E25" s="110"/>
      <c r="F25" s="110"/>
      <c r="G25" s="222"/>
      <c r="H25" s="110"/>
      <c r="I25" s="110"/>
      <c r="J25" s="110"/>
      <c r="K25" s="110"/>
      <c r="L25" s="99"/>
      <c r="M25" s="99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</row>
    <row r="26" spans="1:31">
      <c r="A26" s="99"/>
      <c r="B26" s="187" t="s">
        <v>170</v>
      </c>
      <c r="C26" s="187" t="s">
        <v>171</v>
      </c>
      <c r="D26" s="187"/>
      <c r="E26" s="223"/>
      <c r="F26" s="223"/>
      <c r="G26" s="131"/>
      <c r="H26" s="99"/>
      <c r="I26" s="99"/>
      <c r="J26" s="99"/>
      <c r="K26" s="99"/>
      <c r="L26" s="99"/>
      <c r="M26" s="99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</row>
    <row r="27" spans="1:31" ht="13.5" thickBot="1">
      <c r="A27" s="99"/>
      <c r="B27" s="192"/>
      <c r="C27" s="131"/>
      <c r="D27" s="131"/>
      <c r="E27" s="131"/>
      <c r="F27" s="131"/>
      <c r="G27" s="131"/>
      <c r="H27" s="99"/>
      <c r="I27" s="99"/>
      <c r="J27" s="99"/>
      <c r="K27" s="99"/>
      <c r="L27" s="99"/>
      <c r="M27" s="99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</row>
    <row r="28" spans="1:31">
      <c r="A28" s="99"/>
      <c r="B28" s="194" t="s">
        <v>11</v>
      </c>
      <c r="C28" s="77" t="s">
        <v>4</v>
      </c>
      <c r="D28" s="105" t="s">
        <v>59</v>
      </c>
      <c r="E28" s="77" t="s">
        <v>4</v>
      </c>
      <c r="F28" s="62" t="s">
        <v>235</v>
      </c>
      <c r="G28" s="106"/>
      <c r="H28" s="99"/>
      <c r="I28" s="99"/>
      <c r="J28" s="99"/>
      <c r="K28" s="99"/>
      <c r="L28" s="99"/>
      <c r="M28" s="99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</row>
    <row r="29" spans="1:31">
      <c r="A29" s="99"/>
      <c r="B29" s="196" t="s">
        <v>118</v>
      </c>
      <c r="C29" s="197" t="s">
        <v>21</v>
      </c>
      <c r="D29" s="108" t="s">
        <v>95</v>
      </c>
      <c r="E29" s="197" t="s">
        <v>38</v>
      </c>
      <c r="F29" s="109" t="s">
        <v>38</v>
      </c>
      <c r="G29" s="191"/>
      <c r="H29" s="99"/>
      <c r="I29" s="99"/>
      <c r="J29" s="99"/>
      <c r="K29" s="99"/>
      <c r="L29" s="99"/>
      <c r="M29" s="99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</row>
    <row r="30" spans="1:31" ht="13.5" thickBot="1">
      <c r="A30" s="99"/>
      <c r="B30" s="198" t="s">
        <v>110</v>
      </c>
      <c r="C30" s="199" t="s">
        <v>12</v>
      </c>
      <c r="D30" s="112"/>
      <c r="E30" s="199" t="s">
        <v>13</v>
      </c>
      <c r="F30" s="113"/>
      <c r="G30" s="191"/>
      <c r="H30" s="99"/>
      <c r="I30" s="99"/>
      <c r="J30" s="99"/>
      <c r="K30" s="99"/>
      <c r="L30" s="99"/>
      <c r="M30" s="99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</row>
    <row r="31" spans="1:31">
      <c r="A31" s="99"/>
      <c r="B31" s="202" t="str">
        <f>Bemonstering!$B$35</f>
        <v>test</v>
      </c>
      <c r="C31" s="142">
        <v>1</v>
      </c>
      <c r="D31" s="151">
        <f>Bemonstering!$H$35</f>
        <v>1600</v>
      </c>
      <c r="E31" s="233">
        <f>IF(C31="","-",(C31*1000)/D31)</f>
        <v>0.625</v>
      </c>
      <c r="F31" s="214">
        <v>0</v>
      </c>
      <c r="G31" s="110"/>
      <c r="H31" s="99"/>
      <c r="I31" s="99"/>
      <c r="J31" s="99"/>
      <c r="K31" s="99"/>
      <c r="L31" s="99"/>
      <c r="M31" s="99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</row>
    <row r="32" spans="1:31">
      <c r="A32" s="99"/>
      <c r="B32" s="203">
        <f>Bemonstering!$B$36</f>
        <v>2</v>
      </c>
      <c r="C32" s="144"/>
      <c r="D32" s="145">
        <f>Bemonstering!$H$36</f>
        <v>0</v>
      </c>
      <c r="E32" s="234" t="str">
        <f t="shared" ref="E32:E40" si="3">IF(C32="","-",(C32*1000)/D32)</f>
        <v>-</v>
      </c>
      <c r="F32" s="122">
        <v>0.06</v>
      </c>
      <c r="G32" s="110"/>
      <c r="H32" s="99"/>
      <c r="I32" s="99"/>
      <c r="J32" s="99"/>
      <c r="K32" s="99"/>
      <c r="L32" s="99"/>
      <c r="M32" s="99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</row>
    <row r="33" spans="1:31">
      <c r="A33" s="99"/>
      <c r="B33" s="203">
        <f>Bemonstering!$B$37</f>
        <v>3</v>
      </c>
      <c r="C33" s="144"/>
      <c r="D33" s="145">
        <f>Bemonstering!$H$37</f>
        <v>0</v>
      </c>
      <c r="E33" s="234" t="str">
        <f t="shared" si="3"/>
        <v>-</v>
      </c>
      <c r="F33" s="124">
        <v>0.5</v>
      </c>
      <c r="G33" s="110"/>
      <c r="H33" s="99"/>
      <c r="I33" s="99"/>
      <c r="J33" s="99"/>
      <c r="K33" s="99"/>
      <c r="L33" s="99"/>
      <c r="M33" s="99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</row>
    <row r="34" spans="1:31" ht="13.5" thickBot="1">
      <c r="A34" s="99"/>
      <c r="B34" s="203">
        <f>Bemonstering!$B$38</f>
        <v>4</v>
      </c>
      <c r="C34" s="146"/>
      <c r="D34" s="145">
        <f>Bemonstering!$H$38</f>
        <v>0</v>
      </c>
      <c r="E34" s="234" t="str">
        <f t="shared" si="3"/>
        <v>-</v>
      </c>
      <c r="F34" s="125">
        <v>5</v>
      </c>
      <c r="G34" s="110"/>
      <c r="H34" s="99"/>
      <c r="I34" s="99"/>
      <c r="J34" s="99"/>
      <c r="K34" s="99"/>
      <c r="L34" s="99"/>
      <c r="M34" s="99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</row>
    <row r="35" spans="1:31">
      <c r="A35" s="99"/>
      <c r="B35" s="203">
        <f>Bemonstering!$B$39</f>
        <v>5</v>
      </c>
      <c r="C35" s="144"/>
      <c r="D35" s="145">
        <f>Bemonstering!$H$39</f>
        <v>0</v>
      </c>
      <c r="E35" s="234" t="str">
        <f t="shared" si="3"/>
        <v>-</v>
      </c>
      <c r="F35" s="221"/>
      <c r="G35" s="110"/>
      <c r="H35" s="99"/>
      <c r="I35" s="99"/>
      <c r="J35" s="99"/>
      <c r="K35" s="99"/>
      <c r="L35" s="99"/>
      <c r="M35" s="99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</row>
    <row r="36" spans="1:31" ht="12.75" customHeight="1">
      <c r="A36" s="99"/>
      <c r="B36" s="203">
        <f>Bemonstering!$B$40</f>
        <v>6</v>
      </c>
      <c r="C36" s="144"/>
      <c r="D36" s="145">
        <f>Bemonstering!$H$40</f>
        <v>0</v>
      </c>
      <c r="E36" s="234" t="str">
        <f t="shared" si="3"/>
        <v>-</v>
      </c>
      <c r="F36" s="221"/>
      <c r="G36" s="573" t="s">
        <v>195</v>
      </c>
      <c r="H36" s="574"/>
      <c r="I36" s="574"/>
      <c r="J36" s="574"/>
      <c r="K36" s="574"/>
      <c r="L36" s="99"/>
      <c r="M36" s="99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</row>
    <row r="37" spans="1:31">
      <c r="A37" s="99"/>
      <c r="B37" s="203">
        <f>Bemonstering!$B$41</f>
        <v>7</v>
      </c>
      <c r="C37" s="144"/>
      <c r="D37" s="152">
        <f>Bemonstering!$H$41</f>
        <v>0</v>
      </c>
      <c r="E37" s="234" t="str">
        <f t="shared" si="3"/>
        <v>-</v>
      </c>
      <c r="F37" s="221"/>
      <c r="G37" s="574"/>
      <c r="H37" s="574"/>
      <c r="I37" s="574"/>
      <c r="J37" s="574"/>
      <c r="K37" s="574"/>
      <c r="L37" s="99"/>
      <c r="M37" s="99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</row>
    <row r="38" spans="1:31">
      <c r="A38" s="99"/>
      <c r="B38" s="203">
        <f>Bemonstering!$B$42</f>
        <v>8</v>
      </c>
      <c r="C38" s="144"/>
      <c r="D38" s="145">
        <f>Bemonstering!$H$42</f>
        <v>0</v>
      </c>
      <c r="E38" s="234" t="str">
        <f t="shared" si="3"/>
        <v>-</v>
      </c>
      <c r="F38" s="221"/>
      <c r="G38" s="574"/>
      <c r="H38" s="574"/>
      <c r="I38" s="574"/>
      <c r="J38" s="574"/>
      <c r="K38" s="574"/>
      <c r="L38" s="99"/>
      <c r="M38" s="99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</row>
    <row r="39" spans="1:31">
      <c r="A39" s="99"/>
      <c r="B39" s="203">
        <f>Bemonstering!$B$43</f>
        <v>9</v>
      </c>
      <c r="C39" s="144"/>
      <c r="D39" s="145">
        <f>Bemonstering!$H$43</f>
        <v>0</v>
      </c>
      <c r="E39" s="234" t="str">
        <f t="shared" si="3"/>
        <v>-</v>
      </c>
      <c r="F39" s="221"/>
      <c r="G39" s="574"/>
      <c r="H39" s="574"/>
      <c r="I39" s="574"/>
      <c r="J39" s="574"/>
      <c r="K39" s="574"/>
      <c r="L39" s="99"/>
      <c r="M39" s="99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</row>
    <row r="40" spans="1:31">
      <c r="A40" s="99"/>
      <c r="B40" s="203">
        <f>Bemonstering!$B$16</f>
        <v>10</v>
      </c>
      <c r="C40" s="144"/>
      <c r="D40" s="145">
        <f>Bemonstering!$H$44</f>
        <v>0</v>
      </c>
      <c r="E40" s="234" t="str">
        <f t="shared" si="3"/>
        <v>-</v>
      </c>
      <c r="F40" s="221"/>
      <c r="G40" s="574"/>
      <c r="H40" s="574"/>
      <c r="I40" s="574"/>
      <c r="J40" s="574"/>
      <c r="K40" s="574"/>
      <c r="L40" s="99"/>
      <c r="M40" s="99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</row>
    <row r="41" spans="1:31">
      <c r="A41" s="99"/>
      <c r="B41" s="206" t="s">
        <v>15</v>
      </c>
      <c r="C41" s="153"/>
      <c r="D41" s="154"/>
      <c r="E41" s="235">
        <f>AVERAGE(E31:E40)</f>
        <v>0.625</v>
      </c>
      <c r="F41" s="221"/>
      <c r="G41" s="574"/>
      <c r="H41" s="574"/>
      <c r="I41" s="574"/>
      <c r="J41" s="574"/>
      <c r="K41" s="574"/>
      <c r="L41" s="99"/>
      <c r="M41" s="99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</row>
    <row r="42" spans="1:31" ht="13.5" thickBot="1">
      <c r="A42" s="99"/>
      <c r="B42" s="207" t="s">
        <v>105</v>
      </c>
      <c r="C42" s="149"/>
      <c r="D42" s="155">
        <f>AVERAGE(D31:D40)</f>
        <v>160</v>
      </c>
      <c r="E42" s="236">
        <f>(C42*1000)/D42</f>
        <v>0</v>
      </c>
      <c r="F42" s="221" t="s">
        <v>237</v>
      </c>
      <c r="G42" s="574"/>
      <c r="H42" s="574"/>
      <c r="I42" s="574"/>
      <c r="J42" s="574"/>
      <c r="K42" s="574"/>
      <c r="L42" s="99"/>
      <c r="M42" s="99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</row>
    <row r="43" spans="1:31">
      <c r="A43" s="99"/>
      <c r="B43" s="208"/>
      <c r="C43" s="110"/>
      <c r="D43" s="110"/>
      <c r="E43" s="237"/>
      <c r="F43" s="224"/>
      <c r="G43" s="224"/>
      <c r="H43" s="99"/>
      <c r="I43" s="99"/>
      <c r="J43" s="99"/>
      <c r="K43" s="99"/>
      <c r="L43" s="99"/>
      <c r="M43" s="99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</row>
    <row r="44" spans="1:31">
      <c r="A44" s="99"/>
      <c r="B44" s="187" t="s">
        <v>170</v>
      </c>
      <c r="C44" s="187" t="s">
        <v>172</v>
      </c>
      <c r="D44" s="187"/>
      <c r="E44" s="238"/>
      <c r="F44" s="225"/>
      <c r="G44" s="224"/>
      <c r="H44" s="99"/>
      <c r="I44" s="99"/>
      <c r="J44" s="99"/>
      <c r="K44" s="99"/>
      <c r="L44" s="99"/>
      <c r="M44" s="99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</row>
    <row r="45" spans="1:31" ht="13.5" thickBot="1">
      <c r="A45" s="99"/>
      <c r="B45" s="208"/>
      <c r="C45" s="110"/>
      <c r="D45" s="110"/>
      <c r="E45" s="237"/>
      <c r="F45" s="224"/>
      <c r="G45" s="224"/>
      <c r="H45" s="99"/>
      <c r="I45" s="99"/>
      <c r="J45" s="99"/>
      <c r="K45" s="99"/>
      <c r="L45" s="99"/>
      <c r="M45" s="99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</row>
    <row r="46" spans="1:31">
      <c r="A46" s="99"/>
      <c r="B46" s="194" t="s">
        <v>16</v>
      </c>
      <c r="C46" s="77" t="s">
        <v>4</v>
      </c>
      <c r="D46" s="105" t="s">
        <v>59</v>
      </c>
      <c r="E46" s="77" t="s">
        <v>4</v>
      </c>
      <c r="F46" s="62" t="s">
        <v>235</v>
      </c>
      <c r="G46" s="106"/>
      <c r="H46" s="99"/>
      <c r="I46" s="99"/>
      <c r="J46" s="99"/>
      <c r="K46" s="99"/>
      <c r="L46" s="99"/>
      <c r="M46" s="99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</row>
    <row r="47" spans="1:31">
      <c r="A47" s="99"/>
      <c r="B47" s="196" t="s">
        <v>119</v>
      </c>
      <c r="C47" s="197" t="s">
        <v>21</v>
      </c>
      <c r="D47" s="108" t="s">
        <v>95</v>
      </c>
      <c r="E47" s="197" t="s">
        <v>38</v>
      </c>
      <c r="F47" s="109" t="s">
        <v>38</v>
      </c>
      <c r="G47" s="191"/>
      <c r="H47" s="99"/>
      <c r="I47" s="99"/>
      <c r="J47" s="99"/>
      <c r="K47" s="99"/>
      <c r="L47" s="99"/>
      <c r="M47" s="99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</row>
    <row r="48" spans="1:31" ht="13.5" thickBot="1">
      <c r="A48" s="99"/>
      <c r="B48" s="198" t="s">
        <v>110</v>
      </c>
      <c r="C48" s="199" t="s">
        <v>18</v>
      </c>
      <c r="D48" s="112"/>
      <c r="E48" s="199" t="s">
        <v>19</v>
      </c>
      <c r="F48" s="113"/>
      <c r="G48" s="191"/>
      <c r="H48" s="99"/>
      <c r="I48" s="99"/>
      <c r="J48" s="99"/>
      <c r="K48" s="99"/>
      <c r="L48" s="99"/>
      <c r="M48" s="99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</row>
    <row r="49" spans="1:31">
      <c r="A49" s="99"/>
      <c r="B49" s="202" t="str">
        <f>Bemonstering!$B$35</f>
        <v>test</v>
      </c>
      <c r="C49" s="142"/>
      <c r="D49" s="151">
        <f>Bemonstering!$H$35</f>
        <v>1600</v>
      </c>
      <c r="E49" s="239" t="str">
        <f>IF(C49="","-",(C49*1000)/D49)</f>
        <v>-</v>
      </c>
      <c r="F49" s="214">
        <v>0</v>
      </c>
      <c r="G49" s="110"/>
      <c r="H49" s="99"/>
      <c r="I49" s="99"/>
      <c r="J49" s="99"/>
      <c r="K49" s="99"/>
      <c r="L49" s="99"/>
      <c r="M49" s="99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</row>
    <row r="50" spans="1:31">
      <c r="A50" s="99"/>
      <c r="B50" s="203">
        <f>Bemonstering!$B$36</f>
        <v>2</v>
      </c>
      <c r="C50" s="144"/>
      <c r="D50" s="145">
        <f>Bemonstering!$H$36</f>
        <v>0</v>
      </c>
      <c r="E50" s="240" t="str">
        <f t="shared" ref="E50:E58" si="4">IF(C50="","-",(C50*1000)/D50)</f>
        <v>-</v>
      </c>
      <c r="F50" s="122">
        <v>5.0000000000000002E-5</v>
      </c>
      <c r="G50" s="110"/>
      <c r="H50" s="99"/>
      <c r="I50" s="99"/>
      <c r="J50" s="99"/>
      <c r="K50" s="99"/>
      <c r="L50" s="99"/>
      <c r="M50" s="99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</row>
    <row r="51" spans="1:31">
      <c r="A51" s="99"/>
      <c r="B51" s="203">
        <f>Bemonstering!$B$37</f>
        <v>3</v>
      </c>
      <c r="C51" s="144"/>
      <c r="D51" s="145">
        <f>Bemonstering!$H$37</f>
        <v>0</v>
      </c>
      <c r="E51" s="240" t="str">
        <f t="shared" si="4"/>
        <v>-</v>
      </c>
      <c r="F51" s="124">
        <v>25</v>
      </c>
      <c r="G51" s="110"/>
      <c r="H51" s="99"/>
      <c r="I51" s="99"/>
      <c r="J51" s="99"/>
      <c r="K51" s="99"/>
      <c r="L51" s="99"/>
      <c r="M51" s="99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</row>
    <row r="52" spans="1:31" ht="13.5" thickBot="1">
      <c r="A52" s="99"/>
      <c r="B52" s="203">
        <f>Bemonstering!$B$38</f>
        <v>4</v>
      </c>
      <c r="C52" s="146"/>
      <c r="D52" s="145">
        <f>Bemonstering!$H$38</f>
        <v>0</v>
      </c>
      <c r="E52" s="240" t="str">
        <f t="shared" si="4"/>
        <v>-</v>
      </c>
      <c r="F52" s="125">
        <v>250</v>
      </c>
      <c r="G52" s="110"/>
      <c r="H52" s="99"/>
      <c r="I52" s="99"/>
      <c r="J52" s="99"/>
      <c r="K52" s="99"/>
      <c r="L52" s="99"/>
      <c r="M52" s="99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</row>
    <row r="53" spans="1:31">
      <c r="A53" s="99"/>
      <c r="B53" s="203">
        <f>Bemonstering!$B$39</f>
        <v>5</v>
      </c>
      <c r="C53" s="144"/>
      <c r="D53" s="145">
        <f>Bemonstering!$H$39</f>
        <v>0</v>
      </c>
      <c r="E53" s="240" t="str">
        <f t="shared" si="4"/>
        <v>-</v>
      </c>
      <c r="F53" s="221"/>
      <c r="G53" s="110"/>
      <c r="H53" s="99"/>
      <c r="I53" s="99"/>
      <c r="J53" s="99"/>
      <c r="K53" s="99"/>
      <c r="L53" s="99"/>
      <c r="M53" s="99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</row>
    <row r="54" spans="1:31" ht="12.75" customHeight="1">
      <c r="A54" s="99"/>
      <c r="B54" s="203">
        <f>Bemonstering!$B$40</f>
        <v>6</v>
      </c>
      <c r="C54" s="144"/>
      <c r="D54" s="145">
        <f>Bemonstering!$H$40</f>
        <v>0</v>
      </c>
      <c r="E54" s="240" t="str">
        <f t="shared" si="4"/>
        <v>-</v>
      </c>
      <c r="F54" s="221"/>
      <c r="G54" s="573" t="s">
        <v>196</v>
      </c>
      <c r="H54" s="573"/>
      <c r="I54" s="573"/>
      <c r="J54" s="573"/>
      <c r="K54" s="573"/>
      <c r="L54" s="99"/>
      <c r="M54" s="99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</row>
    <row r="55" spans="1:31">
      <c r="A55" s="99"/>
      <c r="B55" s="203">
        <f>Bemonstering!$B$41</f>
        <v>7</v>
      </c>
      <c r="C55" s="144"/>
      <c r="D55" s="152">
        <f>Bemonstering!$H$41</f>
        <v>0</v>
      </c>
      <c r="E55" s="240" t="str">
        <f t="shared" si="4"/>
        <v>-</v>
      </c>
      <c r="F55" s="221"/>
      <c r="G55" s="573"/>
      <c r="H55" s="573"/>
      <c r="I55" s="573"/>
      <c r="J55" s="573"/>
      <c r="K55" s="573"/>
      <c r="L55" s="99"/>
      <c r="M55" s="99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</row>
    <row r="56" spans="1:31">
      <c r="A56" s="99"/>
      <c r="B56" s="203">
        <f>Bemonstering!$B$42</f>
        <v>8</v>
      </c>
      <c r="C56" s="144"/>
      <c r="D56" s="145">
        <f>Bemonstering!$H$42</f>
        <v>0</v>
      </c>
      <c r="E56" s="240" t="str">
        <f t="shared" si="4"/>
        <v>-</v>
      </c>
      <c r="F56" s="221"/>
      <c r="G56" s="573"/>
      <c r="H56" s="573"/>
      <c r="I56" s="573"/>
      <c r="J56" s="573"/>
      <c r="K56" s="573"/>
      <c r="L56" s="99"/>
      <c r="M56" s="99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</row>
    <row r="57" spans="1:31">
      <c r="A57" s="99"/>
      <c r="B57" s="203">
        <f>Bemonstering!$B$43</f>
        <v>9</v>
      </c>
      <c r="C57" s="144"/>
      <c r="D57" s="145">
        <f>Bemonstering!$H$43</f>
        <v>0</v>
      </c>
      <c r="E57" s="240" t="str">
        <f t="shared" si="4"/>
        <v>-</v>
      </c>
      <c r="F57" s="221"/>
      <c r="G57" s="573"/>
      <c r="H57" s="573"/>
      <c r="I57" s="573"/>
      <c r="J57" s="573"/>
      <c r="K57" s="573"/>
      <c r="L57" s="99"/>
      <c r="M57" s="99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</row>
    <row r="58" spans="1:31">
      <c r="A58" s="99"/>
      <c r="B58" s="203">
        <f>Bemonstering!$B$16</f>
        <v>10</v>
      </c>
      <c r="C58" s="144"/>
      <c r="D58" s="145">
        <f>Bemonstering!$H$44</f>
        <v>0</v>
      </c>
      <c r="E58" s="240" t="str">
        <f t="shared" si="4"/>
        <v>-</v>
      </c>
      <c r="F58" s="221"/>
      <c r="G58" s="573"/>
      <c r="H58" s="573"/>
      <c r="I58" s="573"/>
      <c r="J58" s="573"/>
      <c r="K58" s="573"/>
      <c r="L58" s="99"/>
      <c r="M58" s="99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</row>
    <row r="59" spans="1:31">
      <c r="A59" s="99"/>
      <c r="B59" s="206" t="s">
        <v>58</v>
      </c>
      <c r="C59" s="153"/>
      <c r="D59" s="154"/>
      <c r="E59" s="235" t="e">
        <f>AVERAGE(E49:E58)</f>
        <v>#DIV/0!</v>
      </c>
      <c r="F59" s="221"/>
      <c r="G59" s="573"/>
      <c r="H59" s="573"/>
      <c r="I59" s="573"/>
      <c r="J59" s="573"/>
      <c r="K59" s="573"/>
      <c r="L59" s="99"/>
      <c r="M59" s="99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</row>
    <row r="60" spans="1:31" ht="13.5" thickBot="1">
      <c r="A60" s="99"/>
      <c r="B60" s="209" t="s">
        <v>105</v>
      </c>
      <c r="C60" s="149"/>
      <c r="D60" s="155">
        <f>AVERAGE(D49:D58)</f>
        <v>160</v>
      </c>
      <c r="E60" s="236">
        <f>(C60*1000)/D60</f>
        <v>0</v>
      </c>
      <c r="F60" s="221" t="s">
        <v>237</v>
      </c>
      <c r="G60" s="573"/>
      <c r="H60" s="573"/>
      <c r="I60" s="573"/>
      <c r="J60" s="573"/>
      <c r="K60" s="573"/>
      <c r="L60" s="99"/>
      <c r="M60" s="99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</row>
    <row r="61" spans="1:31">
      <c r="A61" s="99"/>
      <c r="B61" s="192"/>
      <c r="C61" s="87"/>
      <c r="D61" s="87"/>
      <c r="E61" s="110"/>
      <c r="F61" s="110"/>
      <c r="G61" s="110"/>
      <c r="H61" s="99"/>
      <c r="I61" s="99"/>
      <c r="J61" s="99"/>
      <c r="K61" s="99"/>
      <c r="L61" s="99"/>
      <c r="M61" s="99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</row>
    <row r="62" spans="1:31">
      <c r="A62" s="99"/>
      <c r="B62" s="187" t="s">
        <v>170</v>
      </c>
      <c r="C62" s="187" t="s">
        <v>173</v>
      </c>
      <c r="D62" s="187"/>
      <c r="E62" s="226"/>
      <c r="F62" s="226"/>
      <c r="G62" s="110"/>
      <c r="H62" s="99"/>
      <c r="I62" s="99"/>
      <c r="J62" s="99"/>
      <c r="K62" s="99"/>
      <c r="L62" s="99"/>
      <c r="M62" s="99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</row>
    <row r="63" spans="1:31" ht="13.5" thickBot="1">
      <c r="A63" s="99"/>
      <c r="B63" s="192"/>
      <c r="C63" s="110"/>
      <c r="D63" s="110"/>
      <c r="E63" s="110"/>
      <c r="F63" s="110"/>
      <c r="G63" s="110"/>
      <c r="H63" s="99"/>
      <c r="I63" s="99"/>
      <c r="J63" s="99"/>
      <c r="K63" s="99"/>
      <c r="L63" s="99"/>
      <c r="M63" s="99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</row>
    <row r="64" spans="1:31">
      <c r="A64" s="99"/>
      <c r="B64" s="194" t="s">
        <v>17</v>
      </c>
      <c r="C64" s="77" t="s">
        <v>4</v>
      </c>
      <c r="D64" s="105" t="s">
        <v>59</v>
      </c>
      <c r="E64" s="77" t="s">
        <v>4</v>
      </c>
      <c r="F64" s="62" t="s">
        <v>235</v>
      </c>
      <c r="G64" s="106"/>
      <c r="H64" s="99"/>
      <c r="I64" s="99"/>
      <c r="J64" s="99"/>
      <c r="K64" s="99"/>
      <c r="L64" s="99"/>
      <c r="M64" s="99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</row>
    <row r="65" spans="1:31">
      <c r="A65" s="99"/>
      <c r="B65" s="196" t="s">
        <v>120</v>
      </c>
      <c r="C65" s="197" t="s">
        <v>21</v>
      </c>
      <c r="D65" s="108" t="s">
        <v>95</v>
      </c>
      <c r="E65" s="197" t="s">
        <v>38</v>
      </c>
      <c r="F65" s="109" t="s">
        <v>38</v>
      </c>
      <c r="G65" s="191"/>
      <c r="H65" s="99"/>
      <c r="I65" s="99"/>
      <c r="J65" s="99"/>
      <c r="K65" s="99"/>
      <c r="L65" s="99"/>
      <c r="M65" s="99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</row>
    <row r="66" spans="1:31" ht="13.5" thickBot="1">
      <c r="A66" s="99"/>
      <c r="B66" s="198" t="s">
        <v>110</v>
      </c>
      <c r="C66" s="199" t="s">
        <v>20</v>
      </c>
      <c r="D66" s="112"/>
      <c r="E66" s="199" t="s">
        <v>20</v>
      </c>
      <c r="F66" s="113"/>
      <c r="G66" s="191"/>
      <c r="H66" s="99"/>
      <c r="I66" s="99"/>
      <c r="J66" s="99"/>
      <c r="K66" s="99"/>
      <c r="L66" s="99"/>
      <c r="M66" s="99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</row>
    <row r="67" spans="1:31">
      <c r="A67" s="99"/>
      <c r="B67" s="202" t="str">
        <f>Bemonstering!$B$35</f>
        <v>test</v>
      </c>
      <c r="C67" s="142"/>
      <c r="D67" s="156">
        <f>Bemonstering!$H$35</f>
        <v>1600</v>
      </c>
      <c r="E67" s="241" t="str">
        <f>IF(C67="","-",(C67*1000)/D67)</f>
        <v>-</v>
      </c>
      <c r="F67" s="227">
        <v>0</v>
      </c>
      <c r="G67" s="110"/>
      <c r="H67" s="99"/>
      <c r="I67" s="99"/>
      <c r="J67" s="99"/>
      <c r="K67" s="99"/>
      <c r="L67" s="99"/>
      <c r="M67" s="99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</row>
    <row r="68" spans="1:31">
      <c r="A68" s="99"/>
      <c r="B68" s="203">
        <f>Bemonstering!$B$36</f>
        <v>2</v>
      </c>
      <c r="C68" s="144"/>
      <c r="D68" s="145">
        <f>Bemonstering!$H$36</f>
        <v>0</v>
      </c>
      <c r="E68" s="242" t="str">
        <f t="shared" ref="E68:E76" si="5">IF(C68="","-",(C68*1000)/D68)</f>
        <v>-</v>
      </c>
      <c r="F68" s="228">
        <v>20</v>
      </c>
      <c r="G68" s="110"/>
      <c r="H68" s="99"/>
      <c r="I68" s="99"/>
      <c r="J68" s="99"/>
      <c r="K68" s="99"/>
      <c r="L68" s="99"/>
      <c r="M68" s="99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</row>
    <row r="69" spans="1:31">
      <c r="A69" s="99"/>
      <c r="B69" s="203">
        <f>Bemonstering!$B$37</f>
        <v>3</v>
      </c>
      <c r="C69" s="144"/>
      <c r="D69" s="145">
        <f>Bemonstering!$H$37</f>
        <v>0</v>
      </c>
      <c r="E69" s="242" t="str">
        <f t="shared" si="5"/>
        <v>-</v>
      </c>
      <c r="F69" s="229">
        <v>100</v>
      </c>
      <c r="G69" s="110"/>
      <c r="H69" s="99"/>
      <c r="I69" s="99"/>
      <c r="J69" s="99"/>
      <c r="K69" s="99"/>
      <c r="L69" s="99"/>
      <c r="M69" s="99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</row>
    <row r="70" spans="1:31">
      <c r="A70" s="99"/>
      <c r="B70" s="203">
        <f>Bemonstering!$B$38</f>
        <v>4</v>
      </c>
      <c r="C70" s="146"/>
      <c r="D70" s="145">
        <f>Bemonstering!$H$38</f>
        <v>0</v>
      </c>
      <c r="E70" s="242" t="str">
        <f t="shared" si="5"/>
        <v>-</v>
      </c>
      <c r="F70" s="230">
        <v>1000</v>
      </c>
      <c r="G70" s="110"/>
      <c r="H70" s="99"/>
      <c r="I70" s="99"/>
      <c r="J70" s="99"/>
      <c r="K70" s="99"/>
      <c r="L70" s="99"/>
      <c r="M70" s="99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</row>
    <row r="71" spans="1:31">
      <c r="A71" s="99"/>
      <c r="B71" s="203">
        <f>Bemonstering!$B$39</f>
        <v>5</v>
      </c>
      <c r="C71" s="144"/>
      <c r="D71" s="145">
        <f>Bemonstering!$H$39</f>
        <v>0</v>
      </c>
      <c r="E71" s="242" t="str">
        <f t="shared" si="5"/>
        <v>-</v>
      </c>
      <c r="F71" s="221"/>
      <c r="G71" s="110"/>
      <c r="H71" s="99"/>
      <c r="I71" s="99"/>
      <c r="J71" s="99"/>
      <c r="K71" s="99"/>
      <c r="L71" s="99"/>
      <c r="M71" s="99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</row>
    <row r="72" spans="1:31">
      <c r="A72" s="99"/>
      <c r="B72" s="203">
        <f>Bemonstering!$B$40</f>
        <v>6</v>
      </c>
      <c r="C72" s="144"/>
      <c r="D72" s="145">
        <f>Bemonstering!$H$40</f>
        <v>0</v>
      </c>
      <c r="E72" s="242" t="str">
        <f t="shared" si="5"/>
        <v>-</v>
      </c>
      <c r="F72" s="221"/>
      <c r="G72" s="575" t="s">
        <v>198</v>
      </c>
      <c r="H72" s="575"/>
      <c r="I72" s="575"/>
      <c r="J72" s="575"/>
      <c r="K72" s="575"/>
      <c r="L72" s="99"/>
      <c r="M72" s="99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</row>
    <row r="73" spans="1:31">
      <c r="A73" s="99"/>
      <c r="B73" s="203">
        <f>Bemonstering!$B$41</f>
        <v>7</v>
      </c>
      <c r="C73" s="144"/>
      <c r="D73" s="152">
        <f>Bemonstering!$H$41</f>
        <v>0</v>
      </c>
      <c r="E73" s="242" t="str">
        <f t="shared" si="5"/>
        <v>-</v>
      </c>
      <c r="F73" s="221"/>
      <c r="G73" s="575"/>
      <c r="H73" s="575"/>
      <c r="I73" s="575"/>
      <c r="J73" s="575"/>
      <c r="K73" s="575"/>
      <c r="L73" s="99"/>
      <c r="M73" s="99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</row>
    <row r="74" spans="1:31">
      <c r="A74" s="99"/>
      <c r="B74" s="203">
        <f>Bemonstering!$B$42</f>
        <v>8</v>
      </c>
      <c r="C74" s="144"/>
      <c r="D74" s="145">
        <f>Bemonstering!$H$42</f>
        <v>0</v>
      </c>
      <c r="E74" s="242" t="str">
        <f t="shared" si="5"/>
        <v>-</v>
      </c>
      <c r="F74" s="221"/>
      <c r="G74" s="575"/>
      <c r="H74" s="575"/>
      <c r="I74" s="575"/>
      <c r="J74" s="575"/>
      <c r="K74" s="575"/>
      <c r="L74" s="99"/>
      <c r="M74" s="99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</row>
    <row r="75" spans="1:31">
      <c r="A75" s="99"/>
      <c r="B75" s="203">
        <f>Bemonstering!$B$43</f>
        <v>9</v>
      </c>
      <c r="C75" s="144"/>
      <c r="D75" s="145">
        <f>Bemonstering!$H$43</f>
        <v>0</v>
      </c>
      <c r="E75" s="242" t="str">
        <f t="shared" si="5"/>
        <v>-</v>
      </c>
      <c r="F75" s="221"/>
      <c r="G75" s="575"/>
      <c r="H75" s="575"/>
      <c r="I75" s="575"/>
      <c r="J75" s="575"/>
      <c r="K75" s="575"/>
      <c r="L75" s="99"/>
      <c r="M75" s="99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</row>
    <row r="76" spans="1:31">
      <c r="A76" s="99"/>
      <c r="B76" s="203">
        <f>Bemonstering!$B$16</f>
        <v>10</v>
      </c>
      <c r="C76" s="144"/>
      <c r="D76" s="145">
        <f>Bemonstering!$H$44</f>
        <v>0</v>
      </c>
      <c r="E76" s="242" t="str">
        <f t="shared" si="5"/>
        <v>-</v>
      </c>
      <c r="F76" s="221"/>
      <c r="G76" s="575"/>
      <c r="H76" s="575"/>
      <c r="I76" s="575"/>
      <c r="J76" s="575"/>
      <c r="K76" s="575"/>
      <c r="L76" s="99"/>
      <c r="M76" s="99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</row>
    <row r="77" spans="1:31">
      <c r="A77" s="99"/>
      <c r="B77" s="206" t="s">
        <v>52</v>
      </c>
      <c r="C77" s="154"/>
      <c r="D77" s="154"/>
      <c r="E77" s="235" t="e">
        <f>AVERAGE(E67:E76)</f>
        <v>#DIV/0!</v>
      </c>
      <c r="F77" s="221"/>
      <c r="G77" s="575"/>
      <c r="H77" s="575"/>
      <c r="I77" s="575"/>
      <c r="J77" s="575"/>
      <c r="K77" s="575"/>
      <c r="L77" s="99"/>
      <c r="M77" s="99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</row>
    <row r="78" spans="1:31" ht="13.5" thickBot="1">
      <c r="A78" s="99"/>
      <c r="B78" s="209" t="s">
        <v>105</v>
      </c>
      <c r="C78" s="157"/>
      <c r="D78" s="155">
        <f>AVERAGE(D67:D76)</f>
        <v>160</v>
      </c>
      <c r="E78" s="236">
        <f>(C78*1000)/D78</f>
        <v>0</v>
      </c>
      <c r="F78" s="221" t="s">
        <v>237</v>
      </c>
      <c r="G78" s="575"/>
      <c r="H78" s="575"/>
      <c r="I78" s="575"/>
      <c r="J78" s="575"/>
      <c r="K78" s="575"/>
      <c r="L78" s="99"/>
      <c r="M78" s="99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>
      <c r="A79" s="99"/>
      <c r="B79" s="192"/>
      <c r="C79" s="93"/>
      <c r="D79" s="93"/>
      <c r="E79" s="131"/>
      <c r="F79" s="131"/>
      <c r="G79" s="131"/>
      <c r="H79" s="99"/>
      <c r="I79" s="99"/>
      <c r="J79" s="99"/>
      <c r="K79" s="99"/>
      <c r="L79" s="99"/>
      <c r="M79" s="99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</row>
    <row r="80" spans="1:31">
      <c r="A80" s="99"/>
      <c r="B80" s="187" t="s">
        <v>170</v>
      </c>
      <c r="C80" s="187" t="s">
        <v>174</v>
      </c>
      <c r="D80" s="187"/>
      <c r="E80" s="226"/>
      <c r="F80" s="223"/>
      <c r="G80" s="131"/>
      <c r="H80" s="99"/>
      <c r="I80" s="99"/>
      <c r="J80" s="99"/>
      <c r="K80" s="99"/>
      <c r="L80" s="99"/>
      <c r="M80" s="99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</row>
    <row r="81" spans="1:31" ht="13.5" thickBot="1">
      <c r="A81" s="99"/>
      <c r="B81" s="192"/>
      <c r="C81" s="131"/>
      <c r="D81" s="131"/>
      <c r="E81" s="131"/>
      <c r="F81" s="131"/>
      <c r="G81" s="131"/>
      <c r="H81" s="99"/>
      <c r="I81" s="99"/>
      <c r="J81" s="99"/>
      <c r="K81" s="99"/>
      <c r="L81" s="99"/>
      <c r="M81" s="99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</row>
    <row r="82" spans="1:31">
      <c r="A82" s="99"/>
      <c r="B82" s="194" t="s">
        <v>24</v>
      </c>
      <c r="C82" s="77" t="s">
        <v>4</v>
      </c>
      <c r="D82" s="105" t="s">
        <v>59</v>
      </c>
      <c r="E82" s="77" t="s">
        <v>4</v>
      </c>
      <c r="F82" s="62" t="s">
        <v>235</v>
      </c>
      <c r="G82" s="106"/>
      <c r="H82" s="99"/>
      <c r="I82" s="99"/>
      <c r="J82" s="99"/>
      <c r="K82" s="99"/>
      <c r="L82" s="99"/>
      <c r="M82" s="99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</row>
    <row r="83" spans="1:31">
      <c r="A83" s="99"/>
      <c r="B83" s="196" t="s">
        <v>121</v>
      </c>
      <c r="C83" s="197" t="s">
        <v>21</v>
      </c>
      <c r="D83" s="108" t="s">
        <v>95</v>
      </c>
      <c r="E83" s="197" t="s">
        <v>38</v>
      </c>
      <c r="F83" s="109" t="s">
        <v>38</v>
      </c>
      <c r="G83" s="191"/>
      <c r="H83" s="99"/>
      <c r="I83" s="99"/>
      <c r="J83" s="99"/>
      <c r="K83" s="99"/>
      <c r="L83" s="99"/>
      <c r="M83" s="99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</row>
    <row r="84" spans="1:31" ht="13.5" thickBot="1">
      <c r="A84" s="99"/>
      <c r="B84" s="198" t="s">
        <v>110</v>
      </c>
      <c r="C84" s="112" t="s">
        <v>28</v>
      </c>
      <c r="D84" s="112"/>
      <c r="E84" s="112" t="s">
        <v>29</v>
      </c>
      <c r="F84" s="113"/>
      <c r="G84" s="191"/>
      <c r="H84" s="99"/>
      <c r="I84" s="99"/>
      <c r="J84" s="99"/>
      <c r="K84" s="99"/>
      <c r="L84" s="99"/>
      <c r="M84" s="99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</row>
    <row r="85" spans="1:31">
      <c r="A85" s="99"/>
      <c r="B85" s="210" t="str">
        <f>Bemonstering!$B$35</f>
        <v>test</v>
      </c>
      <c r="C85" s="142"/>
      <c r="D85" s="151">
        <f>Bemonstering!$H$35</f>
        <v>1600</v>
      </c>
      <c r="E85" s="241" t="str">
        <f>IF(C85="","-",(C85*1000)/D85)</f>
        <v>-</v>
      </c>
      <c r="F85" s="227">
        <v>0</v>
      </c>
      <c r="G85" s="110"/>
      <c r="H85" s="99"/>
      <c r="I85" s="99"/>
      <c r="J85" s="99"/>
      <c r="K85" s="99"/>
      <c r="L85" s="99"/>
      <c r="M85" s="99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1">
      <c r="A86" s="99"/>
      <c r="B86" s="203">
        <f>Bemonstering!$B$36</f>
        <v>2</v>
      </c>
      <c r="C86" s="144"/>
      <c r="D86" s="145">
        <f>Bemonstering!$H$36</f>
        <v>0</v>
      </c>
      <c r="E86" s="242" t="str">
        <f t="shared" ref="E86:E94" si="6">IF(C86="","-",(C86*1000)/D86)</f>
        <v>-</v>
      </c>
      <c r="F86" s="228">
        <v>170</v>
      </c>
      <c r="G86" s="110"/>
      <c r="H86" s="99"/>
      <c r="I86" s="99"/>
      <c r="J86" s="99"/>
      <c r="K86" s="99"/>
      <c r="L86" s="99"/>
      <c r="M86" s="99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</row>
    <row r="87" spans="1:31">
      <c r="A87" s="99"/>
      <c r="B87" s="203">
        <f>Bemonstering!$B$37</f>
        <v>3</v>
      </c>
      <c r="C87" s="144"/>
      <c r="D87" s="145">
        <f>Bemonstering!$H$37</f>
        <v>0</v>
      </c>
      <c r="E87" s="242" t="str">
        <f t="shared" si="6"/>
        <v>-</v>
      </c>
      <c r="F87" s="229">
        <v>250</v>
      </c>
      <c r="G87" s="110"/>
      <c r="H87" s="99"/>
      <c r="I87" s="99"/>
      <c r="J87" s="99"/>
      <c r="K87" s="99"/>
      <c r="L87" s="99"/>
      <c r="M87" s="99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</row>
    <row r="88" spans="1:31">
      <c r="A88" s="99"/>
      <c r="B88" s="203">
        <f>Bemonstering!$B$38</f>
        <v>4</v>
      </c>
      <c r="C88" s="146"/>
      <c r="D88" s="145">
        <f>Bemonstering!$H$38</f>
        <v>0</v>
      </c>
      <c r="E88" s="242" t="str">
        <f t="shared" si="6"/>
        <v>-</v>
      </c>
      <c r="F88" s="230">
        <v>2500</v>
      </c>
      <c r="G88" s="110"/>
      <c r="H88" s="99"/>
      <c r="I88" s="99"/>
      <c r="J88" s="99"/>
      <c r="K88" s="99"/>
      <c r="L88" s="99"/>
      <c r="M88" s="99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</row>
    <row r="89" spans="1:31">
      <c r="A89" s="99"/>
      <c r="B89" s="203">
        <f>Bemonstering!$B$39</f>
        <v>5</v>
      </c>
      <c r="C89" s="144"/>
      <c r="D89" s="145">
        <f>Bemonstering!$H$39</f>
        <v>0</v>
      </c>
      <c r="E89" s="242" t="str">
        <f t="shared" si="6"/>
        <v>-</v>
      </c>
      <c r="F89" s="221"/>
      <c r="G89" s="110"/>
      <c r="H89" s="99"/>
      <c r="I89" s="99"/>
      <c r="J89" s="99"/>
      <c r="K89" s="99"/>
      <c r="L89" s="99"/>
      <c r="M89" s="99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</row>
    <row r="90" spans="1:31">
      <c r="A90" s="99"/>
      <c r="B90" s="203">
        <f>Bemonstering!$B$40</f>
        <v>6</v>
      </c>
      <c r="C90" s="144"/>
      <c r="D90" s="145">
        <f>Bemonstering!$H$40</f>
        <v>0</v>
      </c>
      <c r="E90" s="242" t="str">
        <f t="shared" si="6"/>
        <v>-</v>
      </c>
      <c r="F90" s="221"/>
      <c r="G90" s="575" t="s">
        <v>199</v>
      </c>
      <c r="H90" s="575"/>
      <c r="I90" s="575"/>
      <c r="J90" s="575"/>
      <c r="K90" s="575"/>
      <c r="L90" s="99"/>
      <c r="M90" s="99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</row>
    <row r="91" spans="1:31">
      <c r="A91" s="99"/>
      <c r="B91" s="203">
        <f>Bemonstering!$B$41</f>
        <v>7</v>
      </c>
      <c r="C91" s="147"/>
      <c r="D91" s="152">
        <f>Bemonstering!$H$41</f>
        <v>0</v>
      </c>
      <c r="E91" s="242" t="str">
        <f t="shared" si="6"/>
        <v>-</v>
      </c>
      <c r="F91" s="221"/>
      <c r="G91" s="575"/>
      <c r="H91" s="575"/>
      <c r="I91" s="575"/>
      <c r="J91" s="575"/>
      <c r="K91" s="575"/>
      <c r="L91" s="99"/>
      <c r="M91" s="99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</row>
    <row r="92" spans="1:31">
      <c r="A92" s="99"/>
      <c r="B92" s="203">
        <f>Bemonstering!$B$42</f>
        <v>8</v>
      </c>
      <c r="C92" s="147"/>
      <c r="D92" s="145">
        <f>Bemonstering!$H$42</f>
        <v>0</v>
      </c>
      <c r="E92" s="242" t="str">
        <f t="shared" si="6"/>
        <v>-</v>
      </c>
      <c r="F92" s="221"/>
      <c r="G92" s="575"/>
      <c r="H92" s="575"/>
      <c r="I92" s="575"/>
      <c r="J92" s="575"/>
      <c r="K92" s="575"/>
      <c r="L92" s="99"/>
      <c r="M92" s="99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</row>
    <row r="93" spans="1:31">
      <c r="A93" s="99"/>
      <c r="B93" s="203">
        <f>Bemonstering!$B$43</f>
        <v>9</v>
      </c>
      <c r="C93" s="147"/>
      <c r="D93" s="145">
        <f>Bemonstering!$H$43</f>
        <v>0</v>
      </c>
      <c r="E93" s="242" t="str">
        <f t="shared" si="6"/>
        <v>-</v>
      </c>
      <c r="F93" s="221"/>
      <c r="G93" s="575"/>
      <c r="H93" s="575"/>
      <c r="I93" s="575"/>
      <c r="J93" s="575"/>
      <c r="K93" s="575"/>
      <c r="L93" s="99"/>
      <c r="M93" s="99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</row>
    <row r="94" spans="1:31">
      <c r="A94" s="99"/>
      <c r="B94" s="203">
        <f>Bemonstering!$B$16</f>
        <v>10</v>
      </c>
      <c r="C94" s="147"/>
      <c r="D94" s="145">
        <f>Bemonstering!$H$44</f>
        <v>0</v>
      </c>
      <c r="E94" s="242" t="str">
        <f t="shared" si="6"/>
        <v>-</v>
      </c>
      <c r="F94" s="221"/>
      <c r="G94" s="575"/>
      <c r="H94" s="575"/>
      <c r="I94" s="575"/>
      <c r="J94" s="575"/>
      <c r="K94" s="575"/>
      <c r="L94" s="99"/>
      <c r="M94" s="99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</row>
    <row r="95" spans="1:31">
      <c r="A95" s="99"/>
      <c r="B95" s="206" t="s">
        <v>53</v>
      </c>
      <c r="C95" s="154"/>
      <c r="D95" s="154"/>
      <c r="E95" s="235" t="e">
        <f>AVERAGE(E85:E94)</f>
        <v>#DIV/0!</v>
      </c>
      <c r="F95" s="221"/>
      <c r="G95" s="575"/>
      <c r="H95" s="575"/>
      <c r="I95" s="575"/>
      <c r="J95" s="575"/>
      <c r="K95" s="575"/>
      <c r="L95" s="99"/>
      <c r="M95" s="99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</row>
    <row r="96" spans="1:31" ht="13.5" thickBot="1">
      <c r="A96" s="99"/>
      <c r="B96" s="209" t="s">
        <v>105</v>
      </c>
      <c r="C96" s="157"/>
      <c r="D96" s="155">
        <f>AVERAGE(D85:D94)</f>
        <v>160</v>
      </c>
      <c r="E96" s="236">
        <f>(C96*1000)/D96</f>
        <v>0</v>
      </c>
      <c r="F96" s="221" t="s">
        <v>237</v>
      </c>
      <c r="G96" s="575"/>
      <c r="H96" s="575"/>
      <c r="I96" s="575"/>
      <c r="J96" s="575"/>
      <c r="K96" s="575"/>
      <c r="L96" s="99"/>
      <c r="M96" s="99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</row>
    <row r="97" spans="1:31">
      <c r="A97" s="99"/>
      <c r="B97" s="192"/>
      <c r="C97" s="93"/>
      <c r="D97" s="93"/>
      <c r="E97" s="131"/>
      <c r="F97" s="131"/>
      <c r="G97" s="131"/>
      <c r="H97" s="99"/>
      <c r="I97" s="99"/>
      <c r="J97" s="99"/>
      <c r="K97" s="99"/>
      <c r="L97" s="99"/>
      <c r="M97" s="99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</row>
    <row r="98" spans="1:31">
      <c r="A98" s="99"/>
      <c r="B98" s="187" t="s">
        <v>170</v>
      </c>
      <c r="C98" s="187" t="s">
        <v>175</v>
      </c>
      <c r="D98" s="187"/>
      <c r="E98" s="226"/>
      <c r="F98" s="223"/>
      <c r="G98" s="131"/>
      <c r="H98" s="99"/>
      <c r="I98" s="99"/>
      <c r="J98" s="99"/>
      <c r="K98" s="99"/>
      <c r="L98" s="99"/>
      <c r="M98" s="99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</row>
    <row r="99" spans="1:31" ht="13.5" thickBot="1">
      <c r="A99" s="99"/>
      <c r="B99" s="192"/>
      <c r="C99" s="131"/>
      <c r="D99" s="131"/>
      <c r="E99" s="131"/>
      <c r="F99" s="131"/>
      <c r="G99" s="131"/>
      <c r="H99" s="99"/>
      <c r="I99" s="99"/>
      <c r="J99" s="99"/>
      <c r="K99" s="99"/>
      <c r="L99" s="99"/>
      <c r="M99" s="99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</row>
    <row r="100" spans="1:31">
      <c r="A100" s="99"/>
      <c r="B100" s="194" t="s">
        <v>23</v>
      </c>
      <c r="C100" s="77" t="s">
        <v>4</v>
      </c>
      <c r="D100" s="105" t="s">
        <v>59</v>
      </c>
      <c r="E100" s="77" t="s">
        <v>4</v>
      </c>
      <c r="F100" s="62" t="s">
        <v>235</v>
      </c>
      <c r="G100" s="106"/>
      <c r="H100" s="99"/>
      <c r="I100" s="99"/>
      <c r="J100" s="99"/>
      <c r="K100" s="99"/>
      <c r="L100" s="99"/>
      <c r="M100" s="99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</row>
    <row r="101" spans="1:31">
      <c r="A101" s="99"/>
      <c r="B101" s="196" t="s">
        <v>122</v>
      </c>
      <c r="C101" s="197" t="s">
        <v>21</v>
      </c>
      <c r="D101" s="108" t="s">
        <v>95</v>
      </c>
      <c r="E101" s="197" t="s">
        <v>8</v>
      </c>
      <c r="F101" s="109" t="s">
        <v>38</v>
      </c>
      <c r="G101" s="191"/>
      <c r="H101" s="99"/>
      <c r="I101" s="99"/>
      <c r="J101" s="99"/>
      <c r="K101" s="99"/>
      <c r="L101" s="99"/>
      <c r="M101" s="99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</row>
    <row r="102" spans="1:31" ht="13.5" thickBot="1">
      <c r="A102" s="99"/>
      <c r="B102" s="198" t="s">
        <v>110</v>
      </c>
      <c r="C102" s="112" t="s">
        <v>30</v>
      </c>
      <c r="D102" s="112"/>
      <c r="E102" s="112" t="s">
        <v>31</v>
      </c>
      <c r="F102" s="113"/>
      <c r="G102" s="191"/>
      <c r="H102" s="99"/>
      <c r="I102" s="99"/>
      <c r="J102" s="99"/>
      <c r="K102" s="99"/>
      <c r="L102" s="99"/>
      <c r="M102" s="99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1">
      <c r="A103" s="99"/>
      <c r="B103" s="202" t="str">
        <f>Bemonstering!$B$35</f>
        <v>test</v>
      </c>
      <c r="C103" s="142"/>
      <c r="D103" s="151">
        <f>Bemonstering!$H$35</f>
        <v>1600</v>
      </c>
      <c r="E103" s="239" t="str">
        <f>IF(C103="","-",(C103*1000)/D103)</f>
        <v>-</v>
      </c>
      <c r="F103" s="227">
        <v>0</v>
      </c>
      <c r="G103" s="110"/>
      <c r="H103" s="99"/>
      <c r="I103" s="99"/>
      <c r="J103" s="99"/>
      <c r="K103" s="99"/>
      <c r="L103" s="99"/>
      <c r="M103" s="99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1">
      <c r="A104" s="99"/>
      <c r="B104" s="203">
        <f>Bemonstering!$B$36</f>
        <v>2</v>
      </c>
      <c r="C104" s="144"/>
      <c r="D104" s="145">
        <f>Bemonstering!$H$36</f>
        <v>0</v>
      </c>
      <c r="E104" s="240" t="str">
        <f t="shared" ref="E104:E112" si="7">IF(C104="","-",(C104*1000)/D104)</f>
        <v>-</v>
      </c>
      <c r="F104" s="228">
        <v>0.53</v>
      </c>
      <c r="G104" s="110"/>
      <c r="H104" s="99"/>
      <c r="I104" s="99"/>
      <c r="J104" s="99"/>
      <c r="K104" s="99"/>
      <c r="L104" s="99"/>
      <c r="M104" s="99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</row>
    <row r="105" spans="1:31">
      <c r="A105" s="99"/>
      <c r="B105" s="203">
        <f>Bemonstering!$B$37</f>
        <v>3</v>
      </c>
      <c r="C105" s="144"/>
      <c r="D105" s="145">
        <f>Bemonstering!$H$37</f>
        <v>0</v>
      </c>
      <c r="E105" s="240" t="str">
        <f t="shared" si="7"/>
        <v>-</v>
      </c>
      <c r="F105" s="229">
        <v>100</v>
      </c>
      <c r="G105" s="110"/>
      <c r="H105" s="99"/>
      <c r="I105" s="99"/>
      <c r="J105" s="99"/>
      <c r="K105" s="99"/>
      <c r="L105" s="99"/>
      <c r="M105" s="99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</row>
    <row r="106" spans="1:31">
      <c r="A106" s="99"/>
      <c r="B106" s="203">
        <f>Bemonstering!$B$38</f>
        <v>4</v>
      </c>
      <c r="C106" s="146"/>
      <c r="D106" s="145">
        <f>Bemonstering!$H$38</f>
        <v>0</v>
      </c>
      <c r="E106" s="240" t="str">
        <f t="shared" si="7"/>
        <v>-</v>
      </c>
      <c r="F106" s="230">
        <v>1000</v>
      </c>
      <c r="G106" s="110"/>
      <c r="H106" s="99"/>
      <c r="I106" s="99"/>
      <c r="J106" s="99"/>
      <c r="K106" s="99"/>
      <c r="L106" s="99"/>
      <c r="M106" s="99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</row>
    <row r="107" spans="1:31">
      <c r="A107" s="99"/>
      <c r="B107" s="203">
        <f>Bemonstering!$B$39</f>
        <v>5</v>
      </c>
      <c r="C107" s="144"/>
      <c r="D107" s="145">
        <f>Bemonstering!$H$39</f>
        <v>0</v>
      </c>
      <c r="E107" s="240" t="str">
        <f t="shared" si="7"/>
        <v>-</v>
      </c>
      <c r="F107" s="221"/>
      <c r="G107" s="110"/>
      <c r="H107" s="99"/>
      <c r="I107" s="99"/>
      <c r="J107" s="99"/>
      <c r="K107" s="99"/>
      <c r="L107" s="99"/>
      <c r="M107" s="99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</row>
    <row r="108" spans="1:31">
      <c r="A108" s="99"/>
      <c r="B108" s="203">
        <f>Bemonstering!$B$40</f>
        <v>6</v>
      </c>
      <c r="C108" s="144"/>
      <c r="D108" s="145">
        <f>Bemonstering!$H$40</f>
        <v>0</v>
      </c>
      <c r="E108" s="240" t="str">
        <f t="shared" si="7"/>
        <v>-</v>
      </c>
      <c r="F108" s="221"/>
      <c r="G108" s="575" t="s">
        <v>200</v>
      </c>
      <c r="H108" s="575"/>
      <c r="I108" s="575"/>
      <c r="J108" s="575"/>
      <c r="K108" s="575"/>
      <c r="L108" s="99"/>
      <c r="M108" s="99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</row>
    <row r="109" spans="1:31">
      <c r="A109" s="99"/>
      <c r="B109" s="203">
        <f>Bemonstering!$B$41</f>
        <v>7</v>
      </c>
      <c r="C109" s="147"/>
      <c r="D109" s="152">
        <f>Bemonstering!$H$41</f>
        <v>0</v>
      </c>
      <c r="E109" s="240" t="str">
        <f t="shared" si="7"/>
        <v>-</v>
      </c>
      <c r="F109" s="221"/>
      <c r="G109" s="575"/>
      <c r="H109" s="575"/>
      <c r="I109" s="575"/>
      <c r="J109" s="575"/>
      <c r="K109" s="575"/>
      <c r="L109" s="99"/>
      <c r="M109" s="99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</row>
    <row r="110" spans="1:31">
      <c r="A110" s="99"/>
      <c r="B110" s="203">
        <f>Bemonstering!$B$42</f>
        <v>8</v>
      </c>
      <c r="C110" s="147"/>
      <c r="D110" s="145">
        <f>Bemonstering!$H$42</f>
        <v>0</v>
      </c>
      <c r="E110" s="240" t="str">
        <f t="shared" si="7"/>
        <v>-</v>
      </c>
      <c r="F110" s="221"/>
      <c r="G110" s="575"/>
      <c r="H110" s="575"/>
      <c r="I110" s="575"/>
      <c r="J110" s="575"/>
      <c r="K110" s="575"/>
      <c r="L110" s="99"/>
      <c r="M110" s="99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</row>
    <row r="111" spans="1:31">
      <c r="A111" s="99"/>
      <c r="B111" s="203">
        <f>Bemonstering!$B$43</f>
        <v>9</v>
      </c>
      <c r="C111" s="147"/>
      <c r="D111" s="145">
        <f>Bemonstering!$H$43</f>
        <v>0</v>
      </c>
      <c r="E111" s="240" t="str">
        <f t="shared" si="7"/>
        <v>-</v>
      </c>
      <c r="F111" s="221"/>
      <c r="G111" s="575"/>
      <c r="H111" s="575"/>
      <c r="I111" s="575"/>
      <c r="J111" s="575"/>
      <c r="K111" s="575"/>
      <c r="L111" s="99"/>
      <c r="M111" s="99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</row>
    <row r="112" spans="1:31">
      <c r="A112" s="99"/>
      <c r="B112" s="203">
        <f>Bemonstering!$B$16</f>
        <v>10</v>
      </c>
      <c r="C112" s="147"/>
      <c r="D112" s="145">
        <f>Bemonstering!$H$44</f>
        <v>0</v>
      </c>
      <c r="E112" s="240" t="str">
        <f t="shared" si="7"/>
        <v>-</v>
      </c>
      <c r="F112" s="221"/>
      <c r="G112" s="575"/>
      <c r="H112" s="575"/>
      <c r="I112" s="575"/>
      <c r="J112" s="575"/>
      <c r="K112" s="575"/>
      <c r="L112" s="99"/>
      <c r="M112" s="99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</row>
    <row r="113" spans="1:31">
      <c r="A113" s="99"/>
      <c r="B113" s="206" t="s">
        <v>54</v>
      </c>
      <c r="C113" s="154"/>
      <c r="D113" s="154"/>
      <c r="E113" s="243" t="e">
        <f>AVERAGE(E103:E112)</f>
        <v>#DIV/0!</v>
      </c>
      <c r="F113" s="221"/>
      <c r="G113" s="575"/>
      <c r="H113" s="575"/>
      <c r="I113" s="575"/>
      <c r="J113" s="575"/>
      <c r="K113" s="575"/>
      <c r="L113" s="99"/>
      <c r="M113" s="99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</row>
    <row r="114" spans="1:31" ht="13.5" thickBot="1">
      <c r="A114" s="99"/>
      <c r="B114" s="209" t="s">
        <v>105</v>
      </c>
      <c r="C114" s="157"/>
      <c r="D114" s="155">
        <f>AVERAGE(D103:D112)</f>
        <v>160</v>
      </c>
      <c r="E114" s="244">
        <f>(C114*1000)/D114</f>
        <v>0</v>
      </c>
      <c r="F114" s="221" t="s">
        <v>237</v>
      </c>
      <c r="G114" s="575"/>
      <c r="H114" s="575"/>
      <c r="I114" s="575"/>
      <c r="J114" s="575"/>
      <c r="K114" s="575"/>
      <c r="L114" s="99"/>
      <c r="M114" s="99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</row>
    <row r="115" spans="1:31">
      <c r="A115" s="99"/>
      <c r="B115" s="192"/>
      <c r="C115" s="93"/>
      <c r="D115" s="93"/>
      <c r="E115" s="131"/>
      <c r="F115" s="131"/>
      <c r="G115" s="131"/>
      <c r="H115" s="99"/>
      <c r="I115" s="99"/>
      <c r="J115" s="99"/>
      <c r="K115" s="99"/>
      <c r="L115" s="99"/>
      <c r="M115" s="99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</row>
    <row r="116" spans="1:31">
      <c r="A116" s="99"/>
      <c r="B116" s="187" t="s">
        <v>170</v>
      </c>
      <c r="C116" s="187" t="s">
        <v>176</v>
      </c>
      <c r="D116" s="187"/>
      <c r="E116" s="226"/>
      <c r="F116" s="223"/>
      <c r="G116" s="131"/>
      <c r="H116" s="99"/>
      <c r="I116" s="99"/>
      <c r="J116" s="99"/>
      <c r="K116" s="99"/>
      <c r="L116" s="99"/>
      <c r="M116" s="99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</row>
    <row r="117" spans="1:31" ht="13.5" thickBot="1">
      <c r="A117" s="99"/>
      <c r="B117" s="192"/>
      <c r="C117" s="131"/>
      <c r="D117" s="131"/>
      <c r="E117" s="131"/>
      <c r="F117" s="131"/>
      <c r="G117" s="131"/>
      <c r="H117" s="99"/>
      <c r="I117" s="99"/>
      <c r="J117" s="99"/>
      <c r="K117" s="99"/>
      <c r="L117" s="99"/>
      <c r="M117" s="99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</row>
    <row r="118" spans="1:31">
      <c r="A118" s="99"/>
      <c r="B118" s="194" t="s">
        <v>25</v>
      </c>
      <c r="C118" s="77" t="s">
        <v>4</v>
      </c>
      <c r="D118" s="105" t="s">
        <v>59</v>
      </c>
      <c r="E118" s="77" t="s">
        <v>4</v>
      </c>
      <c r="F118" s="62" t="s">
        <v>235</v>
      </c>
      <c r="G118" s="106"/>
      <c r="H118" s="99"/>
      <c r="I118" s="99"/>
      <c r="J118" s="99"/>
      <c r="K118" s="99"/>
      <c r="L118" s="99"/>
      <c r="M118" s="99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</row>
    <row r="119" spans="1:31">
      <c r="A119" s="99"/>
      <c r="B119" s="196" t="s">
        <v>123</v>
      </c>
      <c r="C119" s="197" t="s">
        <v>21</v>
      </c>
      <c r="D119" s="108" t="s">
        <v>95</v>
      </c>
      <c r="E119" s="197" t="s">
        <v>8</v>
      </c>
      <c r="F119" s="109" t="s">
        <v>38</v>
      </c>
      <c r="G119" s="191"/>
      <c r="H119" s="99"/>
      <c r="I119" s="99"/>
      <c r="J119" s="99"/>
      <c r="K119" s="99"/>
      <c r="L119" s="99"/>
      <c r="M119" s="99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</row>
    <row r="120" spans="1:31" ht="13.5" thickBot="1">
      <c r="A120" s="99"/>
      <c r="B120" s="198" t="s">
        <v>110</v>
      </c>
      <c r="C120" s="112" t="s">
        <v>32</v>
      </c>
      <c r="D120" s="112"/>
      <c r="E120" s="112" t="s">
        <v>33</v>
      </c>
      <c r="F120" s="113"/>
      <c r="G120" s="191"/>
      <c r="H120" s="99"/>
      <c r="I120" s="99"/>
      <c r="J120" s="99"/>
      <c r="K120" s="99"/>
      <c r="L120" s="99"/>
      <c r="M120" s="99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</row>
    <row r="121" spans="1:31">
      <c r="A121" s="99"/>
      <c r="B121" s="202" t="str">
        <f>Bemonstering!$B$35</f>
        <v>test</v>
      </c>
      <c r="C121" s="142"/>
      <c r="D121" s="151">
        <f>Bemonstering!$H$35</f>
        <v>1600</v>
      </c>
      <c r="E121" s="239" t="str">
        <f>IF(C121="","-",(C121*1000)/D121)</f>
        <v>-</v>
      </c>
      <c r="F121" s="227">
        <v>0</v>
      </c>
      <c r="G121" s="110"/>
      <c r="H121" s="99"/>
      <c r="I121" s="99"/>
      <c r="J121" s="99"/>
      <c r="K121" s="99"/>
      <c r="L121" s="99"/>
      <c r="M121" s="99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</row>
    <row r="122" spans="1:31">
      <c r="A122" s="99"/>
      <c r="B122" s="203">
        <f>Bemonstering!$B$36</f>
        <v>2</v>
      </c>
      <c r="C122" s="144"/>
      <c r="D122" s="145">
        <f>Bemonstering!$H$36</f>
        <v>0</v>
      </c>
      <c r="E122" s="240" t="str">
        <f t="shared" ref="E122:E130" si="8">IF(C122="","-",(C122*1000)/D122)</f>
        <v>-</v>
      </c>
      <c r="F122" s="228">
        <v>2.2200000000000002</v>
      </c>
      <c r="G122" s="110"/>
      <c r="H122" s="99"/>
      <c r="I122" s="99"/>
      <c r="J122" s="99"/>
      <c r="K122" s="99"/>
      <c r="L122" s="99"/>
      <c r="M122" s="99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</row>
    <row r="123" spans="1:31">
      <c r="A123" s="99"/>
      <c r="B123" s="203">
        <f>Bemonstering!$B$37</f>
        <v>3</v>
      </c>
      <c r="C123" s="144"/>
      <c r="D123" s="145">
        <f>Bemonstering!$H$37</f>
        <v>0</v>
      </c>
      <c r="E123" s="240" t="str">
        <f t="shared" si="8"/>
        <v>-</v>
      </c>
      <c r="F123" s="229">
        <v>50</v>
      </c>
      <c r="G123" s="110"/>
      <c r="H123" s="99"/>
      <c r="I123" s="99"/>
      <c r="J123" s="99"/>
      <c r="K123" s="99"/>
      <c r="L123" s="99"/>
      <c r="M123" s="99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</row>
    <row r="124" spans="1:31">
      <c r="A124" s="99"/>
      <c r="B124" s="203">
        <f>Bemonstering!$B$38</f>
        <v>4</v>
      </c>
      <c r="C124" s="146"/>
      <c r="D124" s="145">
        <f>Bemonstering!$H$38</f>
        <v>0</v>
      </c>
      <c r="E124" s="240" t="str">
        <f t="shared" si="8"/>
        <v>-</v>
      </c>
      <c r="F124" s="230">
        <v>500</v>
      </c>
      <c r="G124" s="110"/>
      <c r="H124" s="99"/>
      <c r="I124" s="99"/>
      <c r="J124" s="99"/>
      <c r="K124" s="99"/>
      <c r="L124" s="99"/>
      <c r="M124" s="99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</row>
    <row r="125" spans="1:31">
      <c r="A125" s="99"/>
      <c r="B125" s="203">
        <f>Bemonstering!$B$39</f>
        <v>5</v>
      </c>
      <c r="C125" s="144"/>
      <c r="D125" s="145">
        <f>Bemonstering!$H$39</f>
        <v>0</v>
      </c>
      <c r="E125" s="240" t="str">
        <f t="shared" si="8"/>
        <v>-</v>
      </c>
      <c r="F125" s="221"/>
      <c r="G125" s="110"/>
      <c r="H125" s="99"/>
      <c r="I125" s="99"/>
      <c r="J125" s="99"/>
      <c r="K125" s="99"/>
      <c r="L125" s="99"/>
      <c r="M125" s="99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</row>
    <row r="126" spans="1:31">
      <c r="A126" s="99"/>
      <c r="B126" s="203">
        <f>Bemonstering!$B$40</f>
        <v>6</v>
      </c>
      <c r="C126" s="144"/>
      <c r="D126" s="145">
        <f>Bemonstering!$H$40</f>
        <v>0</v>
      </c>
      <c r="E126" s="240" t="str">
        <f t="shared" si="8"/>
        <v>-</v>
      </c>
      <c r="F126" s="221"/>
      <c r="G126" s="575" t="s">
        <v>201</v>
      </c>
      <c r="H126" s="575"/>
      <c r="I126" s="575"/>
      <c r="J126" s="575"/>
      <c r="K126" s="575"/>
      <c r="L126" s="99"/>
      <c r="M126" s="99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</row>
    <row r="127" spans="1:31">
      <c r="A127" s="99"/>
      <c r="B127" s="203">
        <f>Bemonstering!$B$41</f>
        <v>7</v>
      </c>
      <c r="C127" s="147"/>
      <c r="D127" s="152">
        <f>Bemonstering!$H$41</f>
        <v>0</v>
      </c>
      <c r="E127" s="240" t="str">
        <f t="shared" si="8"/>
        <v>-</v>
      </c>
      <c r="F127" s="221"/>
      <c r="G127" s="575"/>
      <c r="H127" s="575"/>
      <c r="I127" s="575"/>
      <c r="J127" s="575"/>
      <c r="K127" s="575"/>
      <c r="L127" s="99"/>
      <c r="M127" s="99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</row>
    <row r="128" spans="1:31">
      <c r="A128" s="99"/>
      <c r="B128" s="203">
        <f>Bemonstering!$B$42</f>
        <v>8</v>
      </c>
      <c r="C128" s="147"/>
      <c r="D128" s="145">
        <f>Bemonstering!$H$42</f>
        <v>0</v>
      </c>
      <c r="E128" s="240" t="str">
        <f t="shared" si="8"/>
        <v>-</v>
      </c>
      <c r="F128" s="221"/>
      <c r="G128" s="575"/>
      <c r="H128" s="575"/>
      <c r="I128" s="575"/>
      <c r="J128" s="575"/>
      <c r="K128" s="575"/>
      <c r="L128" s="99"/>
      <c r="M128" s="99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</row>
    <row r="129" spans="1:31">
      <c r="A129" s="99"/>
      <c r="B129" s="203">
        <f>Bemonstering!$B$43</f>
        <v>9</v>
      </c>
      <c r="C129" s="147"/>
      <c r="D129" s="145">
        <f>Bemonstering!$H$43</f>
        <v>0</v>
      </c>
      <c r="E129" s="240" t="str">
        <f t="shared" si="8"/>
        <v>-</v>
      </c>
      <c r="F129" s="221"/>
      <c r="G129" s="575"/>
      <c r="H129" s="575"/>
      <c r="I129" s="575"/>
      <c r="J129" s="575"/>
      <c r="K129" s="575"/>
      <c r="L129" s="99"/>
      <c r="M129" s="99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</row>
    <row r="130" spans="1:31">
      <c r="A130" s="99"/>
      <c r="B130" s="203">
        <f>Bemonstering!$B$16</f>
        <v>10</v>
      </c>
      <c r="C130" s="147"/>
      <c r="D130" s="145">
        <f>Bemonstering!$H$44</f>
        <v>0</v>
      </c>
      <c r="E130" s="240" t="str">
        <f t="shared" si="8"/>
        <v>-</v>
      </c>
      <c r="F130" s="221"/>
      <c r="G130" s="575"/>
      <c r="H130" s="575"/>
      <c r="I130" s="575"/>
      <c r="J130" s="575"/>
      <c r="K130" s="575"/>
      <c r="L130" s="99"/>
      <c r="M130" s="99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</row>
    <row r="131" spans="1:31">
      <c r="A131" s="99"/>
      <c r="B131" s="206" t="s">
        <v>55</v>
      </c>
      <c r="C131" s="154"/>
      <c r="D131" s="154"/>
      <c r="E131" s="243" t="e">
        <f>AVERAGE(E121:E130)</f>
        <v>#DIV/0!</v>
      </c>
      <c r="F131" s="221"/>
      <c r="G131" s="575"/>
      <c r="H131" s="575"/>
      <c r="I131" s="575"/>
      <c r="J131" s="575"/>
      <c r="K131" s="575"/>
      <c r="L131" s="99"/>
      <c r="M131" s="99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</row>
    <row r="132" spans="1:31" ht="13.5" thickBot="1">
      <c r="A132" s="99"/>
      <c r="B132" s="209" t="s">
        <v>105</v>
      </c>
      <c r="C132" s="157"/>
      <c r="D132" s="155">
        <f>AVERAGE(D121:D130)</f>
        <v>160</v>
      </c>
      <c r="E132" s="244">
        <f>(C132*1000)/D132</f>
        <v>0</v>
      </c>
      <c r="F132" s="221" t="s">
        <v>237</v>
      </c>
      <c r="G132" s="575"/>
      <c r="H132" s="575"/>
      <c r="I132" s="575"/>
      <c r="J132" s="575"/>
      <c r="K132" s="575"/>
      <c r="L132" s="99"/>
      <c r="M132" s="99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</row>
    <row r="133" spans="1:31">
      <c r="A133" s="99"/>
      <c r="B133" s="211"/>
      <c r="C133" s="93"/>
      <c r="D133" s="93"/>
      <c r="E133" s="222"/>
      <c r="F133" s="131"/>
      <c r="G133" s="131"/>
      <c r="H133" s="99"/>
      <c r="I133" s="99"/>
      <c r="J133" s="99"/>
      <c r="K133" s="99"/>
      <c r="L133" s="99"/>
      <c r="M133" s="99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</row>
    <row r="134" spans="1:31">
      <c r="A134" s="99"/>
      <c r="B134" s="187" t="s">
        <v>170</v>
      </c>
      <c r="C134" s="187" t="s">
        <v>177</v>
      </c>
      <c r="D134" s="187"/>
      <c r="E134" s="226"/>
      <c r="F134" s="223"/>
      <c r="G134" s="131"/>
      <c r="H134" s="99"/>
      <c r="I134" s="99"/>
      <c r="J134" s="99"/>
      <c r="K134" s="99"/>
      <c r="L134" s="99"/>
      <c r="M134" s="99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</row>
    <row r="135" spans="1:31" ht="13.5" thickBot="1">
      <c r="A135" s="99"/>
      <c r="B135" s="211"/>
      <c r="C135" s="131"/>
      <c r="D135" s="131"/>
      <c r="E135" s="222"/>
      <c r="F135" s="131"/>
      <c r="G135" s="131"/>
      <c r="H135" s="99"/>
      <c r="I135" s="99"/>
      <c r="J135" s="99"/>
      <c r="K135" s="99"/>
      <c r="L135" s="99"/>
      <c r="M135" s="99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</row>
    <row r="136" spans="1:31">
      <c r="A136" s="99"/>
      <c r="B136" s="194" t="s">
        <v>26</v>
      </c>
      <c r="C136" s="77" t="s">
        <v>4</v>
      </c>
      <c r="D136" s="105" t="s">
        <v>59</v>
      </c>
      <c r="E136" s="77" t="s">
        <v>4</v>
      </c>
      <c r="F136" s="62" t="s">
        <v>235</v>
      </c>
      <c r="G136" s="106"/>
      <c r="H136" s="99"/>
      <c r="I136" s="99"/>
      <c r="J136" s="99"/>
      <c r="K136" s="99"/>
      <c r="L136" s="99"/>
      <c r="M136" s="99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</row>
    <row r="137" spans="1:31">
      <c r="A137" s="99"/>
      <c r="B137" s="196" t="s">
        <v>124</v>
      </c>
      <c r="C137" s="197" t="s">
        <v>21</v>
      </c>
      <c r="D137" s="108" t="s">
        <v>95</v>
      </c>
      <c r="E137" s="197" t="s">
        <v>8</v>
      </c>
      <c r="F137" s="109" t="s">
        <v>38</v>
      </c>
      <c r="G137" s="191"/>
      <c r="H137" s="99"/>
      <c r="I137" s="99"/>
      <c r="J137" s="99"/>
      <c r="K137" s="99"/>
      <c r="L137" s="99"/>
      <c r="M137" s="99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</row>
    <row r="138" spans="1:31" ht="13.5" thickBot="1">
      <c r="A138" s="99"/>
      <c r="B138" s="198" t="s">
        <v>110</v>
      </c>
      <c r="C138" s="112" t="s">
        <v>34</v>
      </c>
      <c r="D138" s="112"/>
      <c r="E138" s="112" t="s">
        <v>35</v>
      </c>
      <c r="F138" s="113"/>
      <c r="G138" s="191"/>
      <c r="H138" s="99"/>
      <c r="I138" s="99"/>
      <c r="J138" s="99"/>
      <c r="K138" s="99"/>
      <c r="L138" s="99"/>
      <c r="M138" s="99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</row>
    <row r="139" spans="1:31">
      <c r="A139" s="99"/>
      <c r="B139" s="202" t="str">
        <f>Bemonstering!$B$35</f>
        <v>test</v>
      </c>
      <c r="C139" s="142"/>
      <c r="D139" s="151">
        <f>Bemonstering!$H$35</f>
        <v>1600</v>
      </c>
      <c r="E139" s="239" t="str">
        <f>IF(C139="","-",(C139*1000)/D139)</f>
        <v>-</v>
      </c>
      <c r="F139" s="227">
        <v>0</v>
      </c>
      <c r="G139" s="110"/>
      <c r="H139" s="99"/>
      <c r="I139" s="99"/>
      <c r="J139" s="99"/>
      <c r="K139" s="99"/>
      <c r="L139" s="99"/>
      <c r="M139" s="99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</row>
    <row r="140" spans="1:31">
      <c r="A140" s="99"/>
      <c r="B140" s="203">
        <f>Bemonstering!$B$36</f>
        <v>2</v>
      </c>
      <c r="C140" s="144"/>
      <c r="D140" s="145">
        <f>Bemonstering!$H$36</f>
        <v>0</v>
      </c>
      <c r="E140" s="240" t="str">
        <f t="shared" ref="E140:E148" si="9">IF(C140="","-",(C140*1000)/D140)</f>
        <v>-</v>
      </c>
      <c r="F140" s="228">
        <v>10</v>
      </c>
      <c r="G140" s="110"/>
      <c r="H140" s="99"/>
      <c r="I140" s="99"/>
      <c r="J140" s="99"/>
      <c r="K140" s="99"/>
      <c r="L140" s="99"/>
      <c r="M140" s="99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</row>
    <row r="141" spans="1:31">
      <c r="A141" s="99"/>
      <c r="B141" s="203">
        <f>Bemonstering!$B$37</f>
        <v>3</v>
      </c>
      <c r="C141" s="144"/>
      <c r="D141" s="145">
        <f>Bemonstering!$H$37</f>
        <v>0</v>
      </c>
      <c r="E141" s="240" t="str">
        <f t="shared" si="9"/>
        <v>-</v>
      </c>
      <c r="F141" s="229">
        <v>100</v>
      </c>
      <c r="G141" s="110"/>
      <c r="H141" s="99"/>
      <c r="I141" s="99"/>
      <c r="J141" s="99"/>
      <c r="K141" s="99"/>
      <c r="L141" s="99"/>
      <c r="M141" s="99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</row>
    <row r="142" spans="1:31">
      <c r="A142" s="99"/>
      <c r="B142" s="203">
        <f>Bemonstering!$B$38</f>
        <v>4</v>
      </c>
      <c r="C142" s="146"/>
      <c r="D142" s="145">
        <f>Bemonstering!$H$38</f>
        <v>0</v>
      </c>
      <c r="E142" s="240" t="str">
        <f t="shared" si="9"/>
        <v>-</v>
      </c>
      <c r="F142" s="230">
        <v>1000</v>
      </c>
      <c r="G142" s="110"/>
      <c r="H142" s="99"/>
      <c r="I142" s="99"/>
      <c r="J142" s="99"/>
      <c r="K142" s="99"/>
      <c r="L142" s="99"/>
      <c r="M142" s="99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</row>
    <row r="143" spans="1:31">
      <c r="A143" s="99"/>
      <c r="B143" s="203">
        <f>Bemonstering!$B$39</f>
        <v>5</v>
      </c>
      <c r="C143" s="144"/>
      <c r="D143" s="145">
        <f>Bemonstering!$H$39</f>
        <v>0</v>
      </c>
      <c r="E143" s="240" t="str">
        <f t="shared" si="9"/>
        <v>-</v>
      </c>
      <c r="F143" s="221"/>
      <c r="G143" s="110"/>
      <c r="H143" s="99"/>
      <c r="I143" s="99"/>
      <c r="J143" s="99"/>
      <c r="K143" s="99"/>
      <c r="L143" s="99"/>
      <c r="M143" s="99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</row>
    <row r="144" spans="1:31">
      <c r="A144" s="99"/>
      <c r="B144" s="203">
        <f>Bemonstering!$B$40</f>
        <v>6</v>
      </c>
      <c r="C144" s="144"/>
      <c r="D144" s="145">
        <f>Bemonstering!$H$40</f>
        <v>0</v>
      </c>
      <c r="E144" s="240" t="str">
        <f t="shared" si="9"/>
        <v>-</v>
      </c>
      <c r="F144" s="221"/>
      <c r="G144" s="575" t="s">
        <v>202</v>
      </c>
      <c r="H144" s="575"/>
      <c r="I144" s="575"/>
      <c r="J144" s="575"/>
      <c r="K144" s="575"/>
      <c r="L144" s="99"/>
      <c r="M144" s="99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</row>
    <row r="145" spans="1:31">
      <c r="A145" s="99"/>
      <c r="B145" s="203">
        <f>Bemonstering!$B$41</f>
        <v>7</v>
      </c>
      <c r="C145" s="147"/>
      <c r="D145" s="152">
        <f>Bemonstering!$H$41</f>
        <v>0</v>
      </c>
      <c r="E145" s="240" t="str">
        <f t="shared" si="9"/>
        <v>-</v>
      </c>
      <c r="F145" s="221"/>
      <c r="G145" s="575"/>
      <c r="H145" s="575"/>
      <c r="I145" s="575"/>
      <c r="J145" s="575"/>
      <c r="K145" s="575"/>
      <c r="L145" s="99"/>
      <c r="M145" s="99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</row>
    <row r="146" spans="1:31">
      <c r="A146" s="99"/>
      <c r="B146" s="203">
        <f>Bemonstering!$B$42</f>
        <v>8</v>
      </c>
      <c r="C146" s="147"/>
      <c r="D146" s="145">
        <f>Bemonstering!$H$42</f>
        <v>0</v>
      </c>
      <c r="E146" s="240" t="str">
        <f t="shared" si="9"/>
        <v>-</v>
      </c>
      <c r="F146" s="221"/>
      <c r="G146" s="575"/>
      <c r="H146" s="575"/>
      <c r="I146" s="575"/>
      <c r="J146" s="575"/>
      <c r="K146" s="575"/>
      <c r="L146" s="99"/>
      <c r="M146" s="99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</row>
    <row r="147" spans="1:31">
      <c r="A147" s="99"/>
      <c r="B147" s="203">
        <f>Bemonstering!$B$43</f>
        <v>9</v>
      </c>
      <c r="C147" s="147"/>
      <c r="D147" s="145">
        <f>Bemonstering!$H$43</f>
        <v>0</v>
      </c>
      <c r="E147" s="240" t="str">
        <f t="shared" si="9"/>
        <v>-</v>
      </c>
      <c r="F147" s="221"/>
      <c r="G147" s="575"/>
      <c r="H147" s="575"/>
      <c r="I147" s="575"/>
      <c r="J147" s="575"/>
      <c r="K147" s="575"/>
      <c r="L147" s="99"/>
      <c r="M147" s="99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</row>
    <row r="148" spans="1:31">
      <c r="A148" s="99"/>
      <c r="B148" s="203">
        <f>Bemonstering!$B$16</f>
        <v>10</v>
      </c>
      <c r="C148" s="147"/>
      <c r="D148" s="145">
        <f>Bemonstering!$H$44</f>
        <v>0</v>
      </c>
      <c r="E148" s="240" t="str">
        <f t="shared" si="9"/>
        <v>-</v>
      </c>
      <c r="F148" s="221"/>
      <c r="G148" s="575"/>
      <c r="H148" s="575"/>
      <c r="I148" s="575"/>
      <c r="J148" s="575"/>
      <c r="K148" s="575"/>
      <c r="L148" s="99"/>
      <c r="M148" s="99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</row>
    <row r="149" spans="1:31">
      <c r="A149" s="99"/>
      <c r="B149" s="206" t="s">
        <v>56</v>
      </c>
      <c r="C149" s="154"/>
      <c r="D149" s="154"/>
      <c r="E149" s="235" t="e">
        <f>AVERAGE(E139:E148)</f>
        <v>#DIV/0!</v>
      </c>
      <c r="F149" s="221"/>
      <c r="G149" s="575"/>
      <c r="H149" s="575"/>
      <c r="I149" s="575"/>
      <c r="J149" s="575"/>
      <c r="K149" s="575"/>
      <c r="L149" s="99"/>
      <c r="M149" s="99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</row>
    <row r="150" spans="1:31" ht="13.5" thickBot="1">
      <c r="A150" s="99"/>
      <c r="B150" s="209" t="s">
        <v>105</v>
      </c>
      <c r="C150" s="157"/>
      <c r="D150" s="155">
        <f>AVERAGE(D139:D148)</f>
        <v>160</v>
      </c>
      <c r="E150" s="236">
        <f>(C150*1000)/D150</f>
        <v>0</v>
      </c>
      <c r="F150" s="221" t="s">
        <v>237</v>
      </c>
      <c r="G150" s="575"/>
      <c r="H150" s="575"/>
      <c r="I150" s="575"/>
      <c r="J150" s="575"/>
      <c r="K150" s="575"/>
      <c r="L150" s="99"/>
      <c r="M150" s="99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</row>
    <row r="151" spans="1:31">
      <c r="A151" s="99"/>
      <c r="B151" s="192"/>
      <c r="C151" s="93"/>
      <c r="D151" s="93"/>
      <c r="E151" s="131"/>
      <c r="F151" s="231"/>
      <c r="G151" s="131"/>
      <c r="H151" s="99"/>
      <c r="I151" s="99"/>
      <c r="J151" s="99"/>
      <c r="K151" s="99"/>
      <c r="L151" s="99"/>
      <c r="M151" s="99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</row>
    <row r="152" spans="1:31">
      <c r="A152" s="99"/>
      <c r="B152" s="187" t="s">
        <v>170</v>
      </c>
      <c r="C152" s="187" t="s">
        <v>178</v>
      </c>
      <c r="D152" s="187"/>
      <c r="E152" s="226"/>
      <c r="F152" s="232"/>
      <c r="G152" s="131"/>
      <c r="H152" s="99"/>
      <c r="I152" s="99"/>
      <c r="J152" s="99"/>
      <c r="K152" s="99"/>
      <c r="L152" s="99"/>
      <c r="M152" s="99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</row>
    <row r="153" spans="1:31" ht="13.5" thickBot="1">
      <c r="A153" s="99"/>
      <c r="B153" s="192"/>
      <c r="C153" s="131"/>
      <c r="D153" s="131"/>
      <c r="E153" s="131"/>
      <c r="F153" s="231"/>
      <c r="G153" s="131"/>
      <c r="H153" s="99"/>
      <c r="I153" s="99"/>
      <c r="J153" s="99"/>
      <c r="K153" s="99"/>
      <c r="L153" s="99"/>
      <c r="M153" s="99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</row>
    <row r="154" spans="1:31">
      <c r="A154" s="99"/>
      <c r="B154" s="194" t="s">
        <v>27</v>
      </c>
      <c r="C154" s="77" t="s">
        <v>4</v>
      </c>
      <c r="D154" s="105" t="s">
        <v>59</v>
      </c>
      <c r="E154" s="77" t="s">
        <v>4</v>
      </c>
      <c r="F154" s="62" t="s">
        <v>235</v>
      </c>
      <c r="G154" s="106"/>
      <c r="H154" s="99"/>
      <c r="I154" s="99"/>
      <c r="J154" s="99"/>
      <c r="K154" s="99"/>
      <c r="L154" s="99"/>
      <c r="M154" s="99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</row>
    <row r="155" spans="1:31">
      <c r="A155" s="99"/>
      <c r="B155" s="196" t="s">
        <v>125</v>
      </c>
      <c r="C155" s="197" t="s">
        <v>21</v>
      </c>
      <c r="D155" s="108" t="s">
        <v>95</v>
      </c>
      <c r="E155" s="197" t="s">
        <v>8</v>
      </c>
      <c r="F155" s="109" t="s">
        <v>38</v>
      </c>
      <c r="G155" s="191"/>
      <c r="H155" s="99"/>
      <c r="I155" s="99"/>
      <c r="J155" s="99"/>
      <c r="K155" s="99"/>
      <c r="L155" s="99"/>
      <c r="M155" s="99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</row>
    <row r="156" spans="1:31" ht="13.5" thickBot="1">
      <c r="A156" s="99"/>
      <c r="B156" s="198" t="s">
        <v>110</v>
      </c>
      <c r="C156" s="112" t="s">
        <v>37</v>
      </c>
      <c r="D156" s="112"/>
      <c r="E156" s="112" t="s">
        <v>36</v>
      </c>
      <c r="F156" s="113"/>
      <c r="G156" s="191"/>
      <c r="H156" s="99"/>
      <c r="I156" s="99"/>
      <c r="J156" s="99"/>
      <c r="K156" s="99"/>
      <c r="L156" s="99"/>
      <c r="M156" s="99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</row>
    <row r="157" spans="1:31">
      <c r="A157" s="99"/>
      <c r="B157" s="202" t="str">
        <f>Bemonstering!$B$35</f>
        <v>test</v>
      </c>
      <c r="C157" s="142"/>
      <c r="D157" s="151">
        <f>Bemonstering!$H$35</f>
        <v>1600</v>
      </c>
      <c r="E157" s="239" t="str">
        <f>IF(C157="","-",(C157*1000)/D157)</f>
        <v>-</v>
      </c>
      <c r="F157" s="227">
        <v>0</v>
      </c>
      <c r="G157" s="110"/>
      <c r="H157" s="99"/>
      <c r="I157" s="99"/>
      <c r="J157" s="99"/>
      <c r="K157" s="99"/>
      <c r="L157" s="99"/>
      <c r="M157" s="99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</row>
    <row r="158" spans="1:31">
      <c r="A158" s="99"/>
      <c r="B158" s="203">
        <f>Bemonstering!$B$36</f>
        <v>2</v>
      </c>
      <c r="C158" s="144"/>
      <c r="D158" s="145">
        <f>Bemonstering!$H$36</f>
        <v>0</v>
      </c>
      <c r="E158" s="240" t="str">
        <f t="shared" ref="E158:E166" si="10">IF(C158="","-",(C158*1000)/D158)</f>
        <v>-</v>
      </c>
      <c r="F158" s="228">
        <v>300</v>
      </c>
      <c r="G158" s="110"/>
      <c r="H158" s="99"/>
      <c r="I158" s="99"/>
      <c r="J158" s="99"/>
      <c r="K158" s="99"/>
      <c r="L158" s="99"/>
      <c r="M158" s="99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</row>
    <row r="159" spans="1:31">
      <c r="A159" s="99"/>
      <c r="B159" s="203">
        <f>Bemonstering!$B$37</f>
        <v>3</v>
      </c>
      <c r="C159" s="144"/>
      <c r="D159" s="145">
        <f>Bemonstering!$H$37</f>
        <v>0</v>
      </c>
      <c r="E159" s="240" t="str">
        <f t="shared" si="10"/>
        <v>-</v>
      </c>
      <c r="F159" s="229">
        <v>500</v>
      </c>
      <c r="G159" s="110"/>
      <c r="H159" s="99"/>
      <c r="I159" s="99"/>
      <c r="J159" s="99"/>
      <c r="K159" s="99"/>
      <c r="L159" s="99"/>
      <c r="M159" s="99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</row>
    <row r="160" spans="1:31">
      <c r="A160" s="99"/>
      <c r="B160" s="203">
        <f>Bemonstering!$B$38</f>
        <v>4</v>
      </c>
      <c r="C160" s="146"/>
      <c r="D160" s="145">
        <f>Bemonstering!$H$38</f>
        <v>0</v>
      </c>
      <c r="E160" s="240" t="str">
        <f t="shared" si="10"/>
        <v>-</v>
      </c>
      <c r="F160" s="230">
        <v>5000</v>
      </c>
      <c r="G160" s="110"/>
      <c r="H160" s="99"/>
      <c r="I160" s="99"/>
      <c r="J160" s="99"/>
      <c r="K160" s="99"/>
      <c r="L160" s="99"/>
      <c r="M160" s="99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</row>
    <row r="161" spans="1:31">
      <c r="A161" s="99"/>
      <c r="B161" s="203">
        <f>Bemonstering!$B$39</f>
        <v>5</v>
      </c>
      <c r="C161" s="144"/>
      <c r="D161" s="145">
        <f>Bemonstering!$H$39</f>
        <v>0</v>
      </c>
      <c r="E161" s="240" t="str">
        <f t="shared" si="10"/>
        <v>-</v>
      </c>
      <c r="F161" s="221"/>
      <c r="G161" s="110"/>
      <c r="H161" s="99"/>
      <c r="I161" s="99"/>
      <c r="J161" s="99"/>
      <c r="K161" s="99"/>
      <c r="L161" s="99"/>
      <c r="M161" s="99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</row>
    <row r="162" spans="1:31">
      <c r="A162" s="99"/>
      <c r="B162" s="203">
        <f>Bemonstering!$B$40</f>
        <v>6</v>
      </c>
      <c r="C162" s="144"/>
      <c r="D162" s="145">
        <f>Bemonstering!$H$40</f>
        <v>0</v>
      </c>
      <c r="E162" s="240" t="str">
        <f t="shared" si="10"/>
        <v>-</v>
      </c>
      <c r="F162" s="221"/>
      <c r="G162" s="575" t="s">
        <v>203</v>
      </c>
      <c r="H162" s="575"/>
      <c r="I162" s="575"/>
      <c r="J162" s="575"/>
      <c r="K162" s="575"/>
      <c r="L162" s="99"/>
      <c r="M162" s="99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</row>
    <row r="163" spans="1:31">
      <c r="A163" s="99"/>
      <c r="B163" s="203">
        <f>Bemonstering!$B$41</f>
        <v>7</v>
      </c>
      <c r="C163" s="147"/>
      <c r="D163" s="152">
        <f>Bemonstering!$H$41</f>
        <v>0</v>
      </c>
      <c r="E163" s="240" t="str">
        <f t="shared" si="10"/>
        <v>-</v>
      </c>
      <c r="F163" s="221"/>
      <c r="G163" s="575"/>
      <c r="H163" s="575"/>
      <c r="I163" s="575"/>
      <c r="J163" s="575"/>
      <c r="K163" s="575"/>
      <c r="L163" s="99"/>
      <c r="M163" s="99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</row>
    <row r="164" spans="1:31">
      <c r="A164" s="99"/>
      <c r="B164" s="203">
        <f>Bemonstering!$B$42</f>
        <v>8</v>
      </c>
      <c r="C164" s="147"/>
      <c r="D164" s="145">
        <f>Bemonstering!$H$42</f>
        <v>0</v>
      </c>
      <c r="E164" s="240" t="str">
        <f t="shared" si="10"/>
        <v>-</v>
      </c>
      <c r="F164" s="221"/>
      <c r="G164" s="575"/>
      <c r="H164" s="575"/>
      <c r="I164" s="575"/>
      <c r="J164" s="575"/>
      <c r="K164" s="575"/>
      <c r="L164" s="99"/>
      <c r="M164" s="99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</row>
    <row r="165" spans="1:31">
      <c r="A165" s="99"/>
      <c r="B165" s="203">
        <f>Bemonstering!$B$43</f>
        <v>9</v>
      </c>
      <c r="C165" s="147"/>
      <c r="D165" s="145">
        <f>Bemonstering!$H$43</f>
        <v>0</v>
      </c>
      <c r="E165" s="240" t="str">
        <f t="shared" si="10"/>
        <v>-</v>
      </c>
      <c r="F165" s="221"/>
      <c r="G165" s="575"/>
      <c r="H165" s="575"/>
      <c r="I165" s="575"/>
      <c r="J165" s="575"/>
      <c r="K165" s="575"/>
      <c r="L165" s="99"/>
      <c r="M165" s="99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</row>
    <row r="166" spans="1:31">
      <c r="A166" s="99"/>
      <c r="B166" s="203">
        <f>Bemonstering!$B$16</f>
        <v>10</v>
      </c>
      <c r="C166" s="147"/>
      <c r="D166" s="145">
        <f>Bemonstering!$H$44</f>
        <v>0</v>
      </c>
      <c r="E166" s="240" t="str">
        <f t="shared" si="10"/>
        <v>-</v>
      </c>
      <c r="F166" s="221"/>
      <c r="G166" s="575"/>
      <c r="H166" s="575"/>
      <c r="I166" s="575"/>
      <c r="J166" s="575"/>
      <c r="K166" s="575"/>
      <c r="L166" s="99"/>
      <c r="M166" s="99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</row>
    <row r="167" spans="1:31">
      <c r="A167" s="99"/>
      <c r="B167" s="206" t="s">
        <v>57</v>
      </c>
      <c r="C167" s="154"/>
      <c r="D167" s="154"/>
      <c r="E167" s="235" t="e">
        <f>AVERAGE(E157:E166)</f>
        <v>#DIV/0!</v>
      </c>
      <c r="F167" s="221"/>
      <c r="G167" s="575"/>
      <c r="H167" s="575"/>
      <c r="I167" s="575"/>
      <c r="J167" s="575"/>
      <c r="K167" s="575"/>
      <c r="L167" s="99"/>
      <c r="M167" s="99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</row>
    <row r="168" spans="1:31" ht="13.5" thickBot="1">
      <c r="A168" s="99"/>
      <c r="B168" s="209" t="s">
        <v>105</v>
      </c>
      <c r="C168" s="157"/>
      <c r="D168" s="155">
        <f>AVERAGE(D157:D166)</f>
        <v>160</v>
      </c>
      <c r="E168" s="236">
        <f>(C168*1000)/D168</f>
        <v>0</v>
      </c>
      <c r="F168" s="221" t="s">
        <v>237</v>
      </c>
      <c r="G168" s="575"/>
      <c r="H168" s="575"/>
      <c r="I168" s="575"/>
      <c r="J168" s="575"/>
      <c r="K168" s="575"/>
      <c r="L168" s="99"/>
      <c r="M168" s="99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</row>
    <row r="169" spans="1:31">
      <c r="A169" s="83"/>
      <c r="B169" s="139"/>
      <c r="C169" s="93"/>
      <c r="D169" s="93"/>
      <c r="E169" s="93"/>
      <c r="F169" s="93"/>
      <c r="G169" s="9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</row>
    <row r="170" spans="1:31">
      <c r="A170" s="83"/>
      <c r="B170" s="139"/>
      <c r="C170" s="93"/>
      <c r="D170" s="93"/>
      <c r="E170" s="93"/>
      <c r="F170" s="9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</row>
    <row r="171" spans="1:31">
      <c r="A171" s="83"/>
      <c r="B171" s="139"/>
      <c r="C171" s="93"/>
      <c r="D171" s="93"/>
      <c r="E171" s="93"/>
      <c r="F171" s="9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</row>
    <row r="172" spans="1:31">
      <c r="A172" s="83"/>
      <c r="B172" s="139"/>
      <c r="C172" s="93"/>
      <c r="D172" s="93"/>
      <c r="E172" s="93"/>
      <c r="F172" s="9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</row>
    <row r="173" spans="1:31">
      <c r="A173" s="83"/>
      <c r="B173" s="139"/>
      <c r="C173" s="93"/>
      <c r="D173" s="93"/>
      <c r="E173" s="93"/>
      <c r="F173" s="9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</row>
    <row r="174" spans="1:31">
      <c r="A174" s="83"/>
      <c r="B174" s="139"/>
      <c r="C174" s="93"/>
      <c r="D174" s="93"/>
      <c r="E174" s="93"/>
      <c r="F174" s="9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</row>
    <row r="175" spans="1:31">
      <c r="A175" s="83"/>
      <c r="B175" s="139"/>
      <c r="C175" s="93"/>
      <c r="D175" s="93"/>
      <c r="E175" s="93"/>
      <c r="F175" s="9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</row>
    <row r="176" spans="1:31">
      <c r="A176" s="83"/>
      <c r="B176" s="139"/>
      <c r="C176" s="93"/>
      <c r="D176" s="93"/>
      <c r="E176" s="93"/>
      <c r="F176" s="9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</row>
    <row r="177" spans="1:31">
      <c r="A177" s="83"/>
      <c r="B177" s="139"/>
      <c r="C177" s="93"/>
      <c r="D177" s="93"/>
      <c r="E177" s="93"/>
      <c r="F177" s="9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</row>
    <row r="178" spans="1:31">
      <c r="A178" s="83"/>
      <c r="B178" s="139"/>
      <c r="C178" s="93"/>
      <c r="D178" s="93"/>
      <c r="E178" s="93"/>
      <c r="F178" s="9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</row>
    <row r="179" spans="1:31">
      <c r="A179" s="83"/>
      <c r="B179" s="139"/>
      <c r="C179" s="93"/>
      <c r="D179" s="93"/>
      <c r="E179" s="93"/>
      <c r="F179" s="9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</row>
    <row r="180" spans="1:31">
      <c r="A180" s="83"/>
      <c r="B180" s="139"/>
      <c r="C180" s="93"/>
      <c r="D180" s="93"/>
      <c r="E180" s="93"/>
      <c r="F180" s="9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</row>
    <row r="181" spans="1:31">
      <c r="A181" s="83"/>
      <c r="B181" s="139"/>
      <c r="C181" s="93"/>
      <c r="D181" s="93"/>
      <c r="E181" s="93"/>
      <c r="F181" s="9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</row>
    <row r="182" spans="1:31">
      <c r="A182" s="83"/>
      <c r="B182" s="139"/>
      <c r="C182" s="93"/>
      <c r="D182" s="93"/>
      <c r="E182" s="93"/>
      <c r="F182" s="9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</row>
    <row r="183" spans="1:31">
      <c r="A183" s="83"/>
      <c r="B183" s="139"/>
      <c r="C183" s="93"/>
      <c r="D183" s="93"/>
      <c r="E183" s="93"/>
      <c r="F183" s="9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</row>
    <row r="184" spans="1:31">
      <c r="A184" s="83"/>
      <c r="B184" s="139"/>
      <c r="C184" s="93"/>
      <c r="D184" s="93"/>
      <c r="E184" s="93"/>
      <c r="F184" s="9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</row>
    <row r="185" spans="1:31">
      <c r="A185" s="83"/>
      <c r="B185" s="139"/>
      <c r="C185" s="93"/>
      <c r="D185" s="93"/>
      <c r="E185" s="93"/>
      <c r="F185" s="9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</row>
    <row r="186" spans="1:31">
      <c r="A186" s="83"/>
      <c r="B186" s="139"/>
      <c r="C186" s="93"/>
      <c r="D186" s="93"/>
      <c r="E186" s="93"/>
      <c r="F186" s="9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</row>
    <row r="187" spans="1:31">
      <c r="A187" s="83"/>
      <c r="B187" s="139"/>
      <c r="C187" s="93"/>
      <c r="D187" s="93"/>
      <c r="E187" s="93"/>
      <c r="F187" s="9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</row>
    <row r="188" spans="1:31">
      <c r="A188" s="83"/>
      <c r="B188" s="139"/>
      <c r="C188" s="93"/>
      <c r="D188" s="93"/>
      <c r="E188" s="93"/>
      <c r="F188" s="9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</row>
    <row r="189" spans="1:31">
      <c r="A189" s="83"/>
      <c r="B189" s="139"/>
      <c r="C189" s="93"/>
      <c r="D189" s="93"/>
      <c r="E189" s="93"/>
      <c r="F189" s="9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</row>
    <row r="190" spans="1:31">
      <c r="A190" s="83"/>
      <c r="B190" s="139"/>
      <c r="C190" s="93"/>
      <c r="D190" s="93"/>
      <c r="E190" s="93"/>
      <c r="F190" s="9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</row>
    <row r="191" spans="1:31">
      <c r="A191" s="83"/>
      <c r="B191" s="139"/>
      <c r="C191" s="93"/>
      <c r="D191" s="93"/>
      <c r="E191" s="93"/>
      <c r="F191" s="9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</row>
    <row r="192" spans="1:31">
      <c r="A192" s="83"/>
      <c r="B192" s="139"/>
      <c r="C192" s="93"/>
      <c r="D192" s="93"/>
      <c r="E192" s="93"/>
      <c r="F192" s="9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</row>
    <row r="193" spans="1:31">
      <c r="A193" s="83"/>
      <c r="B193" s="139"/>
      <c r="C193" s="93"/>
      <c r="D193" s="93"/>
      <c r="E193" s="93"/>
      <c r="F193" s="9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</row>
    <row r="194" spans="1:31">
      <c r="A194" s="83"/>
      <c r="B194" s="139"/>
      <c r="C194" s="93"/>
      <c r="D194" s="93"/>
      <c r="E194" s="93"/>
      <c r="F194" s="9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</row>
    <row r="195" spans="1:31">
      <c r="A195" s="83"/>
      <c r="B195" s="139"/>
      <c r="C195" s="93"/>
      <c r="D195" s="93"/>
      <c r="E195" s="93"/>
      <c r="F195" s="9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</row>
    <row r="196" spans="1:31">
      <c r="A196" s="83"/>
      <c r="B196" s="139"/>
      <c r="C196" s="93"/>
      <c r="D196" s="93"/>
      <c r="E196" s="93"/>
      <c r="F196" s="9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</row>
  </sheetData>
  <sheetProtection password="CAC2" sheet="1" objects="1" scenarios="1" selectLockedCells="1"/>
  <mergeCells count="11">
    <mergeCell ref="G90:K96"/>
    <mergeCell ref="G108:K114"/>
    <mergeCell ref="G126:K132"/>
    <mergeCell ref="G144:K150"/>
    <mergeCell ref="G162:K168"/>
    <mergeCell ref="U6:W6"/>
    <mergeCell ref="K3:M3"/>
    <mergeCell ref="G36:K42"/>
    <mergeCell ref="G54:K60"/>
    <mergeCell ref="G72:K78"/>
    <mergeCell ref="I17:M23"/>
  </mergeCells>
  <conditionalFormatting sqref="F8">
    <cfRule type="cellIs" dxfId="274" priority="99" operator="greaterThan">
      <formula>$G$8</formula>
    </cfRule>
  </conditionalFormatting>
  <conditionalFormatting sqref="G24:G25">
    <cfRule type="cellIs" dxfId="273" priority="97" operator="greaterThan">
      <formula>$G$8</formula>
    </cfRule>
  </conditionalFormatting>
  <conditionalFormatting sqref="G12:G21">
    <cfRule type="cellIs" dxfId="272" priority="1" operator="equal">
      <formula>"-"</formula>
    </cfRule>
    <cfRule type="cellIs" dxfId="271" priority="80" operator="lessThan">
      <formula>$H$13</formula>
    </cfRule>
    <cfRule type="cellIs" dxfId="270" priority="81" operator="greaterThanOrEqual">
      <formula>1</formula>
    </cfRule>
    <cfRule type="cellIs" dxfId="269" priority="82" operator="between">
      <formula>$H$14</formula>
      <formula>$H$15</formula>
    </cfRule>
    <cfRule type="cellIs" dxfId="268" priority="83" operator="between">
      <formula>$H$13</formula>
      <formula>$H$14</formula>
    </cfRule>
  </conditionalFormatting>
  <conditionalFormatting sqref="F42">
    <cfRule type="expression" dxfId="267" priority="77">
      <formula>$E$42&gt;$F$33</formula>
    </cfRule>
  </conditionalFormatting>
  <conditionalFormatting sqref="E42:E45">
    <cfRule type="cellIs" dxfId="266" priority="72" operator="greaterThanOrEqual">
      <formula>$F$33</formula>
    </cfRule>
  </conditionalFormatting>
  <conditionalFormatting sqref="E31:E40">
    <cfRule type="cellIs" dxfId="265" priority="2" operator="equal">
      <formula>"-"</formula>
    </cfRule>
    <cfRule type="cellIs" dxfId="264" priority="68" operator="lessThan">
      <formula>$F$32</formula>
    </cfRule>
    <cfRule type="cellIs" dxfId="263" priority="69" operator="greaterThanOrEqual">
      <formula>$F$34</formula>
    </cfRule>
    <cfRule type="cellIs" dxfId="262" priority="70" operator="between">
      <formula>$F$33</formula>
      <formula>$F$34</formula>
    </cfRule>
    <cfRule type="cellIs" dxfId="261" priority="71" operator="between">
      <formula>$F$32</formula>
      <formula>$F$33</formula>
    </cfRule>
  </conditionalFormatting>
  <conditionalFormatting sqref="E157:E166">
    <cfRule type="cellIs" dxfId="260" priority="9" operator="equal">
      <formula>"-"</formula>
    </cfRule>
    <cfRule type="cellIs" dxfId="259" priority="26" operator="lessThan">
      <formula>$F$158</formula>
    </cfRule>
    <cfRule type="cellIs" dxfId="258" priority="27" operator="greaterThanOrEqual">
      <formula>$F$160</formula>
    </cfRule>
    <cfRule type="cellIs" dxfId="257" priority="28" operator="between">
      <formula>$F$159</formula>
      <formula>$F$160</formula>
    </cfRule>
    <cfRule type="cellIs" dxfId="256" priority="29" operator="between">
      <formula>$F$158</formula>
      <formula>$F$159</formula>
    </cfRule>
  </conditionalFormatting>
  <conditionalFormatting sqref="F60">
    <cfRule type="expression" dxfId="255" priority="67">
      <formula>$E$60&gt;$F$51</formula>
    </cfRule>
  </conditionalFormatting>
  <conditionalFormatting sqref="E60">
    <cfRule type="cellIs" dxfId="254" priority="66" operator="greaterThanOrEqual">
      <formula>$F$51</formula>
    </cfRule>
  </conditionalFormatting>
  <conditionalFormatting sqref="E49:E58">
    <cfRule type="cellIs" dxfId="253" priority="3" operator="equal">
      <formula>"-"</formula>
    </cfRule>
    <cfRule type="cellIs" dxfId="252" priority="62" operator="lessThan">
      <formula>$F$50</formula>
    </cfRule>
    <cfRule type="cellIs" dxfId="251" priority="63" operator="greaterThanOrEqual">
      <formula>$F$52</formula>
    </cfRule>
    <cfRule type="cellIs" dxfId="250" priority="64" operator="between">
      <formula>$F$51</formula>
      <formula>$F$52</formula>
    </cfRule>
    <cfRule type="cellIs" dxfId="249" priority="65" operator="between">
      <formula>$F$50</formula>
      <formula>$F$51</formula>
    </cfRule>
  </conditionalFormatting>
  <conditionalFormatting sqref="F78">
    <cfRule type="expression" dxfId="248" priority="61">
      <formula>$E$78&gt;$F$69</formula>
    </cfRule>
  </conditionalFormatting>
  <conditionalFormatting sqref="E78">
    <cfRule type="cellIs" dxfId="247" priority="60" operator="greaterThanOrEqual">
      <formula>$F$69</formula>
    </cfRule>
  </conditionalFormatting>
  <conditionalFormatting sqref="E67:E76">
    <cfRule type="cellIs" dxfId="246" priority="4" operator="equal">
      <formula>"-"</formula>
    </cfRule>
    <cfRule type="cellIs" dxfId="245" priority="56" operator="lessThan">
      <formula>$F$68</formula>
    </cfRule>
    <cfRule type="cellIs" dxfId="244" priority="57" operator="greaterThanOrEqual">
      <formula>$F$70</formula>
    </cfRule>
    <cfRule type="cellIs" dxfId="243" priority="58" operator="between">
      <formula>$F$69</formula>
      <formula>$F$70</formula>
    </cfRule>
    <cfRule type="cellIs" dxfId="242" priority="59" operator="between">
      <formula>$F$68</formula>
      <formula>$F$69</formula>
    </cfRule>
  </conditionalFormatting>
  <conditionalFormatting sqref="F96">
    <cfRule type="expression" dxfId="241" priority="55">
      <formula>$E$96&gt;$F$87</formula>
    </cfRule>
  </conditionalFormatting>
  <conditionalFormatting sqref="E96">
    <cfRule type="cellIs" dxfId="240" priority="54" operator="greaterThanOrEqual">
      <formula>$F$87</formula>
    </cfRule>
  </conditionalFormatting>
  <conditionalFormatting sqref="E85:E94">
    <cfRule type="cellIs" dxfId="239" priority="5" operator="equal">
      <formula>"-"</formula>
    </cfRule>
    <cfRule type="cellIs" dxfId="238" priority="50" operator="lessThan">
      <formula>$F$86</formula>
    </cfRule>
    <cfRule type="cellIs" dxfId="237" priority="51" operator="greaterThanOrEqual">
      <formula>$F$88</formula>
    </cfRule>
    <cfRule type="cellIs" dxfId="236" priority="52" operator="between">
      <formula>$F$87</formula>
      <formula>$F$88</formula>
    </cfRule>
    <cfRule type="cellIs" dxfId="235" priority="53" operator="between">
      <formula>$F$86</formula>
      <formula>$F$87</formula>
    </cfRule>
  </conditionalFormatting>
  <conditionalFormatting sqref="E114:F114">
    <cfRule type="expression" dxfId="234" priority="49">
      <formula>$E$114&gt;$F$105</formula>
    </cfRule>
  </conditionalFormatting>
  <conditionalFormatting sqref="E103:E112">
    <cfRule type="cellIs" dxfId="233" priority="6" operator="equal">
      <formula>"-"</formula>
    </cfRule>
    <cfRule type="cellIs" dxfId="232" priority="44" operator="lessThan">
      <formula>$F$104</formula>
    </cfRule>
    <cfRule type="cellIs" dxfId="231" priority="45" operator="greaterThanOrEqual">
      <formula>$F$106</formula>
    </cfRule>
    <cfRule type="cellIs" dxfId="230" priority="46" operator="between">
      <formula>$F$105</formula>
      <formula>$F$106</formula>
    </cfRule>
    <cfRule type="cellIs" dxfId="229" priority="47" operator="between">
      <formula>$F$104</formula>
      <formula>$F$105</formula>
    </cfRule>
  </conditionalFormatting>
  <conditionalFormatting sqref="F132">
    <cfRule type="expression" dxfId="228" priority="43">
      <formula>$E$132&gt;$F$123</formula>
    </cfRule>
  </conditionalFormatting>
  <conditionalFormatting sqref="E132">
    <cfRule type="cellIs" dxfId="227" priority="42" operator="greaterThanOrEqual">
      <formula>$F$123</formula>
    </cfRule>
  </conditionalFormatting>
  <conditionalFormatting sqref="E121:E130">
    <cfRule type="cellIs" dxfId="226" priority="7" operator="equal">
      <formula>"-"</formula>
    </cfRule>
    <cfRule type="cellIs" dxfId="225" priority="38" operator="lessThan">
      <formula>$F$122</formula>
    </cfRule>
    <cfRule type="cellIs" dxfId="224" priority="39" operator="greaterThanOrEqual">
      <formula>$F$124</formula>
    </cfRule>
    <cfRule type="cellIs" dxfId="223" priority="40" operator="between">
      <formula>$F$123</formula>
      <formula>$F$124</formula>
    </cfRule>
    <cfRule type="cellIs" dxfId="222" priority="41" operator="between">
      <formula>$F$122</formula>
      <formula>$F$123</formula>
    </cfRule>
  </conditionalFormatting>
  <conditionalFormatting sqref="F150">
    <cfRule type="expression" dxfId="221" priority="37">
      <formula>$E$150&gt;$F$141</formula>
    </cfRule>
  </conditionalFormatting>
  <conditionalFormatting sqref="E150">
    <cfRule type="cellIs" dxfId="220" priority="36" operator="greaterThanOrEqual">
      <formula>$F$141</formula>
    </cfRule>
  </conditionalFormatting>
  <conditionalFormatting sqref="E139:E148">
    <cfRule type="cellIs" dxfId="219" priority="8" operator="equal">
      <formula>"-"</formula>
    </cfRule>
    <cfRule type="cellIs" dxfId="218" priority="32" operator="lessThan">
      <formula>$F$140</formula>
    </cfRule>
    <cfRule type="cellIs" dxfId="217" priority="33" operator="greaterThanOrEqual">
      <formula>$F$142</formula>
    </cfRule>
    <cfRule type="cellIs" dxfId="216" priority="34" operator="between">
      <formula>$F$141</formula>
      <formula>$F$142</formula>
    </cfRule>
    <cfRule type="cellIs" dxfId="215" priority="35" operator="between">
      <formula>$F$140</formula>
      <formula>$F$141</formula>
    </cfRule>
  </conditionalFormatting>
  <conditionalFormatting sqref="F168">
    <cfRule type="expression" dxfId="214" priority="31">
      <formula>$E$168&gt;$F$159</formula>
    </cfRule>
  </conditionalFormatting>
  <conditionalFormatting sqref="E168">
    <cfRule type="cellIs" dxfId="213" priority="30" operator="greaterThanOrEqual">
      <formula>$F$159</formula>
    </cfRule>
  </conditionalFormatting>
  <conditionalFormatting sqref="H23">
    <cfRule type="expression" dxfId="212" priority="11">
      <formula>$G$23&gt;$H$14</formula>
    </cfRule>
  </conditionalFormatting>
  <conditionalFormatting sqref="G23">
    <cfRule type="cellIs" dxfId="211" priority="10" operator="greaterThanOrEqual">
      <formula>$H$14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235"/>
  <sheetViews>
    <sheetView zoomScaleNormal="100" workbookViewId="0">
      <pane xSplit="1" ySplit="6" topLeftCell="B76" activePane="bottomRight" state="frozen"/>
      <selection pane="topRight" activeCell="B1" sqref="B1"/>
      <selection pane="bottomLeft" activeCell="A7" sqref="A7"/>
      <selection pane="bottomRight" activeCell="D111" sqref="D111"/>
    </sheetView>
  </sheetViews>
  <sheetFormatPr defaultRowHeight="12.75"/>
  <cols>
    <col min="1" max="1" width="4" style="85" customWidth="1"/>
    <col min="2" max="2" width="17.875" style="158" customWidth="1"/>
    <col min="3" max="8" width="12.625" style="159" customWidth="1"/>
    <col min="9" max="9" width="9" style="159" customWidth="1"/>
    <col min="10" max="10" width="4.875" style="159" customWidth="1"/>
    <col min="11" max="11" width="4.375" style="159" customWidth="1"/>
    <col min="12" max="12" width="5" style="85" customWidth="1"/>
    <col min="13" max="13" width="10.5" style="85" customWidth="1"/>
    <col min="14" max="14" width="9.625" style="85" customWidth="1"/>
    <col min="15" max="15" width="4.5" style="85" customWidth="1"/>
    <col min="16" max="17" width="9" style="85"/>
    <col min="18" max="18" width="4.625" style="85" customWidth="1"/>
    <col min="19" max="19" width="9" style="85"/>
    <col min="20" max="20" width="4.5" style="85" customWidth="1"/>
    <col min="21" max="22" width="9" style="85"/>
    <col min="23" max="23" width="4" style="85" customWidth="1"/>
    <col min="24" max="16384" width="9" style="85"/>
  </cols>
  <sheetData>
    <row r="1" spans="1:31" s="141" customFormat="1">
      <c r="A1" s="290"/>
      <c r="B1" s="265"/>
      <c r="C1" s="266"/>
      <c r="D1" s="266"/>
      <c r="E1" s="266"/>
      <c r="F1" s="266"/>
      <c r="G1" s="266"/>
      <c r="H1" s="195"/>
      <c r="I1" s="195"/>
      <c r="J1" s="195"/>
      <c r="K1" s="195"/>
      <c r="L1" s="195"/>
      <c r="M1" s="267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35"/>
      <c r="Y1" s="135"/>
      <c r="Z1" s="135"/>
      <c r="AA1" s="135"/>
      <c r="AB1" s="135"/>
      <c r="AC1" s="135"/>
      <c r="AD1" s="135"/>
      <c r="AE1" s="135"/>
    </row>
    <row r="2" spans="1:31" s="141" customFormat="1" ht="20.25" thickBot="1">
      <c r="A2" s="290"/>
      <c r="B2" s="268" t="s">
        <v>216</v>
      </c>
      <c r="C2" s="269"/>
      <c r="D2" s="269"/>
      <c r="E2" s="269"/>
      <c r="F2" s="269"/>
      <c r="G2" s="269"/>
      <c r="H2" s="191"/>
      <c r="I2" s="191"/>
      <c r="J2" s="166"/>
      <c r="K2" s="166"/>
      <c r="L2" s="166"/>
      <c r="M2" s="166"/>
      <c r="N2" s="166"/>
      <c r="O2" s="165" t="s">
        <v>134</v>
      </c>
      <c r="P2" s="131"/>
      <c r="Q2" s="38"/>
      <c r="R2" s="38"/>
      <c r="S2" s="166"/>
      <c r="T2" s="164" t="s">
        <v>138</v>
      </c>
      <c r="U2" s="99"/>
      <c r="V2" s="99"/>
      <c r="W2" s="99"/>
      <c r="X2" s="135"/>
      <c r="Y2" s="135"/>
      <c r="Z2" s="135"/>
      <c r="AA2" s="135"/>
      <c r="AB2" s="135"/>
      <c r="AC2" s="135"/>
      <c r="AD2" s="135"/>
      <c r="AE2" s="135"/>
    </row>
    <row r="3" spans="1:31" s="141" customFormat="1">
      <c r="A3" s="290"/>
      <c r="B3" s="270"/>
      <c r="C3" s="269"/>
      <c r="D3" s="269"/>
      <c r="E3" s="269"/>
      <c r="F3" s="269"/>
      <c r="G3" s="269"/>
      <c r="H3" s="271"/>
      <c r="I3" s="166"/>
      <c r="J3" s="45"/>
      <c r="K3" s="272" t="s">
        <v>101</v>
      </c>
      <c r="L3" s="273"/>
      <c r="M3" s="274"/>
      <c r="N3" s="166"/>
      <c r="O3" s="127"/>
      <c r="P3" s="170" t="s">
        <v>51</v>
      </c>
      <c r="Q3" s="171"/>
      <c r="R3" s="172"/>
      <c r="S3" s="166"/>
      <c r="T3" s="275"/>
      <c r="U3" s="276" t="s">
        <v>51</v>
      </c>
      <c r="V3" s="277"/>
      <c r="W3" s="278"/>
      <c r="X3" s="135"/>
      <c r="Y3" s="135"/>
      <c r="Z3" s="135"/>
      <c r="AA3" s="135"/>
      <c r="AB3" s="135"/>
      <c r="AC3" s="135"/>
      <c r="AD3" s="135"/>
      <c r="AE3" s="135"/>
    </row>
    <row r="4" spans="1:31" s="141" customFormat="1">
      <c r="A4" s="290"/>
      <c r="B4" s="270"/>
      <c r="C4" s="269"/>
      <c r="D4" s="269"/>
      <c r="E4" s="269"/>
      <c r="F4" s="269"/>
      <c r="G4" s="269"/>
      <c r="H4" s="166"/>
      <c r="I4" s="166"/>
      <c r="J4" s="103"/>
      <c r="K4" s="279" t="s">
        <v>103</v>
      </c>
      <c r="L4" s="280"/>
      <c r="M4" s="281"/>
      <c r="N4" s="166"/>
      <c r="O4" s="128"/>
      <c r="P4" s="175" t="s">
        <v>137</v>
      </c>
      <c r="Q4" s="176"/>
      <c r="R4" s="177"/>
      <c r="S4" s="166"/>
      <c r="T4" s="282"/>
      <c r="U4" s="175" t="s">
        <v>137</v>
      </c>
      <c r="V4" s="176"/>
      <c r="W4" s="283"/>
      <c r="X4" s="135"/>
      <c r="Y4" s="135"/>
      <c r="Z4" s="135"/>
      <c r="AA4" s="135"/>
      <c r="AB4" s="135"/>
      <c r="AC4" s="135"/>
      <c r="AD4" s="135"/>
      <c r="AE4" s="135"/>
    </row>
    <row r="5" spans="1:31" s="141" customFormat="1" ht="13.5" thickBot="1">
      <c r="A5" s="290"/>
      <c r="B5" s="270"/>
      <c r="C5" s="269"/>
      <c r="D5" s="269"/>
      <c r="E5" s="269"/>
      <c r="F5" s="269"/>
      <c r="G5" s="269"/>
      <c r="H5" s="166"/>
      <c r="I5" s="166"/>
      <c r="J5" s="58"/>
      <c r="K5" s="178" t="s">
        <v>240</v>
      </c>
      <c r="L5" s="179"/>
      <c r="M5" s="180"/>
      <c r="N5" s="166"/>
      <c r="O5" s="129"/>
      <c r="P5" s="181" t="s">
        <v>49</v>
      </c>
      <c r="Q5" s="182"/>
      <c r="R5" s="183"/>
      <c r="S5" s="166"/>
      <c r="T5" s="284"/>
      <c r="U5" s="181" t="s">
        <v>108</v>
      </c>
      <c r="V5" s="182"/>
      <c r="W5" s="285"/>
      <c r="X5" s="135"/>
      <c r="Y5" s="135"/>
      <c r="Z5" s="135"/>
      <c r="AA5" s="135"/>
      <c r="AB5" s="135"/>
      <c r="AC5" s="135"/>
      <c r="AD5" s="135"/>
      <c r="AE5" s="135"/>
    </row>
    <row r="6" spans="1:31" s="141" customFormat="1" ht="13.5" thickBot="1">
      <c r="A6" s="290"/>
      <c r="B6" s="270"/>
      <c r="C6" s="269"/>
      <c r="D6" s="269"/>
      <c r="E6" s="269"/>
      <c r="F6" s="269"/>
      <c r="G6" s="269"/>
      <c r="H6" s="166"/>
      <c r="I6" s="166"/>
      <c r="J6" s="166"/>
      <c r="K6" s="166"/>
      <c r="L6" s="166"/>
      <c r="M6" s="166"/>
      <c r="N6" s="166"/>
      <c r="O6" s="130"/>
      <c r="P6" s="184" t="s">
        <v>50</v>
      </c>
      <c r="Q6" s="185"/>
      <c r="R6" s="186"/>
      <c r="S6" s="166"/>
      <c r="T6" s="286"/>
      <c r="U6" s="175" t="s">
        <v>109</v>
      </c>
      <c r="V6" s="176"/>
      <c r="W6" s="283"/>
      <c r="X6" s="135"/>
      <c r="Y6" s="135"/>
      <c r="Z6" s="135"/>
      <c r="AA6" s="135"/>
      <c r="AB6" s="135"/>
      <c r="AC6" s="135"/>
      <c r="AD6" s="135"/>
      <c r="AE6" s="135"/>
    </row>
    <row r="7" spans="1:31" s="141" customFormat="1">
      <c r="A7" s="166"/>
      <c r="B7" s="187" t="s">
        <v>179</v>
      </c>
      <c r="C7" s="188" t="s">
        <v>180</v>
      </c>
      <c r="D7" s="190"/>
      <c r="E7" s="190"/>
      <c r="F7" s="190"/>
      <c r="G7" s="287"/>
      <c r="H7" s="288"/>
      <c r="I7" s="166"/>
      <c r="J7" s="38"/>
      <c r="K7" s="38"/>
      <c r="L7" s="38"/>
      <c r="M7" s="99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35"/>
      <c r="Y7" s="135"/>
      <c r="Z7" s="135"/>
      <c r="AA7" s="135"/>
      <c r="AB7" s="135"/>
      <c r="AC7" s="135"/>
      <c r="AD7" s="135"/>
      <c r="AE7" s="135"/>
    </row>
    <row r="8" spans="1:31" ht="13.5" thickBot="1">
      <c r="A8" s="99"/>
      <c r="B8" s="192"/>
      <c r="C8" s="110"/>
      <c r="D8" s="110"/>
      <c r="E8" s="110"/>
      <c r="F8" s="110"/>
      <c r="G8" s="289"/>
      <c r="H8" s="110"/>
      <c r="I8" s="131"/>
      <c r="J8" s="38"/>
      <c r="K8" s="38"/>
      <c r="L8" s="38"/>
      <c r="M8" s="166"/>
      <c r="N8" s="99"/>
      <c r="O8" s="99"/>
      <c r="P8" s="99"/>
      <c r="Q8" s="99"/>
      <c r="R8" s="99"/>
      <c r="S8" s="99"/>
      <c r="T8" s="99"/>
      <c r="U8" s="99"/>
      <c r="V8" s="99"/>
      <c r="W8" s="99"/>
      <c r="X8" s="83"/>
      <c r="Y8" s="83"/>
      <c r="Z8" s="83"/>
      <c r="AA8" s="83"/>
      <c r="AB8" s="83"/>
      <c r="AC8" s="83"/>
      <c r="AD8" s="83"/>
      <c r="AE8" s="83"/>
    </row>
    <row r="9" spans="1:31">
      <c r="A9" s="99"/>
      <c r="B9" s="194" t="s">
        <v>90</v>
      </c>
      <c r="C9" s="105" t="s">
        <v>4</v>
      </c>
      <c r="D9" s="77" t="s">
        <v>116</v>
      </c>
      <c r="E9" s="105" t="s">
        <v>128</v>
      </c>
      <c r="F9" s="77" t="s">
        <v>59</v>
      </c>
      <c r="G9" s="77" t="s">
        <v>46</v>
      </c>
      <c r="H9" s="62" t="s">
        <v>14</v>
      </c>
      <c r="I9" s="131"/>
      <c r="J9" s="38"/>
      <c r="K9" s="38"/>
      <c r="L9" s="38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83"/>
      <c r="Y9" s="83"/>
      <c r="Z9" s="83"/>
      <c r="AA9" s="83"/>
      <c r="AB9" s="83"/>
      <c r="AC9" s="83"/>
      <c r="AD9" s="83"/>
      <c r="AE9" s="83"/>
    </row>
    <row r="10" spans="1:31">
      <c r="A10" s="99"/>
      <c r="B10" s="196" t="s">
        <v>143</v>
      </c>
      <c r="C10" s="108" t="s">
        <v>107</v>
      </c>
      <c r="D10" s="197" t="s">
        <v>126</v>
      </c>
      <c r="E10" s="108" t="s">
        <v>129</v>
      </c>
      <c r="F10" s="197" t="s">
        <v>127</v>
      </c>
      <c r="G10" s="197" t="s">
        <v>38</v>
      </c>
      <c r="H10" s="109" t="s">
        <v>38</v>
      </c>
      <c r="I10" s="131"/>
      <c r="J10" s="38"/>
      <c r="K10" s="38"/>
      <c r="L10" s="38"/>
      <c r="M10" s="38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83"/>
      <c r="Y10" s="83"/>
      <c r="Z10" s="83"/>
      <c r="AA10" s="83"/>
      <c r="AB10" s="83"/>
      <c r="AC10" s="83"/>
      <c r="AD10" s="83"/>
      <c r="AE10" s="83"/>
    </row>
    <row r="11" spans="1:31" s="4" customFormat="1" ht="13.5" thickBot="1">
      <c r="A11" s="38"/>
      <c r="B11" s="198" t="s">
        <v>110</v>
      </c>
      <c r="C11" s="112" t="s">
        <v>22</v>
      </c>
      <c r="D11" s="199" t="s">
        <v>5</v>
      </c>
      <c r="E11" s="112"/>
      <c r="F11" s="112"/>
      <c r="G11" s="112"/>
      <c r="H11" s="113"/>
      <c r="I11" s="131"/>
      <c r="J11" s="131"/>
      <c r="K11" s="131"/>
      <c r="L11" s="99"/>
      <c r="M11" s="99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2"/>
      <c r="Y11" s="2"/>
      <c r="Z11" s="2"/>
      <c r="AA11" s="2"/>
      <c r="AB11" s="2"/>
      <c r="AC11" s="2"/>
      <c r="AD11" s="2"/>
      <c r="AE11" s="2"/>
    </row>
    <row r="12" spans="1:31" s="4" customFormat="1" ht="13.5" thickBot="1">
      <c r="A12" s="38"/>
      <c r="B12" s="291" t="str">
        <f>Bemonstering!$B$49</f>
        <v>test</v>
      </c>
      <c r="C12" s="246">
        <v>1</v>
      </c>
      <c r="D12" s="247">
        <v>2</v>
      </c>
      <c r="E12" s="248">
        <v>100</v>
      </c>
      <c r="F12" s="301">
        <f>(Bemonstering!$H$49*D12/E12)</f>
        <v>600</v>
      </c>
      <c r="G12" s="302">
        <f>IF(C12="","-",C12/F12)</f>
        <v>1.6666666666666668E-3</v>
      </c>
      <c r="H12" s="303">
        <v>0</v>
      </c>
      <c r="I12" s="131"/>
      <c r="J12" s="131"/>
      <c r="K12" s="131"/>
      <c r="L12" s="99"/>
      <c r="M12" s="99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4" customFormat="1">
      <c r="A13" s="38"/>
      <c r="B13" s="203">
        <f>Bemonstering!$B$50</f>
        <v>2</v>
      </c>
      <c r="C13" s="249"/>
      <c r="D13" s="250">
        <f>$D$12</f>
        <v>2</v>
      </c>
      <c r="E13" s="251">
        <f>$E$12</f>
        <v>100</v>
      </c>
      <c r="F13" s="304">
        <f>(Bemonstering!$H$50*D13/E13)</f>
        <v>0</v>
      </c>
      <c r="G13" s="215" t="str">
        <f t="shared" ref="G13:G21" si="0">IF(C13="","-",C13/F13)</f>
        <v>-</v>
      </c>
      <c r="H13" s="305">
        <v>5.0000000000000001E-3</v>
      </c>
      <c r="I13" s="131"/>
      <c r="J13" s="131"/>
      <c r="K13" s="131"/>
      <c r="L13" s="99"/>
      <c r="M13" s="9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4" customFormat="1">
      <c r="A14" s="38"/>
      <c r="B14" s="203">
        <f>Bemonstering!$B$51</f>
        <v>3</v>
      </c>
      <c r="C14" s="249"/>
      <c r="D14" s="250">
        <f t="shared" ref="D14:D21" si="1">$D$12</f>
        <v>2</v>
      </c>
      <c r="E14" s="251">
        <f t="shared" ref="E14:E21" si="2">$E$12</f>
        <v>100</v>
      </c>
      <c r="F14" s="304">
        <f>(Bemonstering!$H$51*D14/E14)</f>
        <v>0</v>
      </c>
      <c r="G14" s="215" t="str">
        <f t="shared" si="0"/>
        <v>-</v>
      </c>
      <c r="H14" s="124">
        <v>0.05</v>
      </c>
      <c r="I14" s="131"/>
      <c r="J14" s="131"/>
      <c r="K14" s="131"/>
      <c r="L14" s="99"/>
      <c r="M14" s="9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4" customFormat="1" ht="13.5" thickBot="1">
      <c r="A15" s="38"/>
      <c r="B15" s="203">
        <f>Bemonstering!$B$52</f>
        <v>4</v>
      </c>
      <c r="C15" s="146"/>
      <c r="D15" s="250">
        <f t="shared" si="1"/>
        <v>2</v>
      </c>
      <c r="E15" s="251">
        <f t="shared" si="2"/>
        <v>100</v>
      </c>
      <c r="F15" s="304">
        <f>(Bemonstering!$H$52*D15/E15)</f>
        <v>0</v>
      </c>
      <c r="G15" s="215" t="str">
        <f t="shared" si="0"/>
        <v>-</v>
      </c>
      <c r="H15" s="125">
        <v>1</v>
      </c>
      <c r="I15" s="131"/>
      <c r="J15" s="131"/>
      <c r="K15" s="131"/>
      <c r="L15" s="99"/>
      <c r="M15" s="99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4" customFormat="1">
      <c r="A16" s="38"/>
      <c r="B16" s="203">
        <f>Bemonstering!$B$53</f>
        <v>5</v>
      </c>
      <c r="C16" s="249"/>
      <c r="D16" s="250">
        <f t="shared" si="1"/>
        <v>2</v>
      </c>
      <c r="E16" s="251">
        <f t="shared" si="2"/>
        <v>100</v>
      </c>
      <c r="F16" s="304">
        <f>(Bemonstering!$H$53*D16/E16)</f>
        <v>0</v>
      </c>
      <c r="G16" s="215" t="str">
        <f t="shared" si="0"/>
        <v>-</v>
      </c>
      <c r="H16" s="191"/>
      <c r="I16" s="38"/>
      <c r="J16" s="131"/>
      <c r="K16" s="131"/>
      <c r="L16" s="99"/>
      <c r="M16" s="9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4" customFormat="1">
      <c r="A17" s="38"/>
      <c r="B17" s="203">
        <f>Bemonstering!$B$54</f>
        <v>6</v>
      </c>
      <c r="C17" s="249"/>
      <c r="D17" s="250">
        <f t="shared" si="1"/>
        <v>2</v>
      </c>
      <c r="E17" s="251">
        <f t="shared" si="2"/>
        <v>100</v>
      </c>
      <c r="F17" s="304">
        <f>(Bemonstering!$H$54*D17/E17)</f>
        <v>0</v>
      </c>
      <c r="G17" s="215" t="str">
        <f t="shared" si="0"/>
        <v>-</v>
      </c>
      <c r="H17" s="191"/>
      <c r="I17" s="573" t="s">
        <v>197</v>
      </c>
      <c r="J17" s="574"/>
      <c r="K17" s="574"/>
      <c r="L17" s="574"/>
      <c r="M17" s="57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4" customFormat="1">
      <c r="A18" s="38"/>
      <c r="B18" s="203">
        <f>Bemonstering!$B$55</f>
        <v>7</v>
      </c>
      <c r="C18" s="146"/>
      <c r="D18" s="250">
        <f t="shared" si="1"/>
        <v>2</v>
      </c>
      <c r="E18" s="251">
        <f t="shared" si="2"/>
        <v>100</v>
      </c>
      <c r="F18" s="304">
        <f>(Bemonstering!$H$55*D18/E18)</f>
        <v>0</v>
      </c>
      <c r="G18" s="215" t="str">
        <f t="shared" si="0"/>
        <v>-</v>
      </c>
      <c r="H18" s="191"/>
      <c r="I18" s="574"/>
      <c r="J18" s="574"/>
      <c r="K18" s="574"/>
      <c r="L18" s="574"/>
      <c r="M18" s="57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4" customFormat="1">
      <c r="A19" s="38"/>
      <c r="B19" s="203">
        <f>Bemonstering!$B$56</f>
        <v>8</v>
      </c>
      <c r="C19" s="249"/>
      <c r="D19" s="250">
        <f t="shared" si="1"/>
        <v>2</v>
      </c>
      <c r="E19" s="251">
        <f t="shared" si="2"/>
        <v>100</v>
      </c>
      <c r="F19" s="304">
        <f>(Bemonstering!$H$56*D19/E19)</f>
        <v>0</v>
      </c>
      <c r="G19" s="215" t="str">
        <f t="shared" si="0"/>
        <v>-</v>
      </c>
      <c r="H19" s="191"/>
      <c r="I19" s="574"/>
      <c r="J19" s="574"/>
      <c r="K19" s="574"/>
      <c r="L19" s="574"/>
      <c r="M19" s="57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4" customFormat="1">
      <c r="A20" s="38"/>
      <c r="B20" s="203">
        <f>Bemonstering!$B$57</f>
        <v>9</v>
      </c>
      <c r="C20" s="147"/>
      <c r="D20" s="250">
        <f t="shared" si="1"/>
        <v>2</v>
      </c>
      <c r="E20" s="251">
        <f t="shared" si="2"/>
        <v>100</v>
      </c>
      <c r="F20" s="304">
        <f>(Bemonstering!$H$57*D20/E20)</f>
        <v>0</v>
      </c>
      <c r="G20" s="215" t="str">
        <f t="shared" si="0"/>
        <v>-</v>
      </c>
      <c r="H20" s="191"/>
      <c r="I20" s="574"/>
      <c r="J20" s="574"/>
      <c r="K20" s="574"/>
      <c r="L20" s="574"/>
      <c r="M20" s="57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4" customFormat="1">
      <c r="A21" s="38"/>
      <c r="B21" s="203">
        <f>Bemonstering!$B$58</f>
        <v>10</v>
      </c>
      <c r="C21" s="147"/>
      <c r="D21" s="250">
        <f t="shared" si="1"/>
        <v>2</v>
      </c>
      <c r="E21" s="251">
        <f t="shared" si="2"/>
        <v>100</v>
      </c>
      <c r="F21" s="304">
        <f>(Bemonstering!$H$58*D21/E21)</f>
        <v>0</v>
      </c>
      <c r="G21" s="215" t="str">
        <f t="shared" si="0"/>
        <v>-</v>
      </c>
      <c r="H21" s="191"/>
      <c r="I21" s="574"/>
      <c r="J21" s="574"/>
      <c r="K21" s="574"/>
      <c r="L21" s="574"/>
      <c r="M21" s="574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4" customFormat="1">
      <c r="A22" s="38"/>
      <c r="B22" s="206" t="s">
        <v>133</v>
      </c>
      <c r="C22" s="154"/>
      <c r="D22" s="154"/>
      <c r="E22" s="252"/>
      <c r="F22" s="306"/>
      <c r="G22" s="307">
        <f>AVERAGE(G12:G21)</f>
        <v>1.6666666666666668E-3</v>
      </c>
      <c r="H22" s="191"/>
      <c r="I22" s="574"/>
      <c r="J22" s="574"/>
      <c r="K22" s="574"/>
      <c r="L22" s="574"/>
      <c r="M22" s="57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4" customFormat="1" ht="13.5" thickBot="1">
      <c r="A23" s="38"/>
      <c r="B23" s="209" t="s">
        <v>105</v>
      </c>
      <c r="C23" s="149"/>
      <c r="D23" s="253">
        <f>AVERAGE(D12:D21)</f>
        <v>2</v>
      </c>
      <c r="E23" s="253">
        <f>AVERAGE(E12:E21)</f>
        <v>100</v>
      </c>
      <c r="F23" s="308">
        <f>AVERAGE(F12:F21)</f>
        <v>60</v>
      </c>
      <c r="G23" s="309">
        <f>C23/F23</f>
        <v>0</v>
      </c>
      <c r="H23" s="221" t="s">
        <v>106</v>
      </c>
      <c r="I23" s="574"/>
      <c r="J23" s="574"/>
      <c r="K23" s="574"/>
      <c r="L23" s="574"/>
      <c r="M23" s="57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4" customFormat="1">
      <c r="A24" s="38"/>
      <c r="B24" s="192"/>
      <c r="C24" s="138"/>
      <c r="D24" s="254"/>
      <c r="E24" s="254"/>
      <c r="F24" s="310"/>
      <c r="G24" s="311"/>
      <c r="H24" s="191"/>
      <c r="I24" s="38"/>
      <c r="J24" s="38"/>
      <c r="K24" s="38"/>
      <c r="L24" s="38"/>
      <c r="M24" s="38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4" customFormat="1">
      <c r="A25" s="38"/>
      <c r="B25" s="187" t="s">
        <v>179</v>
      </c>
      <c r="C25" s="188" t="s">
        <v>181</v>
      </c>
      <c r="D25" s="190"/>
      <c r="E25" s="190"/>
      <c r="F25" s="190"/>
      <c r="G25" s="312"/>
      <c r="H25" s="190"/>
      <c r="I25" s="38"/>
      <c r="J25" s="38"/>
      <c r="K25" s="38"/>
      <c r="L25" s="38"/>
      <c r="M25" s="38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4" customFormat="1" ht="13.5" thickBot="1">
      <c r="A26" s="38"/>
      <c r="B26" s="192"/>
      <c r="C26" s="191"/>
      <c r="D26" s="310"/>
      <c r="E26" s="310"/>
      <c r="F26" s="310"/>
      <c r="G26" s="311"/>
      <c r="H26" s="191"/>
      <c r="I26" s="38"/>
      <c r="J26" s="38"/>
      <c r="K26" s="38"/>
      <c r="L26" s="38"/>
      <c r="M26" s="38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4" customFormat="1">
      <c r="A27" s="38"/>
      <c r="B27" s="292" t="s">
        <v>44</v>
      </c>
      <c r="C27" s="77" t="s">
        <v>130</v>
      </c>
      <c r="D27" s="77" t="s">
        <v>116</v>
      </c>
      <c r="E27" s="77" t="s">
        <v>45</v>
      </c>
      <c r="F27" s="77" t="s">
        <v>59</v>
      </c>
      <c r="G27" s="77" t="s">
        <v>46</v>
      </c>
      <c r="H27" s="62" t="s">
        <v>14</v>
      </c>
      <c r="I27" s="38"/>
      <c r="J27" s="38"/>
      <c r="K27" s="38"/>
      <c r="L27" s="38"/>
      <c r="M27" s="38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4" customFormat="1">
      <c r="A28" s="38"/>
      <c r="B28" s="196" t="s">
        <v>144</v>
      </c>
      <c r="C28" s="197" t="s">
        <v>47</v>
      </c>
      <c r="D28" s="197" t="s">
        <v>117</v>
      </c>
      <c r="E28" s="197" t="s">
        <v>5</v>
      </c>
      <c r="F28" s="197" t="s">
        <v>223</v>
      </c>
      <c r="G28" s="197" t="s">
        <v>38</v>
      </c>
      <c r="H28" s="109" t="s">
        <v>38</v>
      </c>
      <c r="I28" s="38"/>
      <c r="J28" s="38"/>
      <c r="K28" s="38"/>
      <c r="L28" s="38"/>
      <c r="M28" s="38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4" customFormat="1" ht="13.5" thickBot="1">
      <c r="A29" s="38"/>
      <c r="B29" s="198" t="s">
        <v>110</v>
      </c>
      <c r="C29" s="112" t="s">
        <v>46</v>
      </c>
      <c r="D29" s="112" t="s">
        <v>5</v>
      </c>
      <c r="E29" s="112"/>
      <c r="F29" s="313"/>
      <c r="G29" s="314"/>
      <c r="H29" s="315"/>
      <c r="I29" s="37"/>
      <c r="J29" s="37"/>
      <c r="K29" s="37"/>
      <c r="L29" s="37"/>
      <c r="M29" s="38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4" customFormat="1">
      <c r="A30" s="38"/>
      <c r="B30" s="291" t="str">
        <f>Bemonstering!$B$49</f>
        <v>test</v>
      </c>
      <c r="C30" s="246"/>
      <c r="D30" s="247"/>
      <c r="E30" s="248"/>
      <c r="F30" s="301" t="e">
        <f>(Bemonstering!$H$49*Silrubber!D30)/Silrubber!E30</f>
        <v>#DIV/0!</v>
      </c>
      <c r="G30" s="302" t="str">
        <f>IF(C30="","-",(C30/F30))</f>
        <v>-</v>
      </c>
      <c r="H30" s="214">
        <v>0</v>
      </c>
      <c r="I30" s="121"/>
      <c r="J30" s="576"/>
      <c r="K30" s="576"/>
      <c r="L30" s="576"/>
      <c r="M30" s="38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4" customFormat="1">
      <c r="A31" s="38"/>
      <c r="B31" s="203">
        <f>Bemonstering!$B$50</f>
        <v>2</v>
      </c>
      <c r="C31" s="249"/>
      <c r="D31" s="250">
        <f>$D$30</f>
        <v>0</v>
      </c>
      <c r="E31" s="251">
        <f>$E$30</f>
        <v>0</v>
      </c>
      <c r="F31" s="304" t="e">
        <f>(Bemonstering!$H$50*Silrubber!D31)/Silrubber!E31</f>
        <v>#DIV/0!</v>
      </c>
      <c r="G31" s="215" t="str">
        <f t="shared" ref="G31:G39" si="3">IF(C31="","-",(C31/F31))</f>
        <v>-</v>
      </c>
      <c r="H31" s="122">
        <v>5.0000000000000001E-3</v>
      </c>
      <c r="I31" s="123"/>
      <c r="J31" s="577"/>
      <c r="K31" s="577"/>
      <c r="L31" s="577"/>
      <c r="M31" s="38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4" customFormat="1">
      <c r="A32" s="38"/>
      <c r="B32" s="203">
        <f>Bemonstering!$B$51</f>
        <v>3</v>
      </c>
      <c r="C32" s="249"/>
      <c r="D32" s="250">
        <f t="shared" ref="D32:D39" si="4">$D$30</f>
        <v>0</v>
      </c>
      <c r="E32" s="251">
        <f t="shared" ref="E32:E39" si="5">$E$30</f>
        <v>0</v>
      </c>
      <c r="F32" s="304" t="e">
        <f>(Bemonstering!$H$51*Silrubber!D32)/Silrubber!E32</f>
        <v>#DIV/0!</v>
      </c>
      <c r="G32" s="215" t="str">
        <f t="shared" si="3"/>
        <v>-</v>
      </c>
      <c r="H32" s="124">
        <v>0.05</v>
      </c>
      <c r="I32" s="123"/>
      <c r="J32" s="578"/>
      <c r="K32" s="578"/>
      <c r="L32" s="578"/>
      <c r="M32" s="38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4" customFormat="1" ht="13.5" thickBot="1">
      <c r="A33" s="38"/>
      <c r="B33" s="203">
        <f>Bemonstering!$B$52</f>
        <v>4</v>
      </c>
      <c r="C33" s="146"/>
      <c r="D33" s="250">
        <f t="shared" si="4"/>
        <v>0</v>
      </c>
      <c r="E33" s="251">
        <f t="shared" si="5"/>
        <v>0</v>
      </c>
      <c r="F33" s="304" t="e">
        <f>(Bemonstering!$H$52*Silrubber!D33)/Silrubber!E33</f>
        <v>#DIV/0!</v>
      </c>
      <c r="G33" s="215" t="str">
        <f t="shared" si="3"/>
        <v>-</v>
      </c>
      <c r="H33" s="125">
        <v>1</v>
      </c>
      <c r="I33" s="126"/>
      <c r="J33" s="577"/>
      <c r="K33" s="577"/>
      <c r="L33" s="577"/>
      <c r="M33" s="38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4" customFormat="1">
      <c r="A34" s="38"/>
      <c r="B34" s="203">
        <f>Bemonstering!$B$53</f>
        <v>5</v>
      </c>
      <c r="C34" s="249"/>
      <c r="D34" s="250">
        <f t="shared" si="4"/>
        <v>0</v>
      </c>
      <c r="E34" s="251">
        <f t="shared" si="5"/>
        <v>0</v>
      </c>
      <c r="F34" s="304" t="e">
        <f>(Bemonstering!$H$53*Silrubber!D34)/Silrubber!E34</f>
        <v>#DIV/0!</v>
      </c>
      <c r="G34" s="215" t="str">
        <f t="shared" si="3"/>
        <v>-</v>
      </c>
      <c r="H34" s="316"/>
      <c r="I34" s="37"/>
      <c r="J34" s="37"/>
      <c r="K34" s="37"/>
      <c r="L34" s="37"/>
      <c r="M34" s="38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4" customFormat="1" ht="12.75" customHeight="1">
      <c r="A35" s="38"/>
      <c r="B35" s="203">
        <f>Bemonstering!$B$54</f>
        <v>6</v>
      </c>
      <c r="C35" s="249"/>
      <c r="D35" s="250">
        <f t="shared" si="4"/>
        <v>0</v>
      </c>
      <c r="E35" s="251">
        <f t="shared" si="5"/>
        <v>0</v>
      </c>
      <c r="F35" s="304" t="e">
        <f>(Bemonstering!$H$54*Silrubber!D35)/Silrubber!E35</f>
        <v>#DIV/0!</v>
      </c>
      <c r="G35" s="215" t="str">
        <f t="shared" si="3"/>
        <v>-</v>
      </c>
      <c r="H35" s="316"/>
      <c r="I35" s="573" t="s">
        <v>197</v>
      </c>
      <c r="J35" s="574"/>
      <c r="K35" s="574"/>
      <c r="L35" s="574"/>
      <c r="M35" s="57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4" customFormat="1">
      <c r="A36" s="38"/>
      <c r="B36" s="203">
        <f>Bemonstering!$B$55</f>
        <v>7</v>
      </c>
      <c r="C36" s="255"/>
      <c r="D36" s="250">
        <f t="shared" si="4"/>
        <v>0</v>
      </c>
      <c r="E36" s="251">
        <f t="shared" si="5"/>
        <v>0</v>
      </c>
      <c r="F36" s="304" t="e">
        <f>(Bemonstering!$H$55*Silrubber!D36)/Silrubber!E36</f>
        <v>#DIV/0!</v>
      </c>
      <c r="G36" s="215" t="str">
        <f t="shared" si="3"/>
        <v>-</v>
      </c>
      <c r="H36" s="316"/>
      <c r="I36" s="574"/>
      <c r="J36" s="574"/>
      <c r="K36" s="574"/>
      <c r="L36" s="574"/>
      <c r="M36" s="57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4" customFormat="1" ht="12.75" customHeight="1">
      <c r="A37" s="38"/>
      <c r="B37" s="203">
        <f>Bemonstering!$B$56</f>
        <v>8</v>
      </c>
      <c r="C37" s="255"/>
      <c r="D37" s="250">
        <f t="shared" si="4"/>
        <v>0</v>
      </c>
      <c r="E37" s="251">
        <f t="shared" si="5"/>
        <v>0</v>
      </c>
      <c r="F37" s="304" t="e">
        <f>(Bemonstering!$H$56*Silrubber!D37)/Silrubber!E37</f>
        <v>#DIV/0!</v>
      </c>
      <c r="G37" s="215" t="str">
        <f t="shared" si="3"/>
        <v>-</v>
      </c>
      <c r="H37" s="316"/>
      <c r="I37" s="574"/>
      <c r="J37" s="574"/>
      <c r="K37" s="574"/>
      <c r="L37" s="574"/>
      <c r="M37" s="57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4" customFormat="1">
      <c r="A38" s="38"/>
      <c r="B38" s="203">
        <f>Bemonstering!$B$57</f>
        <v>9</v>
      </c>
      <c r="C38" s="255"/>
      <c r="D38" s="250">
        <f t="shared" si="4"/>
        <v>0</v>
      </c>
      <c r="E38" s="251">
        <f t="shared" si="5"/>
        <v>0</v>
      </c>
      <c r="F38" s="304" t="e">
        <f>(Bemonstering!$H$57*Silrubber!D38)/Silrubber!E38</f>
        <v>#DIV/0!</v>
      </c>
      <c r="G38" s="215" t="str">
        <f t="shared" si="3"/>
        <v>-</v>
      </c>
      <c r="H38" s="316"/>
      <c r="I38" s="574"/>
      <c r="J38" s="574"/>
      <c r="K38" s="574"/>
      <c r="L38" s="574"/>
      <c r="M38" s="57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4" customFormat="1">
      <c r="A39" s="38"/>
      <c r="B39" s="203">
        <f>Bemonstering!$B$58</f>
        <v>10</v>
      </c>
      <c r="C39" s="255"/>
      <c r="D39" s="250">
        <f t="shared" si="4"/>
        <v>0</v>
      </c>
      <c r="E39" s="251">
        <f t="shared" si="5"/>
        <v>0</v>
      </c>
      <c r="F39" s="304" t="e">
        <f>(Bemonstering!$H$58*Silrubber!D39)/Silrubber!E39</f>
        <v>#DIV/0!</v>
      </c>
      <c r="G39" s="215" t="str">
        <f t="shared" si="3"/>
        <v>-</v>
      </c>
      <c r="H39" s="316"/>
      <c r="I39" s="574"/>
      <c r="J39" s="574"/>
      <c r="K39" s="574"/>
      <c r="L39" s="574"/>
      <c r="M39" s="57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4" customFormat="1">
      <c r="A40" s="38"/>
      <c r="B40" s="293" t="s">
        <v>61</v>
      </c>
      <c r="C40" s="256"/>
      <c r="D40" s="257"/>
      <c r="E40" s="258"/>
      <c r="F40" s="317"/>
      <c r="G40" s="307" t="e">
        <f>AVERAGE(G30:G39)</f>
        <v>#DIV/0!</v>
      </c>
      <c r="H40" s="318"/>
      <c r="I40" s="574"/>
      <c r="J40" s="574"/>
      <c r="K40" s="574"/>
      <c r="L40" s="574"/>
      <c r="M40" s="57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4" customFormat="1" ht="13.5" thickBot="1">
      <c r="A41" s="38"/>
      <c r="B41" s="294" t="s">
        <v>105</v>
      </c>
      <c r="C41" s="259"/>
      <c r="D41" s="253">
        <f>AVERAGE(D30:D39)</f>
        <v>0</v>
      </c>
      <c r="E41" s="253">
        <f>AVERAGE(E30:E39)</f>
        <v>0</v>
      </c>
      <c r="F41" s="319" t="e">
        <f>AVERAGE(F30:F39)</f>
        <v>#DIV/0!</v>
      </c>
      <c r="G41" s="309" t="e">
        <f>C41/F41</f>
        <v>#DIV/0!</v>
      </c>
      <c r="H41" s="221" t="s">
        <v>106</v>
      </c>
      <c r="I41" s="574"/>
      <c r="J41" s="574"/>
      <c r="K41" s="574"/>
      <c r="L41" s="574"/>
      <c r="M41" s="57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4" customFormat="1">
      <c r="A42" s="38"/>
      <c r="B42" s="295"/>
      <c r="C42" s="2"/>
      <c r="D42" s="260"/>
      <c r="E42" s="260"/>
      <c r="F42" s="320"/>
      <c r="G42" s="321"/>
      <c r="H42" s="320"/>
      <c r="I42" s="37"/>
      <c r="J42" s="37"/>
      <c r="K42" s="37"/>
      <c r="L42" s="37"/>
      <c r="M42" s="38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4" customFormat="1">
      <c r="A43" s="38"/>
      <c r="B43" s="187" t="s">
        <v>179</v>
      </c>
      <c r="C43" s="188" t="s">
        <v>182</v>
      </c>
      <c r="D43" s="190"/>
      <c r="E43" s="190"/>
      <c r="F43" s="190"/>
      <c r="G43" s="322"/>
      <c r="H43" s="323"/>
      <c r="I43" s="37"/>
      <c r="J43" s="37"/>
      <c r="K43" s="37"/>
      <c r="L43" s="37"/>
      <c r="M43" s="38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4" customFormat="1" ht="13.5" thickBot="1">
      <c r="A44" s="38"/>
      <c r="B44" s="295"/>
      <c r="C44" s="38"/>
      <c r="D44" s="320"/>
      <c r="E44" s="320"/>
      <c r="F44" s="320"/>
      <c r="G44" s="321"/>
      <c r="H44" s="320"/>
      <c r="I44" s="37"/>
      <c r="J44" s="37"/>
      <c r="K44" s="37"/>
      <c r="L44" s="37"/>
      <c r="M44" s="38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4" customFormat="1">
      <c r="A45" s="38"/>
      <c r="B45" s="292" t="s">
        <v>60</v>
      </c>
      <c r="C45" s="77" t="s">
        <v>130</v>
      </c>
      <c r="D45" s="77" t="s">
        <v>116</v>
      </c>
      <c r="E45" s="77" t="s">
        <v>45</v>
      </c>
      <c r="F45" s="77" t="s">
        <v>59</v>
      </c>
      <c r="G45" s="77" t="s">
        <v>46</v>
      </c>
      <c r="H45" s="62" t="s">
        <v>14</v>
      </c>
      <c r="I45" s="37"/>
      <c r="J45" s="37"/>
      <c r="K45" s="37"/>
      <c r="L45" s="37"/>
      <c r="M45" s="38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4" customFormat="1">
      <c r="A46" s="38"/>
      <c r="B46" s="296" t="s">
        <v>145</v>
      </c>
      <c r="C46" s="197" t="s">
        <v>47</v>
      </c>
      <c r="D46" s="197" t="s">
        <v>117</v>
      </c>
      <c r="E46" s="197" t="s">
        <v>5</v>
      </c>
      <c r="F46" s="197" t="s">
        <v>223</v>
      </c>
      <c r="G46" s="197" t="s">
        <v>38</v>
      </c>
      <c r="H46" s="109" t="s">
        <v>38</v>
      </c>
      <c r="I46" s="37"/>
      <c r="J46" s="37"/>
      <c r="K46" s="37"/>
      <c r="L46" s="37"/>
      <c r="M46" s="38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4" customFormat="1" ht="13.5" thickBot="1">
      <c r="A47" s="38"/>
      <c r="B47" s="198" t="s">
        <v>110</v>
      </c>
      <c r="C47" s="112" t="s">
        <v>46</v>
      </c>
      <c r="D47" s="112" t="s">
        <v>5</v>
      </c>
      <c r="E47" s="112"/>
      <c r="F47" s="313"/>
      <c r="G47" s="314"/>
      <c r="H47" s="315"/>
      <c r="I47" s="37"/>
      <c r="J47" s="37"/>
      <c r="K47" s="37"/>
      <c r="L47" s="37"/>
      <c r="M47" s="38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4" customFormat="1">
      <c r="A48" s="38"/>
      <c r="B48" s="291" t="str">
        <f>Bemonstering!$B$49</f>
        <v>test</v>
      </c>
      <c r="C48" s="246"/>
      <c r="D48" s="247"/>
      <c r="E48" s="248"/>
      <c r="F48" s="301" t="e">
        <f>(Bemonstering!$H$49*Silrubber!D48)/Silrubber!E48</f>
        <v>#DIV/0!</v>
      </c>
      <c r="G48" s="302" t="str">
        <f>IF(C48="","-",(C48/F48))</f>
        <v>-</v>
      </c>
      <c r="H48" s="214">
        <v>0</v>
      </c>
      <c r="I48" s="121"/>
      <c r="J48" s="576"/>
      <c r="K48" s="576"/>
      <c r="L48" s="576"/>
      <c r="M48" s="38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s="4" customFormat="1">
      <c r="A49" s="38"/>
      <c r="B49" s="203">
        <f>Bemonstering!$B$50</f>
        <v>2</v>
      </c>
      <c r="C49" s="249"/>
      <c r="D49" s="250">
        <f>$D$48</f>
        <v>0</v>
      </c>
      <c r="E49" s="251">
        <f>$E$48</f>
        <v>0</v>
      </c>
      <c r="F49" s="304" t="e">
        <f>(Bemonstering!$H$50*Silrubber!D49)/Silrubber!E49</f>
        <v>#DIV/0!</v>
      </c>
      <c r="G49" s="215" t="str">
        <f t="shared" ref="G49:G57" si="6">IF(C49="","-",(C49/F49))</f>
        <v>-</v>
      </c>
      <c r="H49" s="122">
        <v>5.0000000000000001E-3</v>
      </c>
      <c r="I49" s="123"/>
      <c r="J49" s="577"/>
      <c r="K49" s="577"/>
      <c r="L49" s="577"/>
      <c r="M49" s="38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s="4" customFormat="1">
      <c r="A50" s="38"/>
      <c r="B50" s="203">
        <f>Bemonstering!$B$51</f>
        <v>3</v>
      </c>
      <c r="C50" s="249"/>
      <c r="D50" s="250">
        <f t="shared" ref="D50:D57" si="7">$D$48</f>
        <v>0</v>
      </c>
      <c r="E50" s="251">
        <f t="shared" ref="E50:E57" si="8">$E$48</f>
        <v>0</v>
      </c>
      <c r="F50" s="304" t="e">
        <f>(Bemonstering!$H$51*Silrubber!D50)/Silrubber!E50</f>
        <v>#DIV/0!</v>
      </c>
      <c r="G50" s="215" t="str">
        <f t="shared" si="6"/>
        <v>-</v>
      </c>
      <c r="H50" s="124">
        <v>0.05</v>
      </c>
      <c r="I50" s="123"/>
      <c r="J50" s="578"/>
      <c r="K50" s="578"/>
      <c r="L50" s="578"/>
      <c r="M50" s="38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s="4" customFormat="1" ht="13.5" thickBot="1">
      <c r="A51" s="38"/>
      <c r="B51" s="203">
        <f>Bemonstering!$B$52</f>
        <v>4</v>
      </c>
      <c r="C51" s="146"/>
      <c r="D51" s="250">
        <f t="shared" si="7"/>
        <v>0</v>
      </c>
      <c r="E51" s="251">
        <f t="shared" si="8"/>
        <v>0</v>
      </c>
      <c r="F51" s="304" t="e">
        <f>(Bemonstering!$H$52*Silrubber!D51)/Silrubber!E51</f>
        <v>#DIV/0!</v>
      </c>
      <c r="G51" s="215" t="str">
        <f t="shared" si="6"/>
        <v>-</v>
      </c>
      <c r="H51" s="125">
        <v>1</v>
      </c>
      <c r="I51" s="126"/>
      <c r="J51" s="577"/>
      <c r="K51" s="577"/>
      <c r="L51" s="577"/>
      <c r="M51" s="38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s="4" customFormat="1">
      <c r="A52" s="38"/>
      <c r="B52" s="203">
        <f>Bemonstering!$B$53</f>
        <v>5</v>
      </c>
      <c r="C52" s="249"/>
      <c r="D52" s="250">
        <f t="shared" si="7"/>
        <v>0</v>
      </c>
      <c r="E52" s="251">
        <f t="shared" si="8"/>
        <v>0</v>
      </c>
      <c r="F52" s="304" t="e">
        <f>(Bemonstering!$H$53*Silrubber!D52)/Silrubber!E52</f>
        <v>#DIV/0!</v>
      </c>
      <c r="G52" s="215" t="str">
        <f t="shared" si="6"/>
        <v>-</v>
      </c>
      <c r="H52" s="318"/>
      <c r="I52" s="37"/>
      <c r="J52" s="37"/>
      <c r="K52" s="37"/>
      <c r="L52" s="37"/>
      <c r="M52" s="38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s="4" customFormat="1">
      <c r="A53" s="38"/>
      <c r="B53" s="203">
        <f>Bemonstering!$B$54</f>
        <v>6</v>
      </c>
      <c r="C53" s="249"/>
      <c r="D53" s="250">
        <f t="shared" si="7"/>
        <v>0</v>
      </c>
      <c r="E53" s="251">
        <f t="shared" si="8"/>
        <v>0</v>
      </c>
      <c r="F53" s="304" t="e">
        <f>(Bemonstering!$H$54*Silrubber!D53)/Silrubber!E53</f>
        <v>#DIV/0!</v>
      </c>
      <c r="G53" s="215" t="str">
        <f t="shared" si="6"/>
        <v>-</v>
      </c>
      <c r="H53" s="318"/>
      <c r="I53" s="573" t="s">
        <v>197</v>
      </c>
      <c r="J53" s="574"/>
      <c r="K53" s="574"/>
      <c r="L53" s="574"/>
      <c r="M53" s="574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s="4" customFormat="1">
      <c r="A54" s="38"/>
      <c r="B54" s="203">
        <f>Bemonstering!$B$55</f>
        <v>7</v>
      </c>
      <c r="C54" s="261"/>
      <c r="D54" s="250">
        <f t="shared" si="7"/>
        <v>0</v>
      </c>
      <c r="E54" s="251">
        <f t="shared" si="8"/>
        <v>0</v>
      </c>
      <c r="F54" s="304" t="e">
        <f>(Bemonstering!$H$55*Silrubber!D54)/Silrubber!E54</f>
        <v>#DIV/0!</v>
      </c>
      <c r="G54" s="215" t="str">
        <f t="shared" si="6"/>
        <v>-</v>
      </c>
      <c r="H54" s="318"/>
      <c r="I54" s="574"/>
      <c r="J54" s="574"/>
      <c r="K54" s="574"/>
      <c r="L54" s="574"/>
      <c r="M54" s="57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s="4" customFormat="1">
      <c r="A55" s="38"/>
      <c r="B55" s="203">
        <f>Bemonstering!$B$56</f>
        <v>8</v>
      </c>
      <c r="C55" s="261"/>
      <c r="D55" s="250">
        <f t="shared" si="7"/>
        <v>0</v>
      </c>
      <c r="E55" s="251">
        <f t="shared" si="8"/>
        <v>0</v>
      </c>
      <c r="F55" s="304" t="e">
        <f>(Bemonstering!$H$56*Silrubber!D55)/Silrubber!E55</f>
        <v>#DIV/0!</v>
      </c>
      <c r="G55" s="215" t="str">
        <f t="shared" si="6"/>
        <v>-</v>
      </c>
      <c r="H55" s="318"/>
      <c r="I55" s="574"/>
      <c r="J55" s="574"/>
      <c r="K55" s="574"/>
      <c r="L55" s="574"/>
      <c r="M55" s="574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s="4" customFormat="1">
      <c r="A56" s="38"/>
      <c r="B56" s="203">
        <f>Bemonstering!$B$57</f>
        <v>9</v>
      </c>
      <c r="C56" s="261"/>
      <c r="D56" s="250">
        <f t="shared" si="7"/>
        <v>0</v>
      </c>
      <c r="E56" s="251">
        <f t="shared" si="8"/>
        <v>0</v>
      </c>
      <c r="F56" s="304" t="e">
        <f>(Bemonstering!$H$57*Silrubber!D56)/Silrubber!E56</f>
        <v>#DIV/0!</v>
      </c>
      <c r="G56" s="215" t="str">
        <f t="shared" si="6"/>
        <v>-</v>
      </c>
      <c r="H56" s="324"/>
      <c r="I56" s="574"/>
      <c r="J56" s="574"/>
      <c r="K56" s="574"/>
      <c r="L56" s="574"/>
      <c r="M56" s="574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s="4" customFormat="1">
      <c r="A57" s="38"/>
      <c r="B57" s="203">
        <f>Bemonstering!$B$58</f>
        <v>10</v>
      </c>
      <c r="C57" s="255"/>
      <c r="D57" s="250">
        <f t="shared" si="7"/>
        <v>0</v>
      </c>
      <c r="E57" s="251">
        <f t="shared" si="8"/>
        <v>0</v>
      </c>
      <c r="F57" s="304" t="e">
        <f>(Bemonstering!$H$58*Silrubber!D57)/Silrubber!E57</f>
        <v>#DIV/0!</v>
      </c>
      <c r="G57" s="215" t="str">
        <f t="shared" si="6"/>
        <v>-</v>
      </c>
      <c r="H57" s="324"/>
      <c r="I57" s="574"/>
      <c r="J57" s="574"/>
      <c r="K57" s="574"/>
      <c r="L57" s="574"/>
      <c r="M57" s="574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s="4" customFormat="1">
      <c r="A58" s="38"/>
      <c r="B58" s="293" t="s">
        <v>61</v>
      </c>
      <c r="C58" s="256"/>
      <c r="D58" s="257"/>
      <c r="E58" s="258"/>
      <c r="F58" s="317"/>
      <c r="G58" s="325" t="e">
        <f>AVERAGE(G48:G57)</f>
        <v>#DIV/0!</v>
      </c>
      <c r="H58" s="326"/>
      <c r="I58" s="574"/>
      <c r="J58" s="574"/>
      <c r="K58" s="574"/>
      <c r="L58" s="574"/>
      <c r="M58" s="574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s="4" customFormat="1" ht="13.5" thickBot="1">
      <c r="A59" s="38"/>
      <c r="B59" s="294" t="s">
        <v>105</v>
      </c>
      <c r="C59" s="259"/>
      <c r="D59" s="253">
        <f>AVERAGE(D48:D57)</f>
        <v>0</v>
      </c>
      <c r="E59" s="253">
        <f>AVERAGE(E48:E57)</f>
        <v>0</v>
      </c>
      <c r="F59" s="319" t="e">
        <f>AVERAGE(F48:F57)</f>
        <v>#DIV/0!</v>
      </c>
      <c r="G59" s="327" t="e">
        <f>C59/F59</f>
        <v>#DIV/0!</v>
      </c>
      <c r="H59" s="221" t="s">
        <v>106</v>
      </c>
      <c r="I59" s="574"/>
      <c r="J59" s="574"/>
      <c r="K59" s="574"/>
      <c r="L59" s="574"/>
      <c r="M59" s="574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s="99"/>
      <c r="B60" s="192"/>
      <c r="C60" s="87"/>
      <c r="D60" s="87"/>
      <c r="E60" s="87"/>
      <c r="F60" s="110"/>
      <c r="G60" s="289"/>
      <c r="H60" s="110"/>
      <c r="I60" s="191"/>
      <c r="J60" s="191"/>
      <c r="K60" s="191"/>
      <c r="L60" s="166"/>
      <c r="M60" s="99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</row>
    <row r="61" spans="1:31">
      <c r="A61" s="99"/>
      <c r="B61" s="187" t="s">
        <v>179</v>
      </c>
      <c r="C61" s="188" t="s">
        <v>183</v>
      </c>
      <c r="D61" s="190"/>
      <c r="E61" s="190"/>
      <c r="F61" s="190"/>
      <c r="G61" s="328"/>
      <c r="H61" s="226"/>
      <c r="I61" s="191"/>
      <c r="J61" s="191"/>
      <c r="K61" s="191"/>
      <c r="L61" s="166"/>
      <c r="M61" s="99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</row>
    <row r="62" spans="1:31" ht="13.5" thickBot="1">
      <c r="A62" s="99"/>
      <c r="B62" s="192"/>
      <c r="C62" s="110"/>
      <c r="D62" s="110"/>
      <c r="E62" s="110"/>
      <c r="F62" s="110"/>
      <c r="G62" s="289"/>
      <c r="H62" s="110"/>
      <c r="I62" s="191"/>
      <c r="J62" s="191"/>
      <c r="K62" s="191"/>
      <c r="L62" s="166"/>
      <c r="M62" s="99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</row>
    <row r="63" spans="1:31" s="4" customFormat="1">
      <c r="A63" s="38"/>
      <c r="B63" s="292" t="s">
        <v>62</v>
      </c>
      <c r="C63" s="77" t="s">
        <v>130</v>
      </c>
      <c r="D63" s="77" t="s">
        <v>116</v>
      </c>
      <c r="E63" s="77" t="s">
        <v>45</v>
      </c>
      <c r="F63" s="77" t="s">
        <v>59</v>
      </c>
      <c r="G63" s="77" t="s">
        <v>46</v>
      </c>
      <c r="H63" s="62" t="s">
        <v>14</v>
      </c>
      <c r="I63" s="37"/>
      <c r="J63" s="37"/>
      <c r="K63" s="37"/>
      <c r="L63" s="37"/>
      <c r="M63" s="38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s="4" customFormat="1">
      <c r="A64" s="38"/>
      <c r="B64" s="296" t="s">
        <v>146</v>
      </c>
      <c r="C64" s="197" t="s">
        <v>47</v>
      </c>
      <c r="D64" s="197" t="s">
        <v>117</v>
      </c>
      <c r="E64" s="197" t="s">
        <v>5</v>
      </c>
      <c r="F64" s="197" t="s">
        <v>223</v>
      </c>
      <c r="G64" s="197" t="s">
        <v>38</v>
      </c>
      <c r="H64" s="109" t="s">
        <v>38</v>
      </c>
      <c r="I64" s="37"/>
      <c r="J64" s="37"/>
      <c r="K64" s="37"/>
      <c r="L64" s="37"/>
      <c r="M64" s="38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s="4" customFormat="1" ht="13.5" thickBot="1">
      <c r="A65" s="38"/>
      <c r="B65" s="297" t="s">
        <v>110</v>
      </c>
      <c r="C65" s="112" t="s">
        <v>46</v>
      </c>
      <c r="D65" s="112" t="s">
        <v>5</v>
      </c>
      <c r="E65" s="112"/>
      <c r="F65" s="313"/>
      <c r="G65" s="314"/>
      <c r="H65" s="315"/>
      <c r="I65" s="37"/>
      <c r="J65" s="37"/>
      <c r="K65" s="37"/>
      <c r="L65" s="37"/>
      <c r="M65" s="38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s="4" customFormat="1">
      <c r="A66" s="38"/>
      <c r="B66" s="291" t="str">
        <f>Bemonstering!$B$49</f>
        <v>test</v>
      </c>
      <c r="C66" s="246"/>
      <c r="D66" s="247"/>
      <c r="E66" s="248"/>
      <c r="F66" s="301" t="e">
        <f>(Bemonstering!$H$49*Silrubber!D66)/Silrubber!E66</f>
        <v>#DIV/0!</v>
      </c>
      <c r="G66" s="302" t="str">
        <f>IF(C66="","-",(C66/F66))</f>
        <v>-</v>
      </c>
      <c r="H66" s="214">
        <v>0</v>
      </c>
      <c r="I66" s="121"/>
      <c r="J66" s="576"/>
      <c r="K66" s="576"/>
      <c r="L66" s="576"/>
      <c r="M66" s="38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s="4" customFormat="1">
      <c r="A67" s="38"/>
      <c r="B67" s="203">
        <f>Bemonstering!$B$50</f>
        <v>2</v>
      </c>
      <c r="C67" s="249"/>
      <c r="D67" s="250">
        <f>$D$66</f>
        <v>0</v>
      </c>
      <c r="E67" s="251">
        <f>$E$66</f>
        <v>0</v>
      </c>
      <c r="F67" s="304" t="e">
        <f>(Bemonstering!$H$50*Silrubber!D67)/Silrubber!E67</f>
        <v>#DIV/0!</v>
      </c>
      <c r="G67" s="215" t="str">
        <f t="shared" ref="G67:G75" si="9">IF(C67="","-",(C67/F67))</f>
        <v>-</v>
      </c>
      <c r="H67" s="122">
        <v>5.0000000000000001E-3</v>
      </c>
      <c r="I67" s="123"/>
      <c r="J67" s="577"/>
      <c r="K67" s="577"/>
      <c r="L67" s="577"/>
      <c r="M67" s="3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s="4" customFormat="1">
      <c r="A68" s="38"/>
      <c r="B68" s="203">
        <f>Bemonstering!$B$51</f>
        <v>3</v>
      </c>
      <c r="C68" s="249"/>
      <c r="D68" s="250">
        <f t="shared" ref="D68:D75" si="10">$D$66</f>
        <v>0</v>
      </c>
      <c r="E68" s="251">
        <f t="shared" ref="E68:E75" si="11">$E$66</f>
        <v>0</v>
      </c>
      <c r="F68" s="304" t="e">
        <f>(Bemonstering!$H$51*Silrubber!D68)/Silrubber!E68</f>
        <v>#DIV/0!</v>
      </c>
      <c r="G68" s="215" t="str">
        <f t="shared" si="9"/>
        <v>-</v>
      </c>
      <c r="H68" s="124">
        <v>0.05</v>
      </c>
      <c r="I68" s="123"/>
      <c r="J68" s="578"/>
      <c r="K68" s="578"/>
      <c r="L68" s="578"/>
      <c r="M68" s="32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s="4" customFormat="1" ht="13.5" thickBot="1">
      <c r="A69" s="38"/>
      <c r="B69" s="203">
        <f>Bemonstering!$B$52</f>
        <v>4</v>
      </c>
      <c r="C69" s="146"/>
      <c r="D69" s="250">
        <f t="shared" si="10"/>
        <v>0</v>
      </c>
      <c r="E69" s="251">
        <f t="shared" si="11"/>
        <v>0</v>
      </c>
      <c r="F69" s="304" t="e">
        <f>(Bemonstering!$H$52*Silrubber!D69)/Silrubber!E69</f>
        <v>#DIV/0!</v>
      </c>
      <c r="G69" s="215" t="str">
        <f t="shared" si="9"/>
        <v>-</v>
      </c>
      <c r="H69" s="125">
        <v>1</v>
      </c>
      <c r="I69" s="126"/>
      <c r="J69" s="577"/>
      <c r="K69" s="577"/>
      <c r="L69" s="577"/>
      <c r="M69" s="32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s="4" customFormat="1" ht="15">
      <c r="A70" s="38"/>
      <c r="B70" s="203">
        <f>Bemonstering!$B$53</f>
        <v>5</v>
      </c>
      <c r="C70" s="249"/>
      <c r="D70" s="250">
        <f t="shared" si="10"/>
        <v>0</v>
      </c>
      <c r="E70" s="251">
        <f t="shared" si="11"/>
        <v>0</v>
      </c>
      <c r="F70" s="304" t="e">
        <f>(Bemonstering!$H$53*Silrubber!D70)/Silrubber!E70</f>
        <v>#DIV/0!</v>
      </c>
      <c r="G70" s="215" t="str">
        <f t="shared" si="9"/>
        <v>-</v>
      </c>
      <c r="H70" s="326"/>
      <c r="I70" s="330"/>
      <c r="J70" s="331"/>
      <c r="K70" s="329"/>
      <c r="L70" s="330"/>
      <c r="M70" s="3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s="4" customFormat="1">
      <c r="A71" s="38"/>
      <c r="B71" s="203">
        <f>Bemonstering!$B$54</f>
        <v>6</v>
      </c>
      <c r="C71" s="249"/>
      <c r="D71" s="250">
        <f t="shared" si="10"/>
        <v>0</v>
      </c>
      <c r="E71" s="251">
        <f t="shared" si="11"/>
        <v>0</v>
      </c>
      <c r="F71" s="304" t="e">
        <f>(Bemonstering!$H$54*Silrubber!D71)/Silrubber!E71</f>
        <v>#DIV/0!</v>
      </c>
      <c r="G71" s="215" t="str">
        <f t="shared" si="9"/>
        <v>-</v>
      </c>
      <c r="H71" s="318"/>
      <c r="I71" s="573" t="s">
        <v>197</v>
      </c>
      <c r="J71" s="574"/>
      <c r="K71" s="574"/>
      <c r="L71" s="574"/>
      <c r="M71" s="574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s="4" customFormat="1">
      <c r="A72" s="38"/>
      <c r="B72" s="203">
        <f>Bemonstering!$B$55</f>
        <v>7</v>
      </c>
      <c r="C72" s="261"/>
      <c r="D72" s="250">
        <f t="shared" si="10"/>
        <v>0</v>
      </c>
      <c r="E72" s="251">
        <f t="shared" si="11"/>
        <v>0</v>
      </c>
      <c r="F72" s="304" t="e">
        <f>(Bemonstering!$H$55*Silrubber!D72)/Silrubber!E72</f>
        <v>#DIV/0!</v>
      </c>
      <c r="G72" s="215" t="str">
        <f t="shared" si="9"/>
        <v>-</v>
      </c>
      <c r="H72" s="318"/>
      <c r="I72" s="574"/>
      <c r="J72" s="574"/>
      <c r="K72" s="574"/>
      <c r="L72" s="574"/>
      <c r="M72" s="574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s="4" customFormat="1">
      <c r="A73" s="38"/>
      <c r="B73" s="203">
        <f>Bemonstering!$B$56</f>
        <v>8</v>
      </c>
      <c r="C73" s="261"/>
      <c r="D73" s="250">
        <f t="shared" si="10"/>
        <v>0</v>
      </c>
      <c r="E73" s="251">
        <f t="shared" si="11"/>
        <v>0</v>
      </c>
      <c r="F73" s="304" t="e">
        <f>(Bemonstering!$H$56*Silrubber!D73)/Silrubber!E73</f>
        <v>#DIV/0!</v>
      </c>
      <c r="G73" s="215" t="str">
        <f t="shared" si="9"/>
        <v>-</v>
      </c>
      <c r="H73" s="318"/>
      <c r="I73" s="574"/>
      <c r="J73" s="574"/>
      <c r="K73" s="574"/>
      <c r="L73" s="574"/>
      <c r="M73" s="574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s="4" customFormat="1">
      <c r="A74" s="38"/>
      <c r="B74" s="203">
        <f>Bemonstering!$B$57</f>
        <v>9</v>
      </c>
      <c r="C74" s="261"/>
      <c r="D74" s="250">
        <f t="shared" si="10"/>
        <v>0</v>
      </c>
      <c r="E74" s="251">
        <f t="shared" si="11"/>
        <v>0</v>
      </c>
      <c r="F74" s="304" t="e">
        <f>(Bemonstering!$H$57*Silrubber!D74)/Silrubber!E74</f>
        <v>#DIV/0!</v>
      </c>
      <c r="G74" s="215" t="str">
        <f t="shared" si="9"/>
        <v>-</v>
      </c>
      <c r="H74" s="318"/>
      <c r="I74" s="574"/>
      <c r="J74" s="574"/>
      <c r="K74" s="574"/>
      <c r="L74" s="574"/>
      <c r="M74" s="574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s="4" customFormat="1">
      <c r="A75" s="38"/>
      <c r="B75" s="203">
        <f>Bemonstering!$B$58</f>
        <v>10</v>
      </c>
      <c r="C75" s="255"/>
      <c r="D75" s="250">
        <f t="shared" si="10"/>
        <v>0</v>
      </c>
      <c r="E75" s="251">
        <f t="shared" si="11"/>
        <v>0</v>
      </c>
      <c r="F75" s="304" t="e">
        <f>(Bemonstering!$H$58*Silrubber!D75)/Silrubber!E75</f>
        <v>#DIV/0!</v>
      </c>
      <c r="G75" s="215" t="str">
        <f t="shared" si="9"/>
        <v>-</v>
      </c>
      <c r="H75" s="318"/>
      <c r="I75" s="574"/>
      <c r="J75" s="574"/>
      <c r="K75" s="574"/>
      <c r="L75" s="574"/>
      <c r="M75" s="574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s="4" customFormat="1">
      <c r="A76" s="38"/>
      <c r="B76" s="293" t="s">
        <v>61</v>
      </c>
      <c r="C76" s="256"/>
      <c r="D76" s="257"/>
      <c r="E76" s="257"/>
      <c r="F76" s="317"/>
      <c r="G76" s="307" t="e">
        <f>AVERAGE(G66:G75)</f>
        <v>#DIV/0!</v>
      </c>
      <c r="H76" s="318"/>
      <c r="I76" s="574"/>
      <c r="J76" s="574"/>
      <c r="K76" s="574"/>
      <c r="L76" s="574"/>
      <c r="M76" s="574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3.5" thickBot="1">
      <c r="A77" s="99"/>
      <c r="B77" s="294" t="s">
        <v>105</v>
      </c>
      <c r="C77" s="259"/>
      <c r="D77" s="253">
        <f>AVERAGE(D66:D75)</f>
        <v>0</v>
      </c>
      <c r="E77" s="253">
        <f>AVERAGE(E66:E75)</f>
        <v>0</v>
      </c>
      <c r="F77" s="319" t="e">
        <f>AVERAGE(F66:F75)</f>
        <v>#DIV/0!</v>
      </c>
      <c r="G77" s="332" t="e">
        <f>C77/F77</f>
        <v>#DIV/0!</v>
      </c>
      <c r="H77" s="221" t="s">
        <v>106</v>
      </c>
      <c r="I77" s="574"/>
      <c r="J77" s="574"/>
      <c r="K77" s="574"/>
      <c r="L77" s="574"/>
      <c r="M77" s="574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</row>
    <row r="78" spans="1:31">
      <c r="A78" s="99"/>
      <c r="B78" s="192"/>
      <c r="C78" s="93"/>
      <c r="D78" s="93"/>
      <c r="E78" s="93"/>
      <c r="F78" s="131"/>
      <c r="G78" s="131"/>
      <c r="H78" s="131"/>
      <c r="I78" s="131"/>
      <c r="J78" s="131"/>
      <c r="K78" s="131"/>
      <c r="L78" s="99"/>
      <c r="M78" s="99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>
      <c r="A79" s="99"/>
      <c r="B79" s="192"/>
      <c r="C79" s="93"/>
      <c r="D79" s="93"/>
      <c r="E79" s="93"/>
      <c r="F79" s="131"/>
      <c r="G79" s="131"/>
      <c r="H79" s="131"/>
      <c r="I79" s="131"/>
      <c r="J79" s="131"/>
      <c r="K79" s="131"/>
      <c r="L79" s="99"/>
      <c r="M79" s="99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</row>
    <row r="80" spans="1:31">
      <c r="A80" s="99"/>
      <c r="B80" s="192"/>
      <c r="C80" s="93"/>
      <c r="D80" s="93"/>
      <c r="E80" s="93"/>
      <c r="F80" s="131"/>
      <c r="G80" s="131"/>
      <c r="H80" s="131"/>
      <c r="I80" s="131"/>
      <c r="J80" s="131"/>
      <c r="K80" s="131"/>
      <c r="L80" s="99"/>
      <c r="M80" s="99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</row>
    <row r="81" spans="1:31">
      <c r="A81" s="99"/>
      <c r="B81" s="187" t="s">
        <v>184</v>
      </c>
      <c r="C81" s="187" t="s">
        <v>186</v>
      </c>
      <c r="D81" s="223"/>
      <c r="E81" s="223"/>
      <c r="F81" s="223"/>
      <c r="G81" s="131"/>
      <c r="H81" s="131"/>
      <c r="I81" s="131"/>
      <c r="J81" s="131"/>
      <c r="K81" s="131"/>
      <c r="L81" s="99"/>
      <c r="M81" s="99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</row>
    <row r="82" spans="1:31" ht="13.5" thickBot="1">
      <c r="A82" s="99"/>
      <c r="B82" s="192"/>
      <c r="C82" s="131"/>
      <c r="D82" s="131"/>
      <c r="E82" s="131"/>
      <c r="F82" s="131"/>
      <c r="G82" s="131"/>
      <c r="H82" s="131"/>
      <c r="I82" s="131"/>
      <c r="J82" s="131"/>
      <c r="K82" s="131"/>
      <c r="L82" s="99"/>
      <c r="M82" s="99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</row>
    <row r="83" spans="1:31">
      <c r="A83" s="99"/>
      <c r="B83" s="194" t="s">
        <v>64</v>
      </c>
      <c r="C83" s="77" t="s">
        <v>4</v>
      </c>
      <c r="D83" s="105" t="s">
        <v>59</v>
      </c>
      <c r="E83" s="105" t="s">
        <v>4</v>
      </c>
      <c r="F83" s="62" t="s">
        <v>14</v>
      </c>
      <c r="G83" s="131"/>
      <c r="H83" s="131"/>
      <c r="I83" s="131"/>
      <c r="J83" s="131"/>
      <c r="K83" s="131"/>
      <c r="L83" s="99"/>
      <c r="M83" s="99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</row>
    <row r="84" spans="1:31">
      <c r="A84" s="99"/>
      <c r="B84" s="196" t="s">
        <v>142</v>
      </c>
      <c r="C84" s="197" t="s">
        <v>21</v>
      </c>
      <c r="D84" s="108" t="s">
        <v>131</v>
      </c>
      <c r="E84" s="108" t="s">
        <v>38</v>
      </c>
      <c r="F84" s="109" t="s">
        <v>38</v>
      </c>
      <c r="G84" s="131"/>
      <c r="H84" s="131"/>
      <c r="I84" s="99"/>
      <c r="J84" s="99"/>
      <c r="K84" s="99"/>
      <c r="L84" s="99"/>
      <c r="M84" s="99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</row>
    <row r="85" spans="1:31" ht="13.5" thickBot="1">
      <c r="A85" s="99"/>
      <c r="B85" s="298" t="s">
        <v>110</v>
      </c>
      <c r="C85" s="197" t="s">
        <v>63</v>
      </c>
      <c r="D85" s="108"/>
      <c r="E85" s="197" t="s">
        <v>65</v>
      </c>
      <c r="F85" s="200"/>
      <c r="G85" s="131"/>
      <c r="H85" s="333"/>
      <c r="I85" s="166"/>
      <c r="J85" s="166"/>
      <c r="K85" s="166"/>
      <c r="L85" s="99"/>
      <c r="M85" s="99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1">
      <c r="A86" s="99"/>
      <c r="B86" s="291" t="str">
        <f>Bemonstering!$B$49</f>
        <v>test</v>
      </c>
      <c r="C86" s="246">
        <v>12</v>
      </c>
      <c r="D86" s="262">
        <f>Bemonstering!$H$49</f>
        <v>30000</v>
      </c>
      <c r="E86" s="345">
        <f t="shared" ref="E86:E95" si="12">IF(C86="","-",(C86*1000)/D86)</f>
        <v>0.4</v>
      </c>
      <c r="F86" s="334">
        <v>0</v>
      </c>
      <c r="G86" s="99"/>
      <c r="H86" s="121"/>
      <c r="I86" s="335"/>
      <c r="J86" s="335"/>
      <c r="K86" s="335"/>
      <c r="L86" s="99"/>
      <c r="M86" s="99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</row>
    <row r="87" spans="1:31">
      <c r="A87" s="99"/>
      <c r="B87" s="203">
        <f>Bemonstering!$B$50</f>
        <v>2</v>
      </c>
      <c r="C87" s="249"/>
      <c r="D87" s="152">
        <f>Bemonstering!$H$50</f>
        <v>0</v>
      </c>
      <c r="E87" s="240" t="str">
        <f t="shared" si="12"/>
        <v>-</v>
      </c>
      <c r="F87" s="336">
        <v>0.4</v>
      </c>
      <c r="G87" s="99"/>
      <c r="H87" s="123"/>
      <c r="I87" s="337"/>
      <c r="J87" s="337"/>
      <c r="K87" s="337"/>
      <c r="L87" s="110"/>
      <c r="M87" s="99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</row>
    <row r="88" spans="1:31">
      <c r="A88" s="99"/>
      <c r="B88" s="203">
        <f>Bemonstering!$B$51</f>
        <v>3</v>
      </c>
      <c r="C88" s="249"/>
      <c r="D88" s="152">
        <f>Bemonstering!$H$51</f>
        <v>0</v>
      </c>
      <c r="E88" s="240" t="str">
        <f t="shared" si="12"/>
        <v>-</v>
      </c>
      <c r="F88" s="338">
        <v>50</v>
      </c>
      <c r="G88" s="99"/>
      <c r="H88" s="123"/>
      <c r="I88" s="339"/>
      <c r="J88" s="339"/>
      <c r="K88" s="339"/>
      <c r="L88" s="110"/>
      <c r="M88" s="99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</row>
    <row r="89" spans="1:31" ht="13.5" thickBot="1">
      <c r="A89" s="99"/>
      <c r="B89" s="203">
        <f>Bemonstering!$B$52</f>
        <v>4</v>
      </c>
      <c r="C89" s="146"/>
      <c r="D89" s="152">
        <f>Bemonstering!$H$52</f>
        <v>0</v>
      </c>
      <c r="E89" s="240" t="str">
        <f t="shared" si="12"/>
        <v>-</v>
      </c>
      <c r="F89" s="340">
        <v>500</v>
      </c>
      <c r="G89" s="99"/>
      <c r="H89" s="126"/>
      <c r="I89" s="337"/>
      <c r="J89" s="337"/>
      <c r="K89" s="337"/>
      <c r="L89" s="110"/>
      <c r="M89" s="99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</row>
    <row r="90" spans="1:31">
      <c r="A90" s="99"/>
      <c r="B90" s="203">
        <f>Bemonstering!$B$53</f>
        <v>5</v>
      </c>
      <c r="C90" s="249"/>
      <c r="D90" s="152">
        <f>Bemonstering!$H$53</f>
        <v>0</v>
      </c>
      <c r="E90" s="240" t="str">
        <f t="shared" si="12"/>
        <v>-</v>
      </c>
      <c r="F90" s="231"/>
      <c r="G90" s="131"/>
      <c r="H90" s="131"/>
      <c r="I90" s="99"/>
      <c r="J90" s="99"/>
      <c r="K90" s="99"/>
      <c r="L90" s="110"/>
      <c r="M90" s="99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</row>
    <row r="91" spans="1:31">
      <c r="A91" s="99"/>
      <c r="B91" s="203">
        <f>Bemonstering!$B$54</f>
        <v>6</v>
      </c>
      <c r="C91" s="249"/>
      <c r="D91" s="152">
        <f>Bemonstering!$H$54</f>
        <v>0</v>
      </c>
      <c r="E91" s="240" t="str">
        <f t="shared" si="12"/>
        <v>-</v>
      </c>
      <c r="F91" s="231"/>
      <c r="G91" s="573" t="s">
        <v>205</v>
      </c>
      <c r="H91" s="574"/>
      <c r="I91" s="574"/>
      <c r="J91" s="574"/>
      <c r="K91" s="574"/>
      <c r="L91" s="110"/>
      <c r="M91" s="99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</row>
    <row r="92" spans="1:31">
      <c r="A92" s="99"/>
      <c r="B92" s="203">
        <f>Bemonstering!$B$55</f>
        <v>7</v>
      </c>
      <c r="C92" s="144"/>
      <c r="D92" s="152">
        <f>Bemonstering!$H$55</f>
        <v>0</v>
      </c>
      <c r="E92" s="240" t="str">
        <f t="shared" si="12"/>
        <v>-</v>
      </c>
      <c r="F92" s="231"/>
      <c r="G92" s="574"/>
      <c r="H92" s="574"/>
      <c r="I92" s="574"/>
      <c r="J92" s="574"/>
      <c r="K92" s="574"/>
      <c r="L92" s="110"/>
      <c r="M92" s="99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</row>
    <row r="93" spans="1:31">
      <c r="A93" s="99"/>
      <c r="B93" s="203">
        <f>Bemonstering!$B$56</f>
        <v>8</v>
      </c>
      <c r="C93" s="144"/>
      <c r="D93" s="152">
        <f>Bemonstering!$H$56</f>
        <v>0</v>
      </c>
      <c r="E93" s="240" t="str">
        <f t="shared" si="12"/>
        <v>-</v>
      </c>
      <c r="F93" s="231"/>
      <c r="G93" s="574"/>
      <c r="H93" s="574"/>
      <c r="I93" s="574"/>
      <c r="J93" s="574"/>
      <c r="K93" s="574"/>
      <c r="L93" s="110"/>
      <c r="M93" s="99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</row>
    <row r="94" spans="1:31">
      <c r="A94" s="99"/>
      <c r="B94" s="203">
        <f>Bemonstering!$B$57</f>
        <v>9</v>
      </c>
      <c r="C94" s="263"/>
      <c r="D94" s="152">
        <f>Bemonstering!$H$57</f>
        <v>0</v>
      </c>
      <c r="E94" s="240" t="str">
        <f t="shared" si="12"/>
        <v>-</v>
      </c>
      <c r="F94" s="231"/>
      <c r="G94" s="574"/>
      <c r="H94" s="574"/>
      <c r="I94" s="574"/>
      <c r="J94" s="574"/>
      <c r="K94" s="574"/>
      <c r="L94" s="110"/>
      <c r="M94" s="99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</row>
    <row r="95" spans="1:31">
      <c r="A95" s="99"/>
      <c r="B95" s="203">
        <f>Bemonstering!$B$58</f>
        <v>10</v>
      </c>
      <c r="C95" s="263"/>
      <c r="D95" s="152">
        <f>Bemonstering!$H$58</f>
        <v>0</v>
      </c>
      <c r="E95" s="240" t="str">
        <f t="shared" si="12"/>
        <v>-</v>
      </c>
      <c r="F95" s="231"/>
      <c r="G95" s="574"/>
      <c r="H95" s="574"/>
      <c r="I95" s="574"/>
      <c r="J95" s="574"/>
      <c r="K95" s="574"/>
      <c r="L95" s="110"/>
      <c r="M95" s="99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</row>
    <row r="96" spans="1:31">
      <c r="A96" s="99"/>
      <c r="B96" s="206" t="s">
        <v>66</v>
      </c>
      <c r="C96" s="153"/>
      <c r="D96" s="154"/>
      <c r="E96" s="346">
        <f>AVERAGE(E86:E95)</f>
        <v>0.4</v>
      </c>
      <c r="F96" s="231"/>
      <c r="G96" s="574"/>
      <c r="H96" s="574"/>
      <c r="I96" s="574"/>
      <c r="J96" s="574"/>
      <c r="K96" s="574"/>
      <c r="L96" s="110"/>
      <c r="M96" s="99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</row>
    <row r="97" spans="1:31" ht="13.5" thickBot="1">
      <c r="A97" s="99"/>
      <c r="B97" s="209" t="s">
        <v>105</v>
      </c>
      <c r="C97" s="149"/>
      <c r="D97" s="264">
        <f>AVERAGE(D86:D95)</f>
        <v>3000</v>
      </c>
      <c r="E97" s="347">
        <f>(C97*1000)/D97</f>
        <v>0</v>
      </c>
      <c r="F97" s="221" t="s">
        <v>106</v>
      </c>
      <c r="G97" s="574"/>
      <c r="H97" s="574"/>
      <c r="I97" s="574"/>
      <c r="J97" s="574"/>
      <c r="K97" s="574"/>
      <c r="L97" s="99"/>
      <c r="M97" s="99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</row>
    <row r="98" spans="1:31">
      <c r="A98" s="99"/>
      <c r="B98" s="192"/>
      <c r="C98" s="87"/>
      <c r="D98" s="93"/>
      <c r="E98" s="131"/>
      <c r="F98" s="131"/>
      <c r="G98" s="131"/>
      <c r="H98" s="131"/>
      <c r="I98" s="99"/>
      <c r="J98" s="99"/>
      <c r="K98" s="99"/>
      <c r="L98" s="99"/>
      <c r="M98" s="99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</row>
    <row r="99" spans="1:31">
      <c r="A99" s="99"/>
      <c r="B99" s="187" t="s">
        <v>184</v>
      </c>
      <c r="C99" s="187" t="s">
        <v>185</v>
      </c>
      <c r="D99" s="223"/>
      <c r="E99" s="223"/>
      <c r="F99" s="223"/>
      <c r="G99" s="131"/>
      <c r="H99" s="131"/>
      <c r="I99" s="99"/>
      <c r="J99" s="99"/>
      <c r="K99" s="99"/>
      <c r="L99" s="99"/>
      <c r="M99" s="99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</row>
    <row r="100" spans="1:31" ht="13.5" thickBot="1">
      <c r="A100" s="99"/>
      <c r="B100" s="192"/>
      <c r="C100" s="110"/>
      <c r="D100" s="131"/>
      <c r="E100" s="131"/>
      <c r="F100" s="131"/>
      <c r="G100" s="131"/>
      <c r="H100" s="131"/>
      <c r="I100" s="99"/>
      <c r="J100" s="99"/>
      <c r="K100" s="99"/>
      <c r="L100" s="99"/>
      <c r="M100" s="99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</row>
    <row r="101" spans="1:31">
      <c r="A101" s="99"/>
      <c r="B101" s="194" t="s">
        <v>67</v>
      </c>
      <c r="C101" s="77" t="s">
        <v>4</v>
      </c>
      <c r="D101" s="105" t="s">
        <v>59</v>
      </c>
      <c r="E101" s="105" t="s">
        <v>4</v>
      </c>
      <c r="F101" s="62" t="s">
        <v>14</v>
      </c>
      <c r="G101" s="131"/>
      <c r="H101" s="131"/>
      <c r="I101" s="99"/>
      <c r="J101" s="99"/>
      <c r="K101" s="99"/>
      <c r="L101" s="99"/>
      <c r="M101" s="99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</row>
    <row r="102" spans="1:31">
      <c r="A102" s="99"/>
      <c r="B102" s="196" t="s">
        <v>147</v>
      </c>
      <c r="C102" s="197" t="s">
        <v>21</v>
      </c>
      <c r="D102" s="108" t="s">
        <v>131</v>
      </c>
      <c r="E102" s="108" t="s">
        <v>38</v>
      </c>
      <c r="F102" s="109" t="s">
        <v>38</v>
      </c>
      <c r="G102" s="131"/>
      <c r="H102" s="131"/>
      <c r="I102" s="99"/>
      <c r="J102" s="99"/>
      <c r="K102" s="99"/>
      <c r="L102" s="99"/>
      <c r="M102" s="99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1" ht="13.5" thickBot="1">
      <c r="A103" s="99"/>
      <c r="B103" s="297" t="s">
        <v>110</v>
      </c>
      <c r="C103" s="199" t="s">
        <v>71</v>
      </c>
      <c r="D103" s="112"/>
      <c r="E103" s="199" t="s">
        <v>72</v>
      </c>
      <c r="F103" s="200"/>
      <c r="G103" s="131"/>
      <c r="H103" s="131"/>
      <c r="I103" s="99"/>
      <c r="J103" s="99"/>
      <c r="K103" s="99"/>
      <c r="L103" s="99"/>
      <c r="M103" s="99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1">
      <c r="A104" s="99"/>
      <c r="B104" s="291" t="str">
        <f>Bemonstering!$B$49</f>
        <v>test</v>
      </c>
      <c r="C104" s="246"/>
      <c r="D104" s="262">
        <f>Bemonstering!$H$49</f>
        <v>30000</v>
      </c>
      <c r="E104" s="345" t="str">
        <f t="shared" ref="E104:E112" si="13">IF(C104="","-",(C104*1000)/D104)</f>
        <v>-</v>
      </c>
      <c r="F104" s="214">
        <v>0</v>
      </c>
      <c r="G104" s="131"/>
      <c r="H104" s="131"/>
      <c r="I104" s="99"/>
      <c r="J104" s="99"/>
      <c r="K104" s="99"/>
      <c r="L104" s="99"/>
      <c r="M104" s="99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</row>
    <row r="105" spans="1:31">
      <c r="A105" s="99"/>
      <c r="B105" s="203">
        <f>Bemonstering!$B$50</f>
        <v>2</v>
      </c>
      <c r="C105" s="144"/>
      <c r="D105" s="152">
        <f>Bemonstering!$H$50</f>
        <v>0</v>
      </c>
      <c r="E105" s="240" t="str">
        <f t="shared" si="13"/>
        <v>-</v>
      </c>
      <c r="F105" s="122">
        <v>0.17</v>
      </c>
      <c r="G105" s="131"/>
      <c r="H105" s="131"/>
      <c r="I105" s="99"/>
      <c r="J105" s="99"/>
      <c r="K105" s="99"/>
      <c r="L105" s="99"/>
      <c r="M105" s="99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</row>
    <row r="106" spans="1:31">
      <c r="A106" s="99"/>
      <c r="B106" s="203">
        <f>Bemonstering!$B$51</f>
        <v>3</v>
      </c>
      <c r="C106" s="144"/>
      <c r="D106" s="152">
        <f>Bemonstering!$H$51</f>
        <v>0</v>
      </c>
      <c r="E106" s="240" t="str">
        <f t="shared" si="13"/>
        <v>-</v>
      </c>
      <c r="F106" s="124">
        <v>150</v>
      </c>
      <c r="G106" s="131"/>
      <c r="H106" s="131"/>
      <c r="I106" s="99"/>
      <c r="J106" s="99"/>
      <c r="K106" s="99"/>
      <c r="L106" s="99"/>
      <c r="M106" s="99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</row>
    <row r="107" spans="1:31" ht="13.5" thickBot="1">
      <c r="A107" s="99"/>
      <c r="B107" s="203">
        <f>Bemonstering!$B$52</f>
        <v>4</v>
      </c>
      <c r="C107" s="144"/>
      <c r="D107" s="152">
        <f>Bemonstering!$H$52</f>
        <v>0</v>
      </c>
      <c r="E107" s="240" t="str">
        <f t="shared" si="13"/>
        <v>-</v>
      </c>
      <c r="F107" s="125">
        <v>1500</v>
      </c>
      <c r="G107" s="131"/>
      <c r="H107" s="131"/>
      <c r="I107" s="99"/>
      <c r="J107" s="99"/>
      <c r="K107" s="99"/>
      <c r="L107" s="99"/>
      <c r="M107" s="99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</row>
    <row r="108" spans="1:31">
      <c r="A108" s="99"/>
      <c r="B108" s="203">
        <f>Bemonstering!$B$53</f>
        <v>5</v>
      </c>
      <c r="C108" s="144"/>
      <c r="D108" s="152">
        <f>Bemonstering!$H$53</f>
        <v>0</v>
      </c>
      <c r="E108" s="240" t="str">
        <f t="shared" si="13"/>
        <v>-</v>
      </c>
      <c r="F108" s="221"/>
      <c r="G108" s="131"/>
      <c r="H108" s="131"/>
      <c r="I108" s="99"/>
      <c r="J108" s="99"/>
      <c r="K108" s="99"/>
      <c r="L108" s="99"/>
      <c r="M108" s="99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</row>
    <row r="109" spans="1:31">
      <c r="A109" s="99"/>
      <c r="B109" s="203">
        <f>Bemonstering!$B$54</f>
        <v>6</v>
      </c>
      <c r="C109" s="144"/>
      <c r="D109" s="152">
        <f>Bemonstering!$H$54</f>
        <v>0</v>
      </c>
      <c r="E109" s="240" t="str">
        <f t="shared" si="13"/>
        <v>-</v>
      </c>
      <c r="F109" s="221"/>
      <c r="G109" s="573" t="s">
        <v>206</v>
      </c>
      <c r="H109" s="574"/>
      <c r="I109" s="574"/>
      <c r="J109" s="574"/>
      <c r="K109" s="574"/>
      <c r="L109" s="99"/>
      <c r="M109" s="99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</row>
    <row r="110" spans="1:31">
      <c r="A110" s="99"/>
      <c r="B110" s="203">
        <f>Bemonstering!$B$55</f>
        <v>7</v>
      </c>
      <c r="C110" s="144"/>
      <c r="D110" s="152">
        <f>Bemonstering!$H$55</f>
        <v>0</v>
      </c>
      <c r="E110" s="240" t="str">
        <f t="shared" si="13"/>
        <v>-</v>
      </c>
      <c r="F110" s="221"/>
      <c r="G110" s="574"/>
      <c r="H110" s="574"/>
      <c r="I110" s="574"/>
      <c r="J110" s="574"/>
      <c r="K110" s="574"/>
      <c r="L110" s="99"/>
      <c r="M110" s="99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</row>
    <row r="111" spans="1:31">
      <c r="A111" s="99"/>
      <c r="B111" s="203">
        <f>Bemonstering!$B$56</f>
        <v>8</v>
      </c>
      <c r="C111" s="144"/>
      <c r="D111" s="152">
        <f>Bemonstering!$H$56</f>
        <v>0</v>
      </c>
      <c r="E111" s="240" t="str">
        <f t="shared" si="13"/>
        <v>-</v>
      </c>
      <c r="F111" s="221"/>
      <c r="G111" s="574"/>
      <c r="H111" s="574"/>
      <c r="I111" s="574"/>
      <c r="J111" s="574"/>
      <c r="K111" s="574"/>
      <c r="L111" s="99"/>
      <c r="M111" s="99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</row>
    <row r="112" spans="1:31">
      <c r="A112" s="99"/>
      <c r="B112" s="203">
        <f>Bemonstering!$B$57</f>
        <v>9</v>
      </c>
      <c r="C112" s="263"/>
      <c r="D112" s="152">
        <f>Bemonstering!$H$57</f>
        <v>0</v>
      </c>
      <c r="E112" s="240" t="str">
        <f t="shared" si="13"/>
        <v>-</v>
      </c>
      <c r="F112" s="221"/>
      <c r="G112" s="574"/>
      <c r="H112" s="574"/>
      <c r="I112" s="574"/>
      <c r="J112" s="574"/>
      <c r="K112" s="574"/>
      <c r="L112" s="99"/>
      <c r="M112" s="99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</row>
    <row r="113" spans="1:31">
      <c r="A113" s="99"/>
      <c r="B113" s="203">
        <f>Bemonstering!$B$58</f>
        <v>10</v>
      </c>
      <c r="C113" s="263"/>
      <c r="D113" s="152">
        <f>Bemonstering!$H$58</f>
        <v>0</v>
      </c>
      <c r="E113" s="240" t="str">
        <f>IF(C113="","-",(C113*1000)/D113)</f>
        <v>-</v>
      </c>
      <c r="F113" s="221"/>
      <c r="G113" s="574"/>
      <c r="H113" s="574"/>
      <c r="I113" s="574"/>
      <c r="J113" s="574"/>
      <c r="K113" s="574"/>
      <c r="L113" s="99"/>
      <c r="M113" s="99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</row>
    <row r="114" spans="1:31">
      <c r="A114" s="99"/>
      <c r="B114" s="206" t="s">
        <v>132</v>
      </c>
      <c r="C114" s="153"/>
      <c r="D114" s="154"/>
      <c r="E114" s="346" t="e">
        <f>AVERAGE(E105:E112)</f>
        <v>#DIV/0!</v>
      </c>
      <c r="F114" s="221"/>
      <c r="G114" s="574"/>
      <c r="H114" s="574"/>
      <c r="I114" s="574"/>
      <c r="J114" s="574"/>
      <c r="K114" s="574"/>
      <c r="L114" s="99"/>
      <c r="M114" s="99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</row>
    <row r="115" spans="1:31" ht="13.5" thickBot="1">
      <c r="A115" s="99"/>
      <c r="B115" s="209" t="s">
        <v>105</v>
      </c>
      <c r="C115" s="149"/>
      <c r="D115" s="264">
        <f>AVERAGE(D104:D113)</f>
        <v>3000</v>
      </c>
      <c r="E115" s="347">
        <f>(C115*1000)/D115</f>
        <v>0</v>
      </c>
      <c r="F115" s="221" t="s">
        <v>106</v>
      </c>
      <c r="G115" s="574"/>
      <c r="H115" s="574"/>
      <c r="I115" s="574"/>
      <c r="J115" s="574"/>
      <c r="K115" s="574"/>
      <c r="L115" s="99"/>
      <c r="M115" s="99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</row>
    <row r="116" spans="1:31">
      <c r="A116" s="99"/>
      <c r="B116" s="192"/>
      <c r="C116" s="87"/>
      <c r="D116" s="93"/>
      <c r="E116" s="131"/>
      <c r="F116" s="131"/>
      <c r="G116" s="131"/>
      <c r="H116" s="131"/>
      <c r="I116" s="99"/>
      <c r="J116" s="99"/>
      <c r="K116" s="99"/>
      <c r="L116" s="99"/>
      <c r="M116" s="99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</row>
    <row r="117" spans="1:31">
      <c r="A117" s="99"/>
      <c r="B117" s="187" t="s">
        <v>184</v>
      </c>
      <c r="C117" s="187" t="s">
        <v>187</v>
      </c>
      <c r="D117" s="223"/>
      <c r="E117" s="223"/>
      <c r="F117" s="223"/>
      <c r="G117" s="131"/>
      <c r="H117" s="131"/>
      <c r="I117" s="99"/>
      <c r="J117" s="99"/>
      <c r="K117" s="99"/>
      <c r="L117" s="99"/>
      <c r="M117" s="99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</row>
    <row r="118" spans="1:31" ht="13.5" thickBot="1">
      <c r="A118" s="99"/>
      <c r="B118" s="192"/>
      <c r="C118" s="110"/>
      <c r="D118" s="131"/>
      <c r="E118" s="131"/>
      <c r="F118" s="131"/>
      <c r="G118" s="131"/>
      <c r="H118" s="131"/>
      <c r="I118" s="99"/>
      <c r="J118" s="99"/>
      <c r="K118" s="99"/>
      <c r="L118" s="99"/>
      <c r="M118" s="99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</row>
    <row r="119" spans="1:31">
      <c r="A119" s="99"/>
      <c r="B119" s="194" t="s">
        <v>68</v>
      </c>
      <c r="C119" s="77" t="s">
        <v>4</v>
      </c>
      <c r="D119" s="105" t="s">
        <v>59</v>
      </c>
      <c r="E119" s="105" t="s">
        <v>4</v>
      </c>
      <c r="F119" s="62" t="s">
        <v>14</v>
      </c>
      <c r="G119" s="131"/>
      <c r="H119" s="131"/>
      <c r="I119" s="99"/>
      <c r="J119" s="99"/>
      <c r="K119" s="99"/>
      <c r="L119" s="99"/>
      <c r="M119" s="99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</row>
    <row r="120" spans="1:31">
      <c r="A120" s="99"/>
      <c r="B120" s="196" t="s">
        <v>148</v>
      </c>
      <c r="C120" s="197" t="s">
        <v>21</v>
      </c>
      <c r="D120" s="108" t="s">
        <v>131</v>
      </c>
      <c r="E120" s="108" t="s">
        <v>38</v>
      </c>
      <c r="F120" s="109" t="s">
        <v>38</v>
      </c>
      <c r="G120" s="131"/>
      <c r="H120" s="131"/>
      <c r="I120" s="99"/>
      <c r="J120" s="99"/>
      <c r="K120" s="99"/>
      <c r="L120" s="99"/>
      <c r="M120" s="99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</row>
    <row r="121" spans="1:31" ht="13.5" thickBot="1">
      <c r="A121" s="99"/>
      <c r="B121" s="297" t="s">
        <v>110</v>
      </c>
      <c r="C121" s="199" t="s">
        <v>73</v>
      </c>
      <c r="D121" s="112"/>
      <c r="E121" s="199" t="s">
        <v>74</v>
      </c>
      <c r="F121" s="200"/>
      <c r="G121" s="131"/>
      <c r="H121" s="131"/>
      <c r="I121" s="99"/>
      <c r="J121" s="99"/>
      <c r="K121" s="99"/>
      <c r="L121" s="99"/>
      <c r="M121" s="99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</row>
    <row r="122" spans="1:31">
      <c r="A122" s="99"/>
      <c r="B122" s="291" t="str">
        <f>Bemonstering!$B$49</f>
        <v>test</v>
      </c>
      <c r="C122" s="246"/>
      <c r="D122" s="262">
        <f>Bemonstering!$H$49</f>
        <v>30000</v>
      </c>
      <c r="E122" s="345" t="str">
        <f t="shared" ref="E122:E130" si="14">IF(C122="","-",(C122*1000)/D122)</f>
        <v>-</v>
      </c>
      <c r="F122" s="214">
        <v>0</v>
      </c>
      <c r="G122" s="131"/>
      <c r="H122" s="131"/>
      <c r="I122" s="99"/>
      <c r="J122" s="99"/>
      <c r="K122" s="99"/>
      <c r="L122" s="99"/>
      <c r="M122" s="99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</row>
    <row r="123" spans="1:31">
      <c r="A123" s="99"/>
      <c r="B123" s="203">
        <f>Bemonstering!$B$50</f>
        <v>2</v>
      </c>
      <c r="C123" s="144"/>
      <c r="D123" s="152">
        <f>Bemonstering!$H$50</f>
        <v>0</v>
      </c>
      <c r="E123" s="240" t="str">
        <f t="shared" si="14"/>
        <v>-</v>
      </c>
      <c r="F123" s="122">
        <v>1.34</v>
      </c>
      <c r="G123" s="131"/>
      <c r="H123" s="131"/>
      <c r="I123" s="99"/>
      <c r="J123" s="99"/>
      <c r="K123" s="99"/>
      <c r="L123" s="99"/>
      <c r="M123" s="99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</row>
    <row r="124" spans="1:31">
      <c r="A124" s="99"/>
      <c r="B124" s="203">
        <f>Bemonstering!$B$51</f>
        <v>3</v>
      </c>
      <c r="C124" s="144"/>
      <c r="D124" s="152">
        <f>Bemonstering!$H$51</f>
        <v>0</v>
      </c>
      <c r="E124" s="240" t="str">
        <f t="shared" si="14"/>
        <v>-</v>
      </c>
      <c r="F124" s="124">
        <v>10</v>
      </c>
      <c r="G124" s="131"/>
      <c r="H124" s="131"/>
      <c r="I124" s="99"/>
      <c r="J124" s="99"/>
      <c r="K124" s="99"/>
      <c r="L124" s="99"/>
      <c r="M124" s="99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</row>
    <row r="125" spans="1:31" ht="13.5" thickBot="1">
      <c r="A125" s="99"/>
      <c r="B125" s="203">
        <f>Bemonstering!$B$52</f>
        <v>4</v>
      </c>
      <c r="C125" s="144"/>
      <c r="D125" s="152">
        <f>Bemonstering!$H$52</f>
        <v>0</v>
      </c>
      <c r="E125" s="240" t="str">
        <f t="shared" si="14"/>
        <v>-</v>
      </c>
      <c r="F125" s="125">
        <v>100</v>
      </c>
      <c r="G125" s="131"/>
      <c r="H125" s="131"/>
      <c r="I125" s="99"/>
      <c r="J125" s="99"/>
      <c r="K125" s="99"/>
      <c r="L125" s="99"/>
      <c r="M125" s="99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</row>
    <row r="126" spans="1:31">
      <c r="A126" s="99"/>
      <c r="B126" s="203">
        <f>Bemonstering!$B$53</f>
        <v>5</v>
      </c>
      <c r="C126" s="144"/>
      <c r="D126" s="152">
        <f>Bemonstering!$H$53</f>
        <v>0</v>
      </c>
      <c r="E126" s="240" t="str">
        <f t="shared" si="14"/>
        <v>-</v>
      </c>
      <c r="F126" s="221"/>
      <c r="G126" s="131"/>
      <c r="H126" s="131"/>
      <c r="I126" s="99"/>
      <c r="J126" s="99"/>
      <c r="K126" s="99"/>
      <c r="L126" s="99"/>
      <c r="M126" s="99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</row>
    <row r="127" spans="1:31">
      <c r="A127" s="99"/>
      <c r="B127" s="203">
        <f>Bemonstering!$B$54</f>
        <v>6</v>
      </c>
      <c r="C127" s="144"/>
      <c r="D127" s="152">
        <f>Bemonstering!$H$54</f>
        <v>0</v>
      </c>
      <c r="E127" s="240" t="str">
        <f t="shared" si="14"/>
        <v>-</v>
      </c>
      <c r="F127" s="221"/>
      <c r="G127" s="573" t="s">
        <v>207</v>
      </c>
      <c r="H127" s="574"/>
      <c r="I127" s="574"/>
      <c r="J127" s="574"/>
      <c r="K127" s="574"/>
      <c r="L127" s="99"/>
      <c r="M127" s="99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</row>
    <row r="128" spans="1:31">
      <c r="A128" s="99"/>
      <c r="B128" s="203">
        <f>Bemonstering!$B$55</f>
        <v>7</v>
      </c>
      <c r="C128" s="144"/>
      <c r="D128" s="152">
        <f>Bemonstering!$H$55</f>
        <v>0</v>
      </c>
      <c r="E128" s="240" t="str">
        <f t="shared" si="14"/>
        <v>-</v>
      </c>
      <c r="F128" s="221"/>
      <c r="G128" s="574"/>
      <c r="H128" s="574"/>
      <c r="I128" s="574"/>
      <c r="J128" s="574"/>
      <c r="K128" s="574"/>
      <c r="L128" s="99"/>
      <c r="M128" s="99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</row>
    <row r="129" spans="1:31">
      <c r="A129" s="99"/>
      <c r="B129" s="203">
        <f>Bemonstering!$B$56</f>
        <v>8</v>
      </c>
      <c r="C129" s="144"/>
      <c r="D129" s="152">
        <f>Bemonstering!$H$56</f>
        <v>0</v>
      </c>
      <c r="E129" s="240" t="str">
        <f t="shared" si="14"/>
        <v>-</v>
      </c>
      <c r="F129" s="221"/>
      <c r="G129" s="574"/>
      <c r="H129" s="574"/>
      <c r="I129" s="574"/>
      <c r="J129" s="574"/>
      <c r="K129" s="574"/>
      <c r="L129" s="99"/>
      <c r="M129" s="99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</row>
    <row r="130" spans="1:31">
      <c r="A130" s="99"/>
      <c r="B130" s="203">
        <f>Bemonstering!$B$57</f>
        <v>9</v>
      </c>
      <c r="C130" s="263"/>
      <c r="D130" s="152">
        <f>Bemonstering!$H$57</f>
        <v>0</v>
      </c>
      <c r="E130" s="240" t="str">
        <f t="shared" si="14"/>
        <v>-</v>
      </c>
      <c r="F130" s="221"/>
      <c r="G130" s="574"/>
      <c r="H130" s="574"/>
      <c r="I130" s="574"/>
      <c r="J130" s="574"/>
      <c r="K130" s="574"/>
      <c r="L130" s="99"/>
      <c r="M130" s="99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</row>
    <row r="131" spans="1:31">
      <c r="A131" s="99"/>
      <c r="B131" s="203">
        <f>Bemonstering!$B$58</f>
        <v>10</v>
      </c>
      <c r="C131" s="263"/>
      <c r="D131" s="152">
        <f>Bemonstering!$H$58</f>
        <v>0</v>
      </c>
      <c r="E131" s="240" t="str">
        <f>IF(C131="","-",(C131*1000)/D131)</f>
        <v>-</v>
      </c>
      <c r="F131" s="221"/>
      <c r="G131" s="574"/>
      <c r="H131" s="574"/>
      <c r="I131" s="574"/>
      <c r="J131" s="574"/>
      <c r="K131" s="574"/>
      <c r="L131" s="99"/>
      <c r="M131" s="99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</row>
    <row r="132" spans="1:31">
      <c r="A132" s="99"/>
      <c r="B132" s="206" t="s">
        <v>69</v>
      </c>
      <c r="C132" s="153"/>
      <c r="D132" s="154"/>
      <c r="E132" s="346" t="e">
        <f>AVERAGE(E123:E130)</f>
        <v>#DIV/0!</v>
      </c>
      <c r="F132" s="221"/>
      <c r="G132" s="574"/>
      <c r="H132" s="574"/>
      <c r="I132" s="574"/>
      <c r="J132" s="574"/>
      <c r="K132" s="574"/>
      <c r="L132" s="99"/>
      <c r="M132" s="99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</row>
    <row r="133" spans="1:31" ht="13.5" thickBot="1">
      <c r="A133" s="99"/>
      <c r="B133" s="209" t="s">
        <v>105</v>
      </c>
      <c r="C133" s="149"/>
      <c r="D133" s="264">
        <f>AVERAGE(D122:D131)</f>
        <v>3000</v>
      </c>
      <c r="E133" s="348">
        <f>(C133*1000)/D133</f>
        <v>0</v>
      </c>
      <c r="F133" s="221" t="s">
        <v>106</v>
      </c>
      <c r="G133" s="574"/>
      <c r="H133" s="574"/>
      <c r="I133" s="574"/>
      <c r="J133" s="574"/>
      <c r="K133" s="574"/>
      <c r="L133" s="99"/>
      <c r="M133" s="99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</row>
    <row r="134" spans="1:31">
      <c r="A134" s="99"/>
      <c r="B134" s="211"/>
      <c r="C134" s="87"/>
      <c r="D134" s="93"/>
      <c r="E134" s="131"/>
      <c r="F134" s="131"/>
      <c r="G134" s="131"/>
      <c r="H134" s="131"/>
      <c r="I134" s="99"/>
      <c r="J134" s="99"/>
      <c r="K134" s="99"/>
      <c r="L134" s="99"/>
      <c r="M134" s="99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</row>
    <row r="135" spans="1:31">
      <c r="A135" s="99"/>
      <c r="B135" s="187" t="s">
        <v>184</v>
      </c>
      <c r="C135" s="187" t="s">
        <v>188</v>
      </c>
      <c r="D135" s="223"/>
      <c r="E135" s="223"/>
      <c r="F135" s="223"/>
      <c r="G135" s="131"/>
      <c r="H135" s="131"/>
      <c r="I135" s="99"/>
      <c r="J135" s="99"/>
      <c r="K135" s="99"/>
      <c r="L135" s="99"/>
      <c r="M135" s="99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</row>
    <row r="136" spans="1:31" ht="13.5" thickBot="1">
      <c r="A136" s="99"/>
      <c r="B136" s="211"/>
      <c r="C136" s="110"/>
      <c r="D136" s="131"/>
      <c r="E136" s="131"/>
      <c r="F136" s="131"/>
      <c r="G136" s="131"/>
      <c r="H136" s="131"/>
      <c r="I136" s="99"/>
      <c r="J136" s="99"/>
      <c r="K136" s="99"/>
      <c r="L136" s="99"/>
      <c r="M136" s="99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</row>
    <row r="137" spans="1:31">
      <c r="A137" s="99"/>
      <c r="B137" s="194" t="s">
        <v>135</v>
      </c>
      <c r="C137" s="77" t="s">
        <v>4</v>
      </c>
      <c r="D137" s="105" t="s">
        <v>59</v>
      </c>
      <c r="E137" s="105" t="s">
        <v>4</v>
      </c>
      <c r="F137" s="62" t="s">
        <v>14</v>
      </c>
      <c r="G137" s="131"/>
      <c r="H137" s="131"/>
      <c r="I137" s="99"/>
      <c r="J137" s="99"/>
      <c r="K137" s="99"/>
      <c r="L137" s="99"/>
      <c r="M137" s="99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</row>
    <row r="138" spans="1:31">
      <c r="A138" s="99"/>
      <c r="B138" s="196" t="s">
        <v>218</v>
      </c>
      <c r="C138" s="197" t="s">
        <v>21</v>
      </c>
      <c r="D138" s="108" t="s">
        <v>131</v>
      </c>
      <c r="E138" s="108" t="s">
        <v>38</v>
      </c>
      <c r="F138" s="109" t="s">
        <v>38</v>
      </c>
      <c r="G138" s="131"/>
      <c r="H138" s="131"/>
      <c r="I138" s="99"/>
      <c r="J138" s="99"/>
      <c r="K138" s="99"/>
      <c r="L138" s="99"/>
      <c r="M138" s="99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</row>
    <row r="139" spans="1:31" ht="13.5" thickBot="1">
      <c r="A139" s="99"/>
      <c r="B139" s="297" t="s">
        <v>110</v>
      </c>
      <c r="C139" s="199" t="s">
        <v>231</v>
      </c>
      <c r="D139" s="112"/>
      <c r="E139" s="199" t="s">
        <v>231</v>
      </c>
      <c r="F139" s="200"/>
      <c r="G139" s="131"/>
      <c r="H139" s="131"/>
      <c r="I139" s="99"/>
      <c r="J139" s="99"/>
      <c r="K139" s="99"/>
      <c r="L139" s="99"/>
      <c r="M139" s="99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</row>
    <row r="140" spans="1:31">
      <c r="A140" s="99"/>
      <c r="B140" s="291" t="str">
        <f>Bemonstering!$B$49</f>
        <v>test</v>
      </c>
      <c r="C140" s="246"/>
      <c r="D140" s="262">
        <f>Bemonstering!$H$49</f>
        <v>30000</v>
      </c>
      <c r="E140" s="345" t="str">
        <f t="shared" ref="E140:E148" si="15">IF(C140="","-",(C140*1000)/D140)</f>
        <v>-</v>
      </c>
      <c r="F140" s="214">
        <v>0</v>
      </c>
      <c r="G140" s="131"/>
      <c r="H140" s="131"/>
      <c r="I140" s="99"/>
      <c r="J140" s="99"/>
      <c r="K140" s="99"/>
      <c r="L140" s="99"/>
      <c r="M140" s="99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</row>
    <row r="141" spans="1:31">
      <c r="A141" s="99"/>
      <c r="B141" s="203">
        <f>Bemonstering!$B$50</f>
        <v>2</v>
      </c>
      <c r="C141" s="144"/>
      <c r="D141" s="152">
        <f>Bemonstering!$H$50</f>
        <v>0</v>
      </c>
      <c r="E141" s="240" t="str">
        <f t="shared" si="15"/>
        <v>-</v>
      </c>
      <c r="F141" s="122">
        <v>0.02</v>
      </c>
      <c r="G141" s="131"/>
      <c r="H141" s="131"/>
      <c r="I141" s="99"/>
      <c r="J141" s="99"/>
      <c r="K141" s="99"/>
      <c r="L141" s="99"/>
      <c r="M141" s="99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</row>
    <row r="142" spans="1:31">
      <c r="A142" s="99"/>
      <c r="B142" s="203">
        <f>Bemonstering!$B$51</f>
        <v>3</v>
      </c>
      <c r="C142" s="144"/>
      <c r="D142" s="152">
        <f>Bemonstering!$H$51</f>
        <v>0</v>
      </c>
      <c r="E142" s="240" t="str">
        <f t="shared" si="15"/>
        <v>-</v>
      </c>
      <c r="F142" s="124">
        <v>3</v>
      </c>
      <c r="G142" s="131"/>
      <c r="H142" s="131"/>
      <c r="I142" s="99"/>
      <c r="J142" s="99"/>
      <c r="K142" s="99"/>
      <c r="L142" s="99"/>
      <c r="M142" s="99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</row>
    <row r="143" spans="1:31" ht="13.5" thickBot="1">
      <c r="A143" s="99"/>
      <c r="B143" s="203">
        <f>Bemonstering!$B$52</f>
        <v>4</v>
      </c>
      <c r="C143" s="144"/>
      <c r="D143" s="152">
        <f>Bemonstering!$H$52</f>
        <v>0</v>
      </c>
      <c r="E143" s="240" t="str">
        <f t="shared" si="15"/>
        <v>-</v>
      </c>
      <c r="F143" s="125">
        <v>30</v>
      </c>
      <c r="G143" s="131"/>
      <c r="H143" s="131"/>
      <c r="I143" s="99"/>
      <c r="J143" s="99"/>
      <c r="K143" s="99"/>
      <c r="L143" s="99"/>
      <c r="M143" s="99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</row>
    <row r="144" spans="1:31">
      <c r="A144" s="99"/>
      <c r="B144" s="203">
        <f>Bemonstering!$B$53</f>
        <v>5</v>
      </c>
      <c r="C144" s="144"/>
      <c r="D144" s="152">
        <f>Bemonstering!$H$53</f>
        <v>0</v>
      </c>
      <c r="E144" s="240" t="str">
        <f t="shared" si="15"/>
        <v>-</v>
      </c>
      <c r="F144" s="231"/>
      <c r="G144" s="131"/>
      <c r="H144" s="131"/>
      <c r="I144" s="99"/>
      <c r="J144" s="99"/>
      <c r="K144" s="99"/>
      <c r="L144" s="99"/>
      <c r="M144" s="99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</row>
    <row r="145" spans="1:31">
      <c r="A145" s="99"/>
      <c r="B145" s="203">
        <f>Bemonstering!$B$54</f>
        <v>6</v>
      </c>
      <c r="C145" s="144"/>
      <c r="D145" s="152">
        <f>Bemonstering!$H$54</f>
        <v>0</v>
      </c>
      <c r="E145" s="240" t="str">
        <f t="shared" si="15"/>
        <v>-</v>
      </c>
      <c r="F145" s="231"/>
      <c r="G145" s="573" t="s">
        <v>208</v>
      </c>
      <c r="H145" s="574"/>
      <c r="I145" s="574"/>
      <c r="J145" s="574"/>
      <c r="K145" s="574"/>
      <c r="L145" s="99"/>
      <c r="M145" s="99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</row>
    <row r="146" spans="1:31">
      <c r="A146" s="99"/>
      <c r="B146" s="203">
        <f>Bemonstering!$B$55</f>
        <v>7</v>
      </c>
      <c r="C146" s="144"/>
      <c r="D146" s="152">
        <f>Bemonstering!$H$55</f>
        <v>0</v>
      </c>
      <c r="E146" s="240" t="str">
        <f t="shared" si="15"/>
        <v>-</v>
      </c>
      <c r="F146" s="231"/>
      <c r="G146" s="574"/>
      <c r="H146" s="574"/>
      <c r="I146" s="574"/>
      <c r="J146" s="574"/>
      <c r="K146" s="574"/>
      <c r="L146" s="99"/>
      <c r="M146" s="99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</row>
    <row r="147" spans="1:31">
      <c r="A147" s="99"/>
      <c r="B147" s="203">
        <f>Bemonstering!$B$56</f>
        <v>8</v>
      </c>
      <c r="C147" s="144"/>
      <c r="D147" s="152">
        <f>Bemonstering!$H$56</f>
        <v>0</v>
      </c>
      <c r="E147" s="240" t="str">
        <f t="shared" si="15"/>
        <v>-</v>
      </c>
      <c r="F147" s="231"/>
      <c r="G147" s="574"/>
      <c r="H147" s="574"/>
      <c r="I147" s="574"/>
      <c r="J147" s="574"/>
      <c r="K147" s="574"/>
      <c r="L147" s="99"/>
      <c r="M147" s="99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</row>
    <row r="148" spans="1:31">
      <c r="A148" s="99"/>
      <c r="B148" s="203">
        <f>Bemonstering!$B$57</f>
        <v>9</v>
      </c>
      <c r="C148" s="144"/>
      <c r="D148" s="152">
        <f>Bemonstering!$H$57</f>
        <v>0</v>
      </c>
      <c r="E148" s="240" t="str">
        <f t="shared" si="15"/>
        <v>-</v>
      </c>
      <c r="F148" s="231"/>
      <c r="G148" s="574"/>
      <c r="H148" s="574"/>
      <c r="I148" s="574"/>
      <c r="J148" s="574"/>
      <c r="K148" s="574"/>
      <c r="L148" s="99"/>
      <c r="M148" s="99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</row>
    <row r="149" spans="1:31">
      <c r="A149" s="99"/>
      <c r="B149" s="203">
        <f>Bemonstering!$B$58</f>
        <v>10</v>
      </c>
      <c r="C149" s="144"/>
      <c r="D149" s="152">
        <f>Bemonstering!$H$58</f>
        <v>0</v>
      </c>
      <c r="E149" s="240" t="str">
        <f>IF(C149="","-",(C149*1000)/D149)</f>
        <v>-</v>
      </c>
      <c r="F149" s="231"/>
      <c r="G149" s="574"/>
      <c r="H149" s="574"/>
      <c r="I149" s="574"/>
      <c r="J149" s="574"/>
      <c r="K149" s="574"/>
      <c r="L149" s="99"/>
      <c r="M149" s="99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</row>
    <row r="150" spans="1:31">
      <c r="A150" s="99"/>
      <c r="B150" s="206" t="s">
        <v>136</v>
      </c>
      <c r="C150" s="153"/>
      <c r="D150" s="154"/>
      <c r="E150" s="346" t="e">
        <f>AVERAGE(E140:E149)</f>
        <v>#DIV/0!</v>
      </c>
      <c r="F150" s="231"/>
      <c r="G150" s="574"/>
      <c r="H150" s="574"/>
      <c r="I150" s="574"/>
      <c r="J150" s="574"/>
      <c r="K150" s="574"/>
      <c r="L150" s="99"/>
      <c r="M150" s="99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</row>
    <row r="151" spans="1:31" ht="13.5" thickBot="1">
      <c r="A151" s="99"/>
      <c r="B151" s="209" t="s">
        <v>105</v>
      </c>
      <c r="C151" s="149"/>
      <c r="D151" s="264">
        <f>AVERAGE(D140:D149)</f>
        <v>3000</v>
      </c>
      <c r="E151" s="348">
        <f>(C151*1000)/D151</f>
        <v>0</v>
      </c>
      <c r="F151" s="221" t="s">
        <v>106</v>
      </c>
      <c r="G151" s="574"/>
      <c r="H151" s="574"/>
      <c r="I151" s="574"/>
      <c r="J151" s="574"/>
      <c r="K151" s="574"/>
      <c r="L151" s="99"/>
      <c r="M151" s="99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</row>
    <row r="152" spans="1:31">
      <c r="A152" s="99"/>
      <c r="B152" s="211"/>
      <c r="C152" s="87"/>
      <c r="D152" s="93"/>
      <c r="E152" s="131"/>
      <c r="F152" s="131"/>
      <c r="G152" s="131"/>
      <c r="H152" s="131"/>
      <c r="I152" s="99"/>
      <c r="J152" s="99"/>
      <c r="K152" s="99"/>
      <c r="L152" s="99"/>
      <c r="M152" s="99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</row>
    <row r="153" spans="1:31">
      <c r="A153" s="99"/>
      <c r="B153" s="187" t="s">
        <v>184</v>
      </c>
      <c r="C153" s="187" t="s">
        <v>210</v>
      </c>
      <c r="D153" s="223"/>
      <c r="E153" s="223"/>
      <c r="F153" s="223"/>
      <c r="G153" s="131"/>
      <c r="H153" s="131"/>
      <c r="I153" s="99"/>
      <c r="J153" s="99"/>
      <c r="K153" s="99"/>
      <c r="L153" s="99"/>
      <c r="M153" s="99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</row>
    <row r="154" spans="1:31" ht="13.5" thickBot="1">
      <c r="A154" s="99"/>
      <c r="B154" s="211"/>
      <c r="C154" s="110"/>
      <c r="D154" s="131"/>
      <c r="E154" s="131"/>
      <c r="F154" s="131"/>
      <c r="G154" s="131"/>
      <c r="H154" s="131"/>
      <c r="I154" s="99"/>
      <c r="J154" s="99"/>
      <c r="K154" s="99"/>
      <c r="L154" s="99"/>
      <c r="M154" s="99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</row>
    <row r="155" spans="1:31">
      <c r="A155" s="99"/>
      <c r="B155" s="194" t="s">
        <v>70</v>
      </c>
      <c r="C155" s="77" t="s">
        <v>4</v>
      </c>
      <c r="D155" s="105" t="s">
        <v>59</v>
      </c>
      <c r="E155" s="105" t="s">
        <v>4</v>
      </c>
      <c r="F155" s="62" t="s">
        <v>14</v>
      </c>
      <c r="G155" s="131"/>
      <c r="H155" s="131"/>
      <c r="I155" s="99"/>
      <c r="J155" s="99"/>
      <c r="K155" s="99"/>
      <c r="L155" s="99"/>
      <c r="M155" s="99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</row>
    <row r="156" spans="1:31">
      <c r="A156" s="99"/>
      <c r="B156" s="196" t="s">
        <v>149</v>
      </c>
      <c r="C156" s="197" t="s">
        <v>21</v>
      </c>
      <c r="D156" s="108" t="s">
        <v>131</v>
      </c>
      <c r="E156" s="108" t="s">
        <v>38</v>
      </c>
      <c r="F156" s="109" t="s">
        <v>38</v>
      </c>
      <c r="G156" s="131"/>
      <c r="H156" s="131"/>
      <c r="I156" s="99"/>
      <c r="J156" s="99"/>
      <c r="K156" s="99"/>
      <c r="L156" s="99"/>
      <c r="M156" s="99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</row>
    <row r="157" spans="1:31" ht="13.5" thickBot="1">
      <c r="A157" s="99"/>
      <c r="B157" s="297" t="s">
        <v>110</v>
      </c>
      <c r="C157" s="199" t="s">
        <v>80</v>
      </c>
      <c r="D157" s="112"/>
      <c r="E157" s="199" t="s">
        <v>81</v>
      </c>
      <c r="F157" s="200"/>
      <c r="G157" s="131"/>
      <c r="H157" s="131"/>
      <c r="I157" s="99"/>
      <c r="J157" s="99"/>
      <c r="K157" s="99"/>
      <c r="L157" s="99"/>
      <c r="M157" s="99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</row>
    <row r="158" spans="1:31">
      <c r="A158" s="99"/>
      <c r="B158" s="291" t="str">
        <f>Bemonstering!$B$49</f>
        <v>test</v>
      </c>
      <c r="C158" s="246"/>
      <c r="D158" s="262">
        <f>Bemonstering!$H$49</f>
        <v>30000</v>
      </c>
      <c r="E158" s="345" t="str">
        <f>IF(C158="","-",(C158*1000)/D158)</f>
        <v>-</v>
      </c>
      <c r="F158" s="214">
        <v>0</v>
      </c>
      <c r="G158" s="131"/>
      <c r="H158" s="131"/>
      <c r="I158" s="99"/>
      <c r="J158" s="99"/>
      <c r="K158" s="99"/>
      <c r="L158" s="99"/>
      <c r="M158" s="99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</row>
    <row r="159" spans="1:31">
      <c r="A159" s="99"/>
      <c r="B159" s="203">
        <f>Bemonstering!$B$50</f>
        <v>2</v>
      </c>
      <c r="C159" s="144"/>
      <c r="D159" s="152">
        <f>Bemonstering!$H$50</f>
        <v>0</v>
      </c>
      <c r="E159" s="240" t="str">
        <f t="shared" ref="E159:E166" si="16">IF(C159="","-",(C159*1000)/D159)</f>
        <v>-</v>
      </c>
      <c r="F159" s="122">
        <v>6.9999999999999999E-4</v>
      </c>
      <c r="G159" s="131"/>
      <c r="H159" s="131"/>
      <c r="I159" s="99"/>
      <c r="J159" s="99"/>
      <c r="K159" s="99"/>
      <c r="L159" s="99"/>
      <c r="M159" s="99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</row>
    <row r="160" spans="1:31">
      <c r="A160" s="99"/>
      <c r="B160" s="203">
        <f>Bemonstering!$B$51</f>
        <v>3</v>
      </c>
      <c r="C160" s="144"/>
      <c r="D160" s="152">
        <f>Bemonstering!$H$51</f>
        <v>0</v>
      </c>
      <c r="E160" s="240" t="str">
        <f t="shared" si="16"/>
        <v>-</v>
      </c>
      <c r="F160" s="124">
        <v>10</v>
      </c>
      <c r="G160" s="131"/>
      <c r="H160" s="131"/>
      <c r="I160" s="99"/>
      <c r="J160" s="99"/>
      <c r="K160" s="99"/>
      <c r="L160" s="99"/>
      <c r="M160" s="99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</row>
    <row r="161" spans="1:31" ht="13.5" thickBot="1">
      <c r="A161" s="99"/>
      <c r="B161" s="203">
        <f>Bemonstering!$B$52</f>
        <v>4</v>
      </c>
      <c r="C161" s="144"/>
      <c r="D161" s="152">
        <f>Bemonstering!$H$52</f>
        <v>0</v>
      </c>
      <c r="E161" s="240" t="str">
        <f t="shared" si="16"/>
        <v>-</v>
      </c>
      <c r="F161" s="125">
        <v>100</v>
      </c>
      <c r="G161" s="131"/>
      <c r="H161" s="131"/>
      <c r="I161" s="99"/>
      <c r="J161" s="99"/>
      <c r="K161" s="99"/>
      <c r="L161" s="99"/>
      <c r="M161" s="99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</row>
    <row r="162" spans="1:31">
      <c r="A162" s="99"/>
      <c r="B162" s="203">
        <f>Bemonstering!$B$53</f>
        <v>5</v>
      </c>
      <c r="C162" s="144"/>
      <c r="D162" s="152">
        <f>Bemonstering!$H$53</f>
        <v>0</v>
      </c>
      <c r="E162" s="240" t="str">
        <f t="shared" si="16"/>
        <v>-</v>
      </c>
      <c r="F162" s="221"/>
      <c r="G162" s="131"/>
      <c r="H162" s="131"/>
      <c r="I162" s="99"/>
      <c r="J162" s="99"/>
      <c r="K162" s="99"/>
      <c r="L162" s="99"/>
      <c r="M162" s="99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</row>
    <row r="163" spans="1:31">
      <c r="A163" s="99"/>
      <c r="B163" s="203">
        <f>Bemonstering!$B$54</f>
        <v>6</v>
      </c>
      <c r="C163" s="144"/>
      <c r="D163" s="152">
        <f>Bemonstering!$H$54</f>
        <v>0</v>
      </c>
      <c r="E163" s="240" t="str">
        <f t="shared" si="16"/>
        <v>-</v>
      </c>
      <c r="F163" s="221"/>
      <c r="G163" s="573" t="s">
        <v>209</v>
      </c>
      <c r="H163" s="574"/>
      <c r="I163" s="574"/>
      <c r="J163" s="574"/>
      <c r="K163" s="574"/>
      <c r="L163" s="99"/>
      <c r="M163" s="99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</row>
    <row r="164" spans="1:31">
      <c r="A164" s="99"/>
      <c r="B164" s="203">
        <f>Bemonstering!$B$55</f>
        <v>7</v>
      </c>
      <c r="C164" s="144"/>
      <c r="D164" s="152">
        <f>Bemonstering!$H$55</f>
        <v>0</v>
      </c>
      <c r="E164" s="240" t="str">
        <f t="shared" si="16"/>
        <v>-</v>
      </c>
      <c r="F164" s="221"/>
      <c r="G164" s="574"/>
      <c r="H164" s="574"/>
      <c r="I164" s="574"/>
      <c r="J164" s="574"/>
      <c r="K164" s="574"/>
      <c r="L164" s="99"/>
      <c r="M164" s="99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</row>
    <row r="165" spans="1:31">
      <c r="A165" s="99"/>
      <c r="B165" s="203">
        <f>Bemonstering!$B$56</f>
        <v>8</v>
      </c>
      <c r="C165" s="144"/>
      <c r="D165" s="152">
        <f>Bemonstering!$H$56</f>
        <v>0</v>
      </c>
      <c r="E165" s="240" t="str">
        <f t="shared" si="16"/>
        <v>-</v>
      </c>
      <c r="F165" s="221"/>
      <c r="G165" s="574"/>
      <c r="H165" s="574"/>
      <c r="I165" s="574"/>
      <c r="J165" s="574"/>
      <c r="K165" s="574"/>
      <c r="L165" s="99"/>
      <c r="M165" s="99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</row>
    <row r="166" spans="1:31">
      <c r="A166" s="99"/>
      <c r="B166" s="203">
        <f>Bemonstering!$B$57</f>
        <v>9</v>
      </c>
      <c r="C166" s="263"/>
      <c r="D166" s="152">
        <f>Bemonstering!$H$57</f>
        <v>0</v>
      </c>
      <c r="E166" s="240" t="str">
        <f t="shared" si="16"/>
        <v>-</v>
      </c>
      <c r="F166" s="221"/>
      <c r="G166" s="574"/>
      <c r="H166" s="574"/>
      <c r="I166" s="574"/>
      <c r="J166" s="574"/>
      <c r="K166" s="574"/>
      <c r="L166" s="99"/>
      <c r="M166" s="99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</row>
    <row r="167" spans="1:31">
      <c r="A167" s="99"/>
      <c r="B167" s="203">
        <f>Bemonstering!$B$58</f>
        <v>10</v>
      </c>
      <c r="C167" s="263"/>
      <c r="D167" s="152">
        <f>Bemonstering!$H$58</f>
        <v>0</v>
      </c>
      <c r="E167" s="240" t="str">
        <f>IF(C167="","-",(C167*1000)/D167)</f>
        <v>-</v>
      </c>
      <c r="F167" s="221"/>
      <c r="G167" s="574"/>
      <c r="H167" s="574"/>
      <c r="I167" s="574"/>
      <c r="J167" s="574"/>
      <c r="K167" s="574"/>
      <c r="L167" s="99"/>
      <c r="M167" s="99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</row>
    <row r="168" spans="1:31">
      <c r="A168" s="99"/>
      <c r="B168" s="206" t="s">
        <v>77</v>
      </c>
      <c r="C168" s="153"/>
      <c r="D168" s="154"/>
      <c r="E168" s="346" t="e">
        <f>AVERAGE(E158:E167)</f>
        <v>#DIV/0!</v>
      </c>
      <c r="F168" s="221"/>
      <c r="G168" s="574"/>
      <c r="H168" s="574"/>
      <c r="I168" s="574"/>
      <c r="J168" s="574"/>
      <c r="K168" s="574"/>
      <c r="L168" s="99"/>
      <c r="M168" s="99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</row>
    <row r="169" spans="1:31" ht="13.5" thickBot="1">
      <c r="A169" s="99"/>
      <c r="B169" s="209" t="s">
        <v>105</v>
      </c>
      <c r="C169" s="157"/>
      <c r="D169" s="264">
        <f>AVERAGE(D158:D167)</f>
        <v>3000</v>
      </c>
      <c r="E169" s="348">
        <f>(C169*1000)/D169</f>
        <v>0</v>
      </c>
      <c r="F169" s="221" t="s">
        <v>106</v>
      </c>
      <c r="G169" s="574"/>
      <c r="H169" s="574"/>
      <c r="I169" s="574"/>
      <c r="J169" s="574"/>
      <c r="K169" s="574"/>
      <c r="L169" s="99"/>
      <c r="M169" s="99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</row>
    <row r="170" spans="1:31">
      <c r="A170" s="99"/>
      <c r="B170" s="192"/>
      <c r="C170" s="93"/>
      <c r="D170" s="93"/>
      <c r="E170" s="93"/>
      <c r="F170" s="131"/>
      <c r="G170" s="131"/>
      <c r="H170" s="131"/>
      <c r="I170" s="99"/>
      <c r="J170" s="99"/>
      <c r="K170" s="99"/>
      <c r="L170" s="99"/>
      <c r="M170" s="99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</row>
    <row r="171" spans="1:31">
      <c r="A171" s="99"/>
      <c r="B171" s="187" t="s">
        <v>184</v>
      </c>
      <c r="C171" s="187" t="s">
        <v>189</v>
      </c>
      <c r="D171" s="223"/>
      <c r="E171" s="223"/>
      <c r="F171" s="223"/>
      <c r="G171" s="223"/>
      <c r="H171" s="223"/>
      <c r="I171" s="99"/>
      <c r="J171" s="99"/>
      <c r="K171" s="99"/>
      <c r="L171" s="99"/>
      <c r="M171" s="99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</row>
    <row r="172" spans="1:31" ht="13.5" thickBot="1">
      <c r="A172" s="99"/>
      <c r="B172" s="192"/>
      <c r="C172" s="131"/>
      <c r="D172" s="131"/>
      <c r="E172" s="131"/>
      <c r="F172" s="131"/>
      <c r="G172" s="131"/>
      <c r="H172" s="131"/>
      <c r="I172" s="99"/>
      <c r="J172" s="99"/>
      <c r="K172" s="99"/>
      <c r="L172" s="99"/>
      <c r="M172" s="99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</row>
    <row r="173" spans="1:31">
      <c r="A173" s="99"/>
      <c r="B173" s="194" t="s">
        <v>75</v>
      </c>
      <c r="C173" s="77" t="s">
        <v>4</v>
      </c>
      <c r="D173" s="77" t="s">
        <v>116</v>
      </c>
      <c r="E173" s="105" t="s">
        <v>128</v>
      </c>
      <c r="F173" s="105" t="s">
        <v>59</v>
      </c>
      <c r="G173" s="105" t="s">
        <v>4</v>
      </c>
      <c r="H173" s="62" t="s">
        <v>14</v>
      </c>
      <c r="I173" s="131"/>
      <c r="J173" s="131"/>
      <c r="K173" s="99"/>
      <c r="L173" s="99"/>
      <c r="M173" s="99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</row>
    <row r="174" spans="1:31">
      <c r="A174" s="99"/>
      <c r="B174" s="299"/>
      <c r="C174" s="197" t="s">
        <v>21</v>
      </c>
      <c r="D174" s="197" t="s">
        <v>126</v>
      </c>
      <c r="E174" s="108" t="s">
        <v>129</v>
      </c>
      <c r="F174" s="108" t="s">
        <v>131</v>
      </c>
      <c r="G174" s="108" t="s">
        <v>38</v>
      </c>
      <c r="H174" s="109" t="s">
        <v>38</v>
      </c>
      <c r="I174" s="131"/>
      <c r="J174" s="131"/>
      <c r="K174" s="99"/>
      <c r="L174" s="99"/>
      <c r="M174" s="99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</row>
    <row r="175" spans="1:31" ht="13.5" thickBot="1">
      <c r="A175" s="99"/>
      <c r="B175" s="198"/>
      <c r="C175" s="199" t="s">
        <v>22</v>
      </c>
      <c r="D175" s="199" t="s">
        <v>5</v>
      </c>
      <c r="E175" s="112"/>
      <c r="F175" s="112"/>
      <c r="G175" s="112" t="s">
        <v>194</v>
      </c>
      <c r="H175" s="200"/>
      <c r="I175" s="131"/>
      <c r="J175" s="131"/>
      <c r="K175" s="99"/>
      <c r="L175" s="99"/>
      <c r="M175" s="99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</row>
    <row r="176" spans="1:31">
      <c r="A176" s="99"/>
      <c r="B176" s="291" t="str">
        <f>Bemonstering!$B$49</f>
        <v>test</v>
      </c>
      <c r="C176" s="246"/>
      <c r="D176" s="247">
        <v>2</v>
      </c>
      <c r="E176" s="248">
        <v>100</v>
      </c>
      <c r="F176" s="301">
        <f>(Bemonstering!$H$49*D176/E176)</f>
        <v>600</v>
      </c>
      <c r="G176" s="341" t="str">
        <f t="shared" ref="G176:G184" si="17">IF(C176="","-",C176/F176)</f>
        <v>-</v>
      </c>
      <c r="H176" s="214">
        <v>0</v>
      </c>
      <c r="I176" s="131"/>
      <c r="J176" s="131"/>
      <c r="K176" s="99"/>
      <c r="L176" s="99"/>
      <c r="M176" s="99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</row>
    <row r="177" spans="1:31">
      <c r="A177" s="99"/>
      <c r="B177" s="203">
        <f>Bemonstering!$B$50</f>
        <v>2</v>
      </c>
      <c r="C177" s="144"/>
      <c r="D177" s="250">
        <f>$D$176</f>
        <v>2</v>
      </c>
      <c r="E177" s="251">
        <f>$E$176</f>
        <v>100</v>
      </c>
      <c r="F177" s="304">
        <f>(Bemonstering!$H$50*D177/E177)</f>
        <v>0</v>
      </c>
      <c r="G177" s="342" t="str">
        <f t="shared" si="17"/>
        <v>-</v>
      </c>
      <c r="H177" s="122">
        <v>5.0000000000000001E-4</v>
      </c>
      <c r="I177" s="131"/>
      <c r="J177" s="131"/>
      <c r="K177" s="99"/>
      <c r="L177" s="99"/>
      <c r="M177" s="99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</row>
    <row r="178" spans="1:31">
      <c r="A178" s="99"/>
      <c r="B178" s="203">
        <f>Bemonstering!$B$51</f>
        <v>3</v>
      </c>
      <c r="C178" s="144"/>
      <c r="D178" s="250">
        <f t="shared" ref="D178:D185" si="18">$D$176</f>
        <v>2</v>
      </c>
      <c r="E178" s="251">
        <f t="shared" ref="E178:E185" si="19">$E$176</f>
        <v>100</v>
      </c>
      <c r="F178" s="304">
        <f>(Bemonstering!$H$51*D178/E178)</f>
        <v>0</v>
      </c>
      <c r="G178" s="342" t="str">
        <f t="shared" si="17"/>
        <v>-</v>
      </c>
      <c r="H178" s="124">
        <v>5.0000000000000001E-3</v>
      </c>
      <c r="I178" s="131"/>
      <c r="J178" s="131"/>
      <c r="K178" s="99"/>
      <c r="L178" s="99"/>
      <c r="M178" s="99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</row>
    <row r="179" spans="1:31" ht="13.5" thickBot="1">
      <c r="A179" s="99"/>
      <c r="B179" s="203">
        <f>Bemonstering!$B$52</f>
        <v>4</v>
      </c>
      <c r="C179" s="144"/>
      <c r="D179" s="250">
        <f t="shared" si="18"/>
        <v>2</v>
      </c>
      <c r="E179" s="251">
        <f t="shared" si="19"/>
        <v>100</v>
      </c>
      <c r="F179" s="304">
        <f>(Bemonstering!$H$52*D179/E179)</f>
        <v>0</v>
      </c>
      <c r="G179" s="342" t="str">
        <f t="shared" si="17"/>
        <v>-</v>
      </c>
      <c r="H179" s="125">
        <v>0.1</v>
      </c>
      <c r="I179" s="131"/>
      <c r="J179" s="131"/>
      <c r="K179" s="99"/>
      <c r="L179" s="99"/>
      <c r="M179" s="99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</row>
    <row r="180" spans="1:31">
      <c r="A180" s="99"/>
      <c r="B180" s="203">
        <f>Bemonstering!$B$53</f>
        <v>5</v>
      </c>
      <c r="C180" s="144"/>
      <c r="D180" s="250">
        <f t="shared" si="18"/>
        <v>2</v>
      </c>
      <c r="E180" s="251">
        <f t="shared" si="19"/>
        <v>100</v>
      </c>
      <c r="F180" s="304">
        <f>(Bemonstering!$H$53*D180/E180)</f>
        <v>0</v>
      </c>
      <c r="G180" s="342" t="str">
        <f t="shared" si="17"/>
        <v>-</v>
      </c>
      <c r="H180" s="221"/>
      <c r="I180" s="131"/>
      <c r="J180" s="131"/>
      <c r="K180" s="99"/>
      <c r="L180" s="99"/>
      <c r="M180" s="99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</row>
    <row r="181" spans="1:31">
      <c r="A181" s="99"/>
      <c r="B181" s="203">
        <f>Bemonstering!$B$54</f>
        <v>6</v>
      </c>
      <c r="C181" s="144"/>
      <c r="D181" s="250">
        <f t="shared" si="18"/>
        <v>2</v>
      </c>
      <c r="E181" s="251">
        <f t="shared" si="19"/>
        <v>100</v>
      </c>
      <c r="F181" s="304">
        <f>(Bemonstering!$H$54*D181/E181)</f>
        <v>0</v>
      </c>
      <c r="G181" s="342" t="str">
        <f t="shared" si="17"/>
        <v>-</v>
      </c>
      <c r="H181" s="221"/>
      <c r="I181" s="573" t="s">
        <v>211</v>
      </c>
      <c r="J181" s="574"/>
      <c r="K181" s="574"/>
      <c r="L181" s="574"/>
      <c r="M181" s="574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</row>
    <row r="182" spans="1:31">
      <c r="A182" s="99"/>
      <c r="B182" s="203">
        <f>Bemonstering!$B$55</f>
        <v>7</v>
      </c>
      <c r="C182" s="144"/>
      <c r="D182" s="250">
        <f t="shared" si="18"/>
        <v>2</v>
      </c>
      <c r="E182" s="251">
        <f t="shared" si="19"/>
        <v>100</v>
      </c>
      <c r="F182" s="304">
        <f>(Bemonstering!$H$55*D182/E182)</f>
        <v>0</v>
      </c>
      <c r="G182" s="342" t="str">
        <f t="shared" si="17"/>
        <v>-</v>
      </c>
      <c r="H182" s="221"/>
      <c r="I182" s="574"/>
      <c r="J182" s="574"/>
      <c r="K182" s="574"/>
      <c r="L182" s="574"/>
      <c r="M182" s="574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</row>
    <row r="183" spans="1:31">
      <c r="A183" s="99"/>
      <c r="B183" s="203">
        <f>Bemonstering!$B$56</f>
        <v>8</v>
      </c>
      <c r="C183" s="144"/>
      <c r="D183" s="250">
        <f t="shared" si="18"/>
        <v>2</v>
      </c>
      <c r="E183" s="251">
        <f t="shared" si="19"/>
        <v>100</v>
      </c>
      <c r="F183" s="304">
        <f>(Bemonstering!$H$56*D183/E183)</f>
        <v>0</v>
      </c>
      <c r="G183" s="342" t="str">
        <f t="shared" si="17"/>
        <v>-</v>
      </c>
      <c r="H183" s="221"/>
      <c r="I183" s="574"/>
      <c r="J183" s="574"/>
      <c r="K183" s="574"/>
      <c r="L183" s="574"/>
      <c r="M183" s="574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</row>
    <row r="184" spans="1:31">
      <c r="A184" s="99"/>
      <c r="B184" s="203">
        <f>Bemonstering!$B$57</f>
        <v>9</v>
      </c>
      <c r="C184" s="144"/>
      <c r="D184" s="250">
        <f t="shared" si="18"/>
        <v>2</v>
      </c>
      <c r="E184" s="251">
        <f t="shared" si="19"/>
        <v>100</v>
      </c>
      <c r="F184" s="304">
        <f>(Bemonstering!$H$57*D184/E184)</f>
        <v>0</v>
      </c>
      <c r="G184" s="342" t="str">
        <f t="shared" si="17"/>
        <v>-</v>
      </c>
      <c r="H184" s="221"/>
      <c r="I184" s="574"/>
      <c r="J184" s="574"/>
      <c r="K184" s="574"/>
      <c r="L184" s="574"/>
      <c r="M184" s="574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</row>
    <row r="185" spans="1:31">
      <c r="A185" s="99"/>
      <c r="B185" s="203">
        <f>Bemonstering!$B$58</f>
        <v>10</v>
      </c>
      <c r="C185" s="144"/>
      <c r="D185" s="250">
        <f t="shared" si="18"/>
        <v>2</v>
      </c>
      <c r="E185" s="251">
        <f t="shared" si="19"/>
        <v>100</v>
      </c>
      <c r="F185" s="304">
        <f>(Bemonstering!$H$58*D185/E185)</f>
        <v>0</v>
      </c>
      <c r="G185" s="342" t="str">
        <f>IF(C185="","-",C185/F185)</f>
        <v>-</v>
      </c>
      <c r="H185" s="221"/>
      <c r="I185" s="574"/>
      <c r="J185" s="574"/>
      <c r="K185" s="574"/>
      <c r="L185" s="574"/>
      <c r="M185" s="574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</row>
    <row r="186" spans="1:31">
      <c r="A186" s="99"/>
      <c r="B186" s="206" t="s">
        <v>78</v>
      </c>
      <c r="C186" s="153"/>
      <c r="D186" s="154"/>
      <c r="E186" s="252"/>
      <c r="F186" s="306"/>
      <c r="G186" s="343" t="e">
        <f>AVERAGE(G176:G185)</f>
        <v>#DIV/0!</v>
      </c>
      <c r="H186" s="221"/>
      <c r="I186" s="574"/>
      <c r="J186" s="574"/>
      <c r="K186" s="574"/>
      <c r="L186" s="574"/>
      <c r="M186" s="574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</row>
    <row r="187" spans="1:31" ht="13.5" thickBot="1">
      <c r="A187" s="99"/>
      <c r="B187" s="300" t="s">
        <v>105</v>
      </c>
      <c r="C187" s="157"/>
      <c r="D187" s="253">
        <f>AVERAGE(D176:D185)</f>
        <v>2</v>
      </c>
      <c r="E187" s="253">
        <f>AVERAGE(E176:E185)</f>
        <v>100</v>
      </c>
      <c r="F187" s="308">
        <f>AVERAGE(F176:F185)</f>
        <v>60</v>
      </c>
      <c r="G187" s="344">
        <f>C187/F187</f>
        <v>0</v>
      </c>
      <c r="H187" s="221" t="s">
        <v>106</v>
      </c>
      <c r="I187" s="574"/>
      <c r="J187" s="574"/>
      <c r="K187" s="574"/>
      <c r="L187" s="574"/>
      <c r="M187" s="574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</row>
    <row r="188" spans="1:31">
      <c r="A188" s="99"/>
      <c r="B188" s="192"/>
      <c r="C188" s="93"/>
      <c r="D188" s="93"/>
      <c r="E188" s="93"/>
      <c r="F188" s="131"/>
      <c r="G188" s="131"/>
      <c r="H188" s="131"/>
      <c r="I188" s="131"/>
      <c r="J188" s="131"/>
      <c r="K188" s="99"/>
      <c r="L188" s="99"/>
      <c r="M188" s="99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</row>
    <row r="189" spans="1:31">
      <c r="A189" s="99"/>
      <c r="B189" s="187" t="s">
        <v>184</v>
      </c>
      <c r="C189" s="187" t="s">
        <v>190</v>
      </c>
      <c r="D189" s="223"/>
      <c r="E189" s="223"/>
      <c r="F189" s="223"/>
      <c r="G189" s="223"/>
      <c r="H189" s="223"/>
      <c r="I189" s="131"/>
      <c r="J189" s="131"/>
      <c r="K189" s="99"/>
      <c r="L189" s="99"/>
      <c r="M189" s="99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</row>
    <row r="190" spans="1:31" ht="13.5" thickBot="1">
      <c r="A190" s="99"/>
      <c r="B190" s="192"/>
      <c r="C190" s="131"/>
      <c r="D190" s="131"/>
      <c r="E190" s="131"/>
      <c r="F190" s="131"/>
      <c r="G190" s="131"/>
      <c r="H190" s="131"/>
      <c r="I190" s="131"/>
      <c r="J190" s="131"/>
      <c r="K190" s="99"/>
      <c r="L190" s="99"/>
      <c r="M190" s="99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</row>
    <row r="191" spans="1:31">
      <c r="A191" s="99"/>
      <c r="B191" s="194" t="s">
        <v>76</v>
      </c>
      <c r="C191" s="77" t="s">
        <v>4</v>
      </c>
      <c r="D191" s="77" t="s">
        <v>116</v>
      </c>
      <c r="E191" s="105" t="s">
        <v>128</v>
      </c>
      <c r="F191" s="105" t="s">
        <v>59</v>
      </c>
      <c r="G191" s="105" t="s">
        <v>4</v>
      </c>
      <c r="H191" s="62" t="s">
        <v>14</v>
      </c>
      <c r="I191" s="131"/>
      <c r="J191" s="131"/>
      <c r="K191" s="99"/>
      <c r="L191" s="99"/>
      <c r="M191" s="99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</row>
    <row r="192" spans="1:31">
      <c r="A192" s="99"/>
      <c r="B192" s="299"/>
      <c r="C192" s="197" t="s">
        <v>21</v>
      </c>
      <c r="D192" s="197" t="s">
        <v>126</v>
      </c>
      <c r="E192" s="108" t="s">
        <v>129</v>
      </c>
      <c r="F192" s="108" t="s">
        <v>131</v>
      </c>
      <c r="G192" s="108" t="s">
        <v>38</v>
      </c>
      <c r="H192" s="109" t="s">
        <v>38</v>
      </c>
      <c r="I192" s="131"/>
      <c r="J192" s="131"/>
      <c r="K192" s="99"/>
      <c r="L192" s="99"/>
      <c r="M192" s="99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</row>
    <row r="193" spans="1:31" ht="13.5" thickBot="1">
      <c r="A193" s="99"/>
      <c r="B193" s="198"/>
      <c r="C193" s="199" t="s">
        <v>22</v>
      </c>
      <c r="D193" s="199" t="s">
        <v>5</v>
      </c>
      <c r="E193" s="112"/>
      <c r="F193" s="112"/>
      <c r="G193" s="112" t="s">
        <v>194</v>
      </c>
      <c r="H193" s="200"/>
      <c r="I193" s="131"/>
      <c r="J193" s="131"/>
      <c r="K193" s="99"/>
      <c r="L193" s="99"/>
      <c r="M193" s="99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</row>
    <row r="194" spans="1:31">
      <c r="A194" s="99"/>
      <c r="B194" s="291" t="str">
        <f>Bemonstering!$B$49</f>
        <v>test</v>
      </c>
      <c r="C194" s="246"/>
      <c r="D194" s="247">
        <v>2</v>
      </c>
      <c r="E194" s="248">
        <v>100</v>
      </c>
      <c r="F194" s="301">
        <f>(Bemonstering!$H$49*D194/E194)</f>
        <v>600</v>
      </c>
      <c r="G194" s="341" t="str">
        <f t="shared" ref="G194:G202" si="20">IF(C194="","-",C194/F194)</f>
        <v>-</v>
      </c>
      <c r="H194" s="214">
        <v>0</v>
      </c>
      <c r="I194" s="131"/>
      <c r="J194" s="131"/>
      <c r="K194" s="99"/>
      <c r="L194" s="99"/>
      <c r="M194" s="99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</row>
    <row r="195" spans="1:31">
      <c r="A195" s="99"/>
      <c r="B195" s="203">
        <f>Bemonstering!$B$50</f>
        <v>2</v>
      </c>
      <c r="C195" s="144"/>
      <c r="D195" s="250">
        <f>$D$194</f>
        <v>2</v>
      </c>
      <c r="E195" s="251">
        <f>$E$194</f>
        <v>100</v>
      </c>
      <c r="F195" s="304">
        <f>(Bemonstering!$H$50*D195/E195)</f>
        <v>0</v>
      </c>
      <c r="G195" s="342" t="str">
        <f>IF(C195="","-",C195/F195)</f>
        <v>-</v>
      </c>
      <c r="H195" s="122">
        <v>5.0000000000000001E-4</v>
      </c>
      <c r="I195" s="131"/>
      <c r="J195" s="131"/>
      <c r="K195" s="99"/>
      <c r="L195" s="99"/>
      <c r="M195" s="99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</row>
    <row r="196" spans="1:31">
      <c r="A196" s="99"/>
      <c r="B196" s="203">
        <f>Bemonstering!$B$51</f>
        <v>3</v>
      </c>
      <c r="C196" s="144"/>
      <c r="D196" s="250">
        <f t="shared" ref="D196:D203" si="21">$D$194</f>
        <v>2</v>
      </c>
      <c r="E196" s="251">
        <f t="shared" ref="E196:E203" si="22">$E$194</f>
        <v>100</v>
      </c>
      <c r="F196" s="304">
        <f>(Bemonstering!$H$51*D196/E196)</f>
        <v>0</v>
      </c>
      <c r="G196" s="342" t="str">
        <f t="shared" si="20"/>
        <v>-</v>
      </c>
      <c r="H196" s="124">
        <v>5.0000000000000001E-3</v>
      </c>
      <c r="I196" s="131"/>
      <c r="J196" s="131"/>
      <c r="K196" s="99"/>
      <c r="L196" s="99"/>
      <c r="M196" s="99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</row>
    <row r="197" spans="1:31" ht="13.5" thickBot="1">
      <c r="A197" s="99"/>
      <c r="B197" s="203">
        <f>Bemonstering!$B$52</f>
        <v>4</v>
      </c>
      <c r="C197" s="144"/>
      <c r="D197" s="250">
        <f t="shared" si="21"/>
        <v>2</v>
      </c>
      <c r="E197" s="251">
        <f t="shared" si="22"/>
        <v>100</v>
      </c>
      <c r="F197" s="304">
        <f>(Bemonstering!$H$52*D197/E197)</f>
        <v>0</v>
      </c>
      <c r="G197" s="342" t="str">
        <f t="shared" si="20"/>
        <v>-</v>
      </c>
      <c r="H197" s="125">
        <v>0.1</v>
      </c>
      <c r="I197" s="131"/>
      <c r="J197" s="131"/>
      <c r="K197" s="99"/>
      <c r="L197" s="99"/>
      <c r="M197" s="99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</row>
    <row r="198" spans="1:31">
      <c r="A198" s="99"/>
      <c r="B198" s="203">
        <f>Bemonstering!$B$53</f>
        <v>5</v>
      </c>
      <c r="C198" s="144"/>
      <c r="D198" s="250">
        <f t="shared" si="21"/>
        <v>2</v>
      </c>
      <c r="E198" s="251">
        <f t="shared" si="22"/>
        <v>100</v>
      </c>
      <c r="F198" s="304">
        <f>(Bemonstering!$H$53*D198/E198)</f>
        <v>0</v>
      </c>
      <c r="G198" s="342" t="str">
        <f t="shared" si="20"/>
        <v>-</v>
      </c>
      <c r="H198" s="221"/>
      <c r="I198" s="131"/>
      <c r="J198" s="131"/>
      <c r="K198" s="99"/>
      <c r="L198" s="99"/>
      <c r="M198" s="99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</row>
    <row r="199" spans="1:31" ht="12.75" customHeight="1">
      <c r="A199" s="99"/>
      <c r="B199" s="203">
        <f>Bemonstering!$B$54</f>
        <v>6</v>
      </c>
      <c r="C199" s="144"/>
      <c r="D199" s="250">
        <f t="shared" si="21"/>
        <v>2</v>
      </c>
      <c r="E199" s="251">
        <f t="shared" si="22"/>
        <v>100</v>
      </c>
      <c r="F199" s="304">
        <f>(Bemonstering!$H$54*D199/E199)</f>
        <v>0</v>
      </c>
      <c r="G199" s="342" t="str">
        <f t="shared" si="20"/>
        <v>-</v>
      </c>
      <c r="H199" s="221"/>
      <c r="I199" s="573" t="s">
        <v>211</v>
      </c>
      <c r="J199" s="574"/>
      <c r="K199" s="574"/>
      <c r="L199" s="574"/>
      <c r="M199" s="574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</row>
    <row r="200" spans="1:31">
      <c r="A200" s="99"/>
      <c r="B200" s="203">
        <f>Bemonstering!$B$55</f>
        <v>7</v>
      </c>
      <c r="C200" s="144"/>
      <c r="D200" s="250">
        <f t="shared" si="21"/>
        <v>2</v>
      </c>
      <c r="E200" s="251">
        <f t="shared" si="22"/>
        <v>100</v>
      </c>
      <c r="F200" s="304">
        <f>(Bemonstering!$H$55*D200/E200)</f>
        <v>0</v>
      </c>
      <c r="G200" s="342" t="str">
        <f t="shared" si="20"/>
        <v>-</v>
      </c>
      <c r="H200" s="221"/>
      <c r="I200" s="574"/>
      <c r="J200" s="574"/>
      <c r="K200" s="574"/>
      <c r="L200" s="574"/>
      <c r="M200" s="574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</row>
    <row r="201" spans="1:31">
      <c r="A201" s="99"/>
      <c r="B201" s="203">
        <f>Bemonstering!$B$56</f>
        <v>8</v>
      </c>
      <c r="C201" s="144"/>
      <c r="D201" s="250">
        <f t="shared" si="21"/>
        <v>2</v>
      </c>
      <c r="E201" s="251">
        <f t="shared" si="22"/>
        <v>100</v>
      </c>
      <c r="F201" s="304">
        <f>(Bemonstering!$H$56*D201/E201)</f>
        <v>0</v>
      </c>
      <c r="G201" s="342" t="str">
        <f t="shared" si="20"/>
        <v>-</v>
      </c>
      <c r="H201" s="221"/>
      <c r="I201" s="574"/>
      <c r="J201" s="574"/>
      <c r="K201" s="574"/>
      <c r="L201" s="574"/>
      <c r="M201" s="574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</row>
    <row r="202" spans="1:31">
      <c r="A202" s="99"/>
      <c r="B202" s="203">
        <f>Bemonstering!$B$57</f>
        <v>9</v>
      </c>
      <c r="C202" s="144"/>
      <c r="D202" s="250">
        <f t="shared" si="21"/>
        <v>2</v>
      </c>
      <c r="E202" s="251">
        <f t="shared" si="22"/>
        <v>100</v>
      </c>
      <c r="F202" s="304">
        <f>(Bemonstering!$H$57*D202/E202)</f>
        <v>0</v>
      </c>
      <c r="G202" s="342" t="str">
        <f t="shared" si="20"/>
        <v>-</v>
      </c>
      <c r="H202" s="221"/>
      <c r="I202" s="574"/>
      <c r="J202" s="574"/>
      <c r="K202" s="574"/>
      <c r="L202" s="574"/>
      <c r="M202" s="574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</row>
    <row r="203" spans="1:31">
      <c r="A203" s="99"/>
      <c r="B203" s="203">
        <f>Bemonstering!$B$58</f>
        <v>10</v>
      </c>
      <c r="C203" s="144"/>
      <c r="D203" s="250">
        <f t="shared" si="21"/>
        <v>2</v>
      </c>
      <c r="E203" s="251">
        <f t="shared" si="22"/>
        <v>100</v>
      </c>
      <c r="F203" s="304">
        <f>(Bemonstering!$H$58*D203/E203)</f>
        <v>0</v>
      </c>
      <c r="G203" s="342" t="str">
        <f>IF(C203="","-",C203/F203)</f>
        <v>-</v>
      </c>
      <c r="H203" s="221"/>
      <c r="I203" s="574"/>
      <c r="J203" s="574"/>
      <c r="K203" s="574"/>
      <c r="L203" s="574"/>
      <c r="M203" s="574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</row>
    <row r="204" spans="1:31">
      <c r="A204" s="99"/>
      <c r="B204" s="206" t="s">
        <v>79</v>
      </c>
      <c r="C204" s="153"/>
      <c r="D204" s="154"/>
      <c r="E204" s="252"/>
      <c r="F204" s="306"/>
      <c r="G204" s="343" t="e">
        <f>AVERAGE(G194:G203)</f>
        <v>#DIV/0!</v>
      </c>
      <c r="H204" s="221"/>
      <c r="I204" s="574"/>
      <c r="J204" s="574"/>
      <c r="K204" s="574"/>
      <c r="L204" s="574"/>
      <c r="M204" s="574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</row>
    <row r="205" spans="1:31" ht="13.5" thickBot="1">
      <c r="A205" s="99"/>
      <c r="B205" s="300" t="s">
        <v>105</v>
      </c>
      <c r="C205" s="157"/>
      <c r="D205" s="253">
        <f>AVERAGE(D194:D203)</f>
        <v>2</v>
      </c>
      <c r="E205" s="253">
        <f>AVERAGE(E194:E203)</f>
        <v>100</v>
      </c>
      <c r="F205" s="308">
        <f>AVERAGE(F194:F203)</f>
        <v>60</v>
      </c>
      <c r="G205" s="344">
        <f>C205/F205</f>
        <v>0</v>
      </c>
      <c r="H205" s="221" t="s">
        <v>106</v>
      </c>
      <c r="I205" s="574"/>
      <c r="J205" s="574"/>
      <c r="K205" s="574"/>
      <c r="L205" s="574"/>
      <c r="M205" s="574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</row>
    <row r="206" spans="1:31">
      <c r="A206" s="83"/>
      <c r="B206" s="139"/>
      <c r="C206" s="93"/>
      <c r="D206" s="93"/>
      <c r="E206" s="93"/>
      <c r="F206" s="93"/>
      <c r="G206" s="93"/>
      <c r="H206" s="93"/>
      <c r="I206" s="93"/>
      <c r="J206" s="93"/>
      <c r="K206" s="9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</row>
    <row r="207" spans="1:31">
      <c r="A207" s="83"/>
      <c r="B207" s="139"/>
      <c r="C207" s="93"/>
      <c r="D207" s="93"/>
      <c r="E207" s="93"/>
      <c r="F207" s="93"/>
      <c r="G207" s="93"/>
      <c r="H207" s="93"/>
      <c r="I207" s="93"/>
      <c r="J207" s="93"/>
      <c r="K207" s="9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</row>
    <row r="208" spans="1:31">
      <c r="A208" s="83"/>
      <c r="B208" s="139"/>
      <c r="C208" s="93"/>
      <c r="D208" s="93"/>
      <c r="E208" s="93"/>
      <c r="F208" s="93"/>
      <c r="G208" s="93"/>
      <c r="H208" s="93"/>
      <c r="I208" s="93"/>
      <c r="J208" s="93"/>
      <c r="K208" s="9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</row>
    <row r="209" spans="1:31">
      <c r="A209" s="83"/>
      <c r="B209" s="139"/>
      <c r="C209" s="93"/>
      <c r="D209" s="93"/>
      <c r="E209" s="93"/>
      <c r="F209" s="93"/>
      <c r="G209" s="93"/>
      <c r="H209" s="93"/>
      <c r="I209" s="93"/>
      <c r="J209" s="93"/>
      <c r="K209" s="9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</row>
    <row r="210" spans="1:31">
      <c r="A210" s="83"/>
      <c r="B210" s="139"/>
      <c r="C210" s="93"/>
      <c r="D210" s="93"/>
      <c r="E210" s="93"/>
      <c r="F210" s="93"/>
      <c r="G210" s="93"/>
      <c r="H210" s="93"/>
      <c r="I210" s="93"/>
      <c r="J210" s="93"/>
      <c r="K210" s="9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</row>
    <row r="211" spans="1:31">
      <c r="A211" s="83"/>
      <c r="B211" s="139"/>
      <c r="C211" s="93"/>
      <c r="D211" s="93"/>
      <c r="E211" s="93"/>
      <c r="F211" s="93"/>
      <c r="G211" s="93"/>
      <c r="H211" s="93"/>
      <c r="I211" s="93"/>
      <c r="J211" s="93"/>
      <c r="K211" s="9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</row>
    <row r="212" spans="1:31">
      <c r="A212" s="83"/>
      <c r="B212" s="139"/>
      <c r="C212" s="93"/>
      <c r="D212" s="93"/>
      <c r="E212" s="93"/>
      <c r="F212" s="93"/>
      <c r="G212" s="93"/>
      <c r="H212" s="93"/>
      <c r="I212" s="93"/>
      <c r="J212" s="93"/>
      <c r="K212" s="9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</row>
    <row r="213" spans="1:31">
      <c r="A213" s="83"/>
      <c r="B213" s="139"/>
      <c r="C213" s="93"/>
      <c r="D213" s="93"/>
      <c r="E213" s="93"/>
      <c r="F213" s="93"/>
      <c r="G213" s="93"/>
      <c r="H213" s="93"/>
      <c r="I213" s="93"/>
      <c r="J213" s="93"/>
      <c r="K213" s="9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</row>
    <row r="214" spans="1:31">
      <c r="A214" s="83"/>
      <c r="B214" s="139"/>
      <c r="C214" s="93"/>
      <c r="D214" s="93"/>
      <c r="E214" s="93"/>
      <c r="F214" s="93"/>
      <c r="G214" s="93"/>
      <c r="H214" s="93"/>
      <c r="I214" s="93"/>
      <c r="J214" s="93"/>
      <c r="K214" s="9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</row>
    <row r="215" spans="1:31">
      <c r="A215" s="83"/>
      <c r="B215" s="139"/>
      <c r="C215" s="93"/>
      <c r="D215" s="93"/>
      <c r="E215" s="93"/>
      <c r="F215" s="93"/>
      <c r="G215" s="93"/>
      <c r="H215" s="93"/>
      <c r="I215" s="93"/>
      <c r="J215" s="93"/>
      <c r="K215" s="9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</row>
    <row r="216" spans="1:31">
      <c r="A216" s="83"/>
      <c r="B216" s="139"/>
      <c r="C216" s="93"/>
      <c r="D216" s="93"/>
      <c r="E216" s="93"/>
      <c r="F216" s="93"/>
      <c r="G216" s="93"/>
      <c r="H216" s="93"/>
      <c r="I216" s="93"/>
      <c r="J216" s="93"/>
      <c r="K216" s="9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</row>
    <row r="217" spans="1:31">
      <c r="A217" s="83"/>
      <c r="B217" s="139"/>
      <c r="C217" s="93"/>
      <c r="D217" s="93"/>
      <c r="E217" s="93"/>
      <c r="F217" s="93"/>
      <c r="G217" s="93"/>
      <c r="H217" s="93"/>
      <c r="I217" s="93"/>
      <c r="J217" s="93"/>
      <c r="K217" s="9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</row>
    <row r="218" spans="1:31">
      <c r="A218" s="83"/>
      <c r="B218" s="139"/>
      <c r="C218" s="93"/>
      <c r="D218" s="93"/>
      <c r="E218" s="93"/>
      <c r="F218" s="93"/>
      <c r="G218" s="93"/>
      <c r="H218" s="93"/>
      <c r="I218" s="93"/>
      <c r="J218" s="93"/>
      <c r="K218" s="9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</row>
    <row r="219" spans="1:31">
      <c r="A219" s="83"/>
      <c r="B219" s="139"/>
      <c r="C219" s="93"/>
      <c r="D219" s="93"/>
      <c r="E219" s="93"/>
      <c r="F219" s="93"/>
      <c r="G219" s="93"/>
      <c r="H219" s="93"/>
      <c r="I219" s="93"/>
      <c r="J219" s="93"/>
      <c r="K219" s="9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</row>
    <row r="220" spans="1:31">
      <c r="A220" s="83"/>
      <c r="B220" s="139"/>
      <c r="C220" s="93"/>
      <c r="D220" s="93"/>
      <c r="E220" s="93"/>
      <c r="F220" s="93"/>
      <c r="G220" s="93"/>
      <c r="H220" s="93"/>
      <c r="I220" s="93"/>
      <c r="J220" s="93"/>
      <c r="K220" s="9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</row>
    <row r="221" spans="1:31">
      <c r="A221" s="83"/>
      <c r="B221" s="139"/>
      <c r="C221" s="93"/>
      <c r="D221" s="93"/>
      <c r="E221" s="93"/>
      <c r="F221" s="93"/>
      <c r="G221" s="93"/>
      <c r="H221" s="93"/>
      <c r="I221" s="93"/>
      <c r="J221" s="93"/>
      <c r="K221" s="9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</row>
    <row r="222" spans="1:31">
      <c r="A222" s="83"/>
      <c r="B222" s="139"/>
      <c r="C222" s="93"/>
      <c r="D222" s="93"/>
      <c r="E222" s="93"/>
      <c r="F222" s="93"/>
      <c r="G222" s="93"/>
      <c r="H222" s="93"/>
      <c r="I222" s="93"/>
      <c r="J222" s="93"/>
      <c r="K222" s="9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</row>
    <row r="223" spans="1:31">
      <c r="A223" s="83"/>
      <c r="B223" s="139"/>
      <c r="C223" s="93"/>
      <c r="D223" s="93"/>
      <c r="E223" s="93"/>
      <c r="F223" s="93"/>
      <c r="G223" s="93"/>
      <c r="H223" s="93"/>
      <c r="I223" s="93"/>
      <c r="J223" s="93"/>
      <c r="K223" s="9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</row>
    <row r="224" spans="1:31">
      <c r="A224" s="83"/>
      <c r="B224" s="139"/>
      <c r="C224" s="93"/>
      <c r="D224" s="93"/>
      <c r="E224" s="93"/>
      <c r="F224" s="93"/>
      <c r="G224" s="93"/>
      <c r="H224" s="93"/>
      <c r="I224" s="93"/>
      <c r="J224" s="93"/>
      <c r="K224" s="9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</row>
    <row r="225" spans="1:31">
      <c r="A225" s="83"/>
      <c r="B225" s="139"/>
      <c r="C225" s="93"/>
      <c r="D225" s="93"/>
      <c r="E225" s="93"/>
      <c r="F225" s="93"/>
      <c r="G225" s="93"/>
      <c r="H225" s="93"/>
      <c r="I225" s="93"/>
      <c r="J225" s="93"/>
      <c r="K225" s="9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</row>
    <row r="226" spans="1:31">
      <c r="A226" s="83"/>
      <c r="B226" s="139"/>
      <c r="C226" s="93"/>
      <c r="D226" s="93"/>
      <c r="E226" s="93"/>
      <c r="F226" s="93"/>
      <c r="G226" s="93"/>
      <c r="H226" s="93"/>
      <c r="I226" s="93"/>
      <c r="J226" s="93"/>
      <c r="K226" s="9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</row>
    <row r="227" spans="1:31">
      <c r="A227" s="83"/>
      <c r="B227" s="139"/>
      <c r="C227" s="93"/>
      <c r="D227" s="93"/>
      <c r="E227" s="93"/>
      <c r="F227" s="93"/>
      <c r="G227" s="93"/>
      <c r="H227" s="93"/>
      <c r="I227" s="93"/>
      <c r="J227" s="93"/>
      <c r="K227" s="9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</row>
    <row r="228" spans="1:31">
      <c r="A228" s="83"/>
      <c r="B228" s="139"/>
      <c r="C228" s="93"/>
      <c r="D228" s="93"/>
      <c r="E228" s="93"/>
      <c r="F228" s="93"/>
      <c r="G228" s="93"/>
      <c r="H228" s="93"/>
      <c r="I228" s="93"/>
      <c r="J228" s="93"/>
      <c r="K228" s="9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</row>
    <row r="229" spans="1:31">
      <c r="A229" s="83"/>
      <c r="B229" s="139"/>
      <c r="C229" s="93"/>
      <c r="D229" s="93"/>
      <c r="E229" s="93"/>
      <c r="F229" s="93"/>
      <c r="G229" s="93"/>
      <c r="H229" s="93"/>
      <c r="I229" s="93"/>
      <c r="J229" s="93"/>
      <c r="K229" s="9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</row>
    <row r="230" spans="1:31">
      <c r="A230" s="83"/>
      <c r="B230" s="139"/>
      <c r="C230" s="93"/>
      <c r="D230" s="93"/>
      <c r="E230" s="93"/>
      <c r="F230" s="93"/>
      <c r="G230" s="93"/>
      <c r="H230" s="93"/>
      <c r="I230" s="93"/>
      <c r="J230" s="93"/>
      <c r="K230" s="9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</row>
    <row r="231" spans="1:31">
      <c r="A231" s="83"/>
      <c r="B231" s="139"/>
      <c r="C231" s="93"/>
      <c r="D231" s="93"/>
      <c r="E231" s="93"/>
      <c r="F231" s="93"/>
      <c r="G231" s="93"/>
      <c r="H231" s="93"/>
      <c r="I231" s="93"/>
      <c r="J231" s="93"/>
      <c r="K231" s="9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</row>
    <row r="232" spans="1:31">
      <c r="A232" s="83"/>
      <c r="B232" s="139"/>
      <c r="C232" s="93"/>
      <c r="D232" s="93"/>
      <c r="E232" s="93"/>
      <c r="F232" s="93"/>
      <c r="G232" s="93"/>
      <c r="H232" s="93"/>
      <c r="I232" s="93"/>
      <c r="J232" s="93"/>
      <c r="K232" s="9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</row>
    <row r="233" spans="1:31">
      <c r="A233" s="83"/>
      <c r="B233" s="139"/>
      <c r="C233" s="93"/>
      <c r="D233" s="93"/>
      <c r="E233" s="93"/>
      <c r="F233" s="93"/>
      <c r="G233" s="93"/>
      <c r="H233" s="93"/>
      <c r="I233" s="93"/>
      <c r="J233" s="93"/>
      <c r="K233" s="9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</row>
    <row r="234" spans="1:31">
      <c r="A234" s="83"/>
      <c r="B234" s="139"/>
      <c r="C234" s="93"/>
      <c r="D234" s="93"/>
      <c r="E234" s="93"/>
      <c r="F234" s="93"/>
      <c r="G234" s="93"/>
      <c r="H234" s="93"/>
      <c r="I234" s="93"/>
      <c r="J234" s="93"/>
      <c r="K234" s="9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</row>
    <row r="235" spans="1:31">
      <c r="A235" s="83"/>
      <c r="B235" s="139"/>
      <c r="C235" s="93"/>
      <c r="D235" s="93"/>
      <c r="E235" s="93"/>
      <c r="F235" s="93"/>
      <c r="G235" s="93"/>
      <c r="H235" s="93"/>
      <c r="I235" s="93"/>
      <c r="J235" s="93"/>
      <c r="K235" s="9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</row>
  </sheetData>
  <sheetProtection password="CAC2" sheet="1" objects="1" scenarios="1" selectLockedCells="1"/>
  <mergeCells count="23">
    <mergeCell ref="I199:M205"/>
    <mergeCell ref="G109:K115"/>
    <mergeCell ref="G127:K133"/>
    <mergeCell ref="G145:K151"/>
    <mergeCell ref="G163:K169"/>
    <mergeCell ref="I181:M187"/>
    <mergeCell ref="G91:K97"/>
    <mergeCell ref="J49:L49"/>
    <mergeCell ref="J69:L69"/>
    <mergeCell ref="J50:L50"/>
    <mergeCell ref="J51:L51"/>
    <mergeCell ref="J66:L66"/>
    <mergeCell ref="J67:L67"/>
    <mergeCell ref="J68:L68"/>
    <mergeCell ref="J48:L48"/>
    <mergeCell ref="I35:M41"/>
    <mergeCell ref="I53:M59"/>
    <mergeCell ref="I17:M23"/>
    <mergeCell ref="I71:M77"/>
    <mergeCell ref="J30:L30"/>
    <mergeCell ref="J31:L31"/>
    <mergeCell ref="J32:L32"/>
    <mergeCell ref="J33:L33"/>
  </mergeCells>
  <conditionalFormatting sqref="H3">
    <cfRule type="cellIs" dxfId="210" priority="137" operator="greaterThan">
      <formula>#REF!</formula>
    </cfRule>
  </conditionalFormatting>
  <conditionalFormatting sqref="G7:G8 G60:G62">
    <cfRule type="cellIs" dxfId="209" priority="136" operator="greaterThan">
      <formula>#REF!</formula>
    </cfRule>
  </conditionalFormatting>
  <conditionalFormatting sqref="G30:G39">
    <cfRule type="cellIs" dxfId="208" priority="25" operator="equal">
      <formula>"-"</formula>
    </cfRule>
    <cfRule type="cellIs" dxfId="207" priority="125" operator="lessThan">
      <formula>$H$31</formula>
    </cfRule>
    <cfRule type="cellIs" dxfId="206" priority="126" operator="greaterThanOrEqual">
      <formula>1</formula>
    </cfRule>
    <cfRule type="cellIs" dxfId="205" priority="127" operator="between">
      <formula>$H$32</formula>
      <formula>$H$33</formula>
    </cfRule>
    <cfRule type="cellIs" dxfId="204" priority="128" operator="between">
      <formula>$H$31</formula>
      <formula>$H$32</formula>
    </cfRule>
  </conditionalFormatting>
  <conditionalFormatting sqref="G66:G75">
    <cfRule type="cellIs" dxfId="203" priority="23" operator="equal">
      <formula>"-"</formula>
    </cfRule>
    <cfRule type="cellIs" dxfId="202" priority="117" operator="lessThan">
      <formula>$H$67</formula>
    </cfRule>
    <cfRule type="cellIs" dxfId="201" priority="118" operator="greaterThanOrEqual">
      <formula>1</formula>
    </cfRule>
    <cfRule type="cellIs" dxfId="200" priority="119" operator="between">
      <formula>$H$68</formula>
      <formula>$H$69</formula>
    </cfRule>
    <cfRule type="cellIs" dxfId="199" priority="120" operator="between">
      <formula>$H$67</formula>
      <formula>$H$68</formula>
    </cfRule>
  </conditionalFormatting>
  <conditionalFormatting sqref="F97">
    <cfRule type="expression" dxfId="198" priority="190">
      <formula>$E$97&gt;$F$88</formula>
    </cfRule>
  </conditionalFormatting>
  <conditionalFormatting sqref="F115">
    <cfRule type="expression" dxfId="197" priority="69">
      <formula>$E$115&gt;$F$106</formula>
    </cfRule>
  </conditionalFormatting>
  <conditionalFormatting sqref="E133:F133">
    <cfRule type="expression" dxfId="196" priority="68">
      <formula>$E$133&gt;$F$124</formula>
    </cfRule>
  </conditionalFormatting>
  <conditionalFormatting sqref="E169:F169">
    <cfRule type="expression" dxfId="195" priority="67">
      <formula>$E$169&gt;$F$160</formula>
    </cfRule>
  </conditionalFormatting>
  <conditionalFormatting sqref="G187:H187">
    <cfRule type="expression" dxfId="194" priority="66">
      <formula>$G$187&gt;$H$178</formula>
    </cfRule>
  </conditionalFormatting>
  <conditionalFormatting sqref="G205:H205">
    <cfRule type="expression" dxfId="193" priority="65">
      <formula>$G$205&gt;$H$196</formula>
    </cfRule>
  </conditionalFormatting>
  <conditionalFormatting sqref="G176:G185">
    <cfRule type="cellIs" dxfId="192" priority="36" operator="equal">
      <formula>"-"</formula>
    </cfRule>
    <cfRule type="cellIs" dxfId="191" priority="59" operator="lessThan">
      <formula>$H$177</formula>
    </cfRule>
    <cfRule type="cellIs" dxfId="190" priority="60" operator="greaterThanOrEqual">
      <formula>$H$179</formula>
    </cfRule>
    <cfRule type="cellIs" dxfId="189" priority="61" operator="between">
      <formula>$H$178</formula>
      <formula>$H$179</formula>
    </cfRule>
    <cfRule type="cellIs" dxfId="188" priority="62" operator="between">
      <formula>$H$177</formula>
      <formula>$H$178</formula>
    </cfRule>
  </conditionalFormatting>
  <conditionalFormatting sqref="E97">
    <cfRule type="cellIs" dxfId="187" priority="54" operator="greaterThan">
      <formula>$F$88</formula>
    </cfRule>
  </conditionalFormatting>
  <conditionalFormatting sqref="E104:E113">
    <cfRule type="cellIs" dxfId="186" priority="21" operator="equal">
      <formula>"-"</formula>
    </cfRule>
    <cfRule type="cellIs" dxfId="185" priority="50" operator="lessThan">
      <formula>$F$105</formula>
    </cfRule>
    <cfRule type="cellIs" dxfId="184" priority="51" operator="greaterThanOrEqual">
      <formula>$F$107</formula>
    </cfRule>
    <cfRule type="cellIs" dxfId="183" priority="52" operator="between">
      <formula>$F$106</formula>
      <formula>$F$107</formula>
    </cfRule>
    <cfRule type="cellIs" dxfId="182" priority="53" operator="between">
      <formula>$F$105</formula>
      <formula>$F$106</formula>
    </cfRule>
  </conditionalFormatting>
  <conditionalFormatting sqref="E122:E131">
    <cfRule type="cellIs" dxfId="181" priority="27" operator="equal">
      <formula>"-"</formula>
    </cfRule>
    <cfRule type="cellIs" dxfId="180" priority="46" operator="lessThan">
      <formula>$F$123</formula>
    </cfRule>
    <cfRule type="cellIs" dxfId="179" priority="47" operator="greaterThanOrEqual">
      <formula>$F$125</formula>
    </cfRule>
    <cfRule type="cellIs" dxfId="178" priority="48" operator="between">
      <formula>$F$124</formula>
      <formula>$F$125</formula>
    </cfRule>
    <cfRule type="cellIs" dxfId="177" priority="49" operator="between">
      <formula>$F$123</formula>
      <formula>$F$124</formula>
    </cfRule>
  </conditionalFormatting>
  <conditionalFormatting sqref="E158:E167">
    <cfRule type="cellIs" dxfId="176" priority="37" operator="equal">
      <formula>"-"</formula>
    </cfRule>
    <cfRule type="cellIs" dxfId="175" priority="38" operator="lessThan">
      <formula>$F$159</formula>
    </cfRule>
    <cfRule type="cellIs" dxfId="174" priority="39" operator="greaterThanOrEqual">
      <formula>$F$161</formula>
    </cfRule>
    <cfRule type="cellIs" dxfId="173" priority="40" operator="between">
      <formula>$F$160</formula>
      <formula>$F$161</formula>
    </cfRule>
    <cfRule type="cellIs" dxfId="172" priority="41" operator="between">
      <formula>$F$159</formula>
      <formula>$F$160</formula>
    </cfRule>
  </conditionalFormatting>
  <conditionalFormatting sqref="G194:G203">
    <cfRule type="cellIs" dxfId="171" priority="31" operator="equal">
      <formula>"-"</formula>
    </cfRule>
    <cfRule type="cellIs" dxfId="170" priority="32" operator="lessThan">
      <formula>$H$195</formula>
    </cfRule>
    <cfRule type="cellIs" dxfId="169" priority="33" operator="greaterThanOrEqual">
      <formula>$H$197</formula>
    </cfRule>
    <cfRule type="cellIs" dxfId="168" priority="34" operator="between">
      <formula>$H$196</formula>
      <formula>$H$197</formula>
    </cfRule>
    <cfRule type="cellIs" dxfId="167" priority="35" operator="between">
      <formula>$H$195</formula>
      <formula>$H$196</formula>
    </cfRule>
  </conditionalFormatting>
  <conditionalFormatting sqref="E151:F151">
    <cfRule type="expression" dxfId="166" priority="28">
      <formula>$E$151&gt;$F$142</formula>
    </cfRule>
  </conditionalFormatting>
  <conditionalFormatting sqref="G12:G21">
    <cfRule type="cellIs" dxfId="165" priority="26" operator="equal">
      <formula>"-"</formula>
    </cfRule>
    <cfRule type="cellIs" dxfId="164" priority="121" operator="lessThan">
      <formula>$H$13</formula>
    </cfRule>
    <cfRule type="cellIs" dxfId="163" priority="122" operator="greaterThanOrEqual">
      <formula>1</formula>
    </cfRule>
    <cfRule type="cellIs" dxfId="162" priority="123" operator="between">
      <formula>$H$14</formula>
      <formula>$H$15</formula>
    </cfRule>
    <cfRule type="cellIs" dxfId="161" priority="124" operator="between">
      <formula>$H$13</formula>
      <formula>$H$14</formula>
    </cfRule>
  </conditionalFormatting>
  <conditionalFormatting sqref="E140:E149">
    <cfRule type="cellIs" dxfId="160" priority="16" operator="equal">
      <formula>"-"</formula>
    </cfRule>
    <cfRule type="cellIs" dxfId="159" priority="17" operator="lessThan">
      <formula>$F$141</formula>
    </cfRule>
    <cfRule type="cellIs" dxfId="158" priority="18" operator="greaterThanOrEqual">
      <formula>$F$143</formula>
    </cfRule>
    <cfRule type="cellIs" dxfId="157" priority="19" operator="between">
      <formula>$F$142</formula>
      <formula>$F$143</formula>
    </cfRule>
    <cfRule type="cellIs" dxfId="156" priority="20" operator="between">
      <formula>$F$141</formula>
      <formula>$F$142</formula>
    </cfRule>
  </conditionalFormatting>
  <conditionalFormatting sqref="G77:H77">
    <cfRule type="expression" dxfId="155" priority="12">
      <formula>$G$77&gt;$H$68</formula>
    </cfRule>
  </conditionalFormatting>
  <conditionalFormatting sqref="G23:H23">
    <cfRule type="expression" dxfId="154" priority="15">
      <formula>$G$23&gt;$H$14</formula>
    </cfRule>
  </conditionalFormatting>
  <conditionalFormatting sqref="G41:H41">
    <cfRule type="expression" dxfId="153" priority="14">
      <formula>$G$41&gt;$H$32</formula>
    </cfRule>
  </conditionalFormatting>
  <conditionalFormatting sqref="G59:H59">
    <cfRule type="expression" dxfId="152" priority="13">
      <formula>$G$59&gt;$H$50</formula>
    </cfRule>
  </conditionalFormatting>
  <conditionalFormatting sqref="E115">
    <cfRule type="expression" dxfId="151" priority="11">
      <formula>$E$115&gt;$F$106</formula>
    </cfRule>
  </conditionalFormatting>
  <conditionalFormatting sqref="G48:G57">
    <cfRule type="cellIs" dxfId="150" priority="6" operator="equal">
      <formula>"-"</formula>
    </cfRule>
    <cfRule type="cellIs" dxfId="149" priority="7" operator="lessThan">
      <formula>$H$49</formula>
    </cfRule>
    <cfRule type="cellIs" dxfId="148" priority="8" operator="greaterThanOrEqual">
      <formula>1</formula>
    </cfRule>
    <cfRule type="cellIs" dxfId="147" priority="9" operator="between">
      <formula>$H$50</formula>
      <formula>$H$51</formula>
    </cfRule>
    <cfRule type="cellIs" dxfId="146" priority="10" operator="between">
      <formula>$H$49</formula>
      <formula>$H$50</formula>
    </cfRule>
  </conditionalFormatting>
  <conditionalFormatting sqref="E86:E95">
    <cfRule type="cellIs" dxfId="145" priority="1" operator="equal">
      <formula>"-"</formula>
    </cfRule>
    <cfRule type="cellIs" dxfId="144" priority="2" operator="lessThan">
      <formula>$F$87</formula>
    </cfRule>
    <cfRule type="cellIs" dxfId="143" priority="3" operator="greaterThanOrEqual">
      <formula>$F$89</formula>
    </cfRule>
    <cfRule type="cellIs" dxfId="142" priority="4" operator="between">
      <formula>$F$88</formula>
      <formula>$F$89</formula>
    </cfRule>
    <cfRule type="cellIs" dxfId="141" priority="5" operator="between">
      <formula>$F$87</formula>
      <formula>$F$88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161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68" sqref="O68"/>
    </sheetView>
  </sheetViews>
  <sheetFormatPr defaultRowHeight="12.75"/>
  <cols>
    <col min="1" max="1" width="4.125" style="85" customWidth="1"/>
    <col min="2" max="2" width="17" style="85" customWidth="1"/>
    <col min="3" max="24" width="8.625" style="159" customWidth="1"/>
    <col min="25" max="25" width="13.375" style="159" customWidth="1"/>
    <col min="26" max="26" width="8.625" style="159" customWidth="1"/>
    <col min="27" max="27" width="12.875" style="159" customWidth="1"/>
    <col min="28" max="16384" width="9" style="85"/>
  </cols>
  <sheetData>
    <row r="1" spans="1:31">
      <c r="A1" s="99"/>
      <c r="B1" s="99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93"/>
      <c r="AB1" s="83"/>
      <c r="AC1" s="83"/>
      <c r="AD1" s="83"/>
      <c r="AE1" s="83"/>
    </row>
    <row r="2" spans="1:31" ht="19.5">
      <c r="A2" s="99"/>
      <c r="B2" s="101" t="s">
        <v>220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93"/>
      <c r="AB2" s="83"/>
      <c r="AC2" s="83"/>
      <c r="AD2" s="83"/>
      <c r="AE2" s="83"/>
    </row>
    <row r="3" spans="1:31" ht="13.5" thickBot="1">
      <c r="A3" s="99"/>
      <c r="B3" s="99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93"/>
      <c r="AB3" s="83"/>
      <c r="AC3" s="83"/>
      <c r="AD3" s="83"/>
      <c r="AE3" s="83"/>
    </row>
    <row r="4" spans="1:31" s="350" customFormat="1">
      <c r="A4" s="267"/>
      <c r="B4" s="581" t="s">
        <v>110</v>
      </c>
      <c r="C4" s="373" t="s">
        <v>84</v>
      </c>
      <c r="D4" s="587" t="s">
        <v>88</v>
      </c>
      <c r="E4" s="588"/>
      <c r="F4" s="588"/>
      <c r="G4" s="588"/>
      <c r="H4" s="589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584"/>
      <c r="Z4" s="374"/>
      <c r="AA4" s="349"/>
      <c r="AB4" s="245"/>
      <c r="AC4" s="245"/>
      <c r="AD4" s="245"/>
      <c r="AE4" s="245"/>
    </row>
    <row r="5" spans="1:31" s="353" customFormat="1" ht="11.25">
      <c r="A5" s="375"/>
      <c r="B5" s="582"/>
      <c r="C5" s="376" t="s">
        <v>83</v>
      </c>
      <c r="D5" s="377" t="s">
        <v>44</v>
      </c>
      <c r="E5" s="378" t="s">
        <v>60</v>
      </c>
      <c r="F5" s="378" t="s">
        <v>62</v>
      </c>
      <c r="G5" s="378" t="s">
        <v>241</v>
      </c>
      <c r="H5" s="379" t="s">
        <v>242</v>
      </c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584"/>
      <c r="Z5" s="380"/>
      <c r="AA5" s="352"/>
      <c r="AB5" s="351"/>
      <c r="AC5" s="351"/>
      <c r="AD5" s="351"/>
      <c r="AE5" s="351"/>
    </row>
    <row r="6" spans="1:31" s="356" customFormat="1" ht="11.25">
      <c r="A6" s="381"/>
      <c r="B6" s="582"/>
      <c r="C6" s="382"/>
      <c r="D6" s="383"/>
      <c r="E6" s="384"/>
      <c r="F6" s="384"/>
      <c r="G6" s="385" t="s">
        <v>95</v>
      </c>
      <c r="H6" s="386" t="s">
        <v>96</v>
      </c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584"/>
      <c r="Z6" s="387"/>
      <c r="AA6" s="355"/>
      <c r="AB6" s="354"/>
      <c r="AC6" s="354"/>
      <c r="AD6" s="354"/>
      <c r="AE6" s="354"/>
    </row>
    <row r="7" spans="1:31" s="356" customFormat="1" ht="12" thickBot="1">
      <c r="A7" s="381"/>
      <c r="B7" s="583"/>
      <c r="C7" s="388" t="s">
        <v>85</v>
      </c>
      <c r="D7" s="389" t="s">
        <v>46</v>
      </c>
      <c r="E7" s="390" t="s">
        <v>46</v>
      </c>
      <c r="F7" s="390" t="s">
        <v>46</v>
      </c>
      <c r="G7" s="390" t="s">
        <v>46</v>
      </c>
      <c r="H7" s="391" t="s">
        <v>46</v>
      </c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584"/>
      <c r="Z7" s="387"/>
      <c r="AA7" s="355"/>
      <c r="AB7" s="354"/>
      <c r="AC7" s="354"/>
      <c r="AD7" s="354"/>
      <c r="AE7" s="354"/>
    </row>
    <row r="8" spans="1:31">
      <c r="A8" s="99"/>
      <c r="B8" s="392" t="str">
        <f>Bemonstering!$B$7</f>
        <v>test</v>
      </c>
      <c r="C8" s="393">
        <f>Veld!C10</f>
        <v>25</v>
      </c>
      <c r="D8" s="394" t="str">
        <f>Silrubber!G30</f>
        <v>-</v>
      </c>
      <c r="E8" s="395" t="str">
        <f>Silrubber!G48</f>
        <v>-</v>
      </c>
      <c r="F8" s="395" t="str">
        <f>Silrubber!G66</f>
        <v>-</v>
      </c>
      <c r="G8" s="396">
        <f>POCIS!G12</f>
        <v>9.375E-2</v>
      </c>
      <c r="H8" s="397">
        <f>Silrubber!G12</f>
        <v>1.6666666666666668E-3</v>
      </c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93"/>
      <c r="AB8" s="83"/>
      <c r="AC8" s="83"/>
      <c r="AD8" s="83"/>
      <c r="AE8" s="83"/>
    </row>
    <row r="9" spans="1:31">
      <c r="A9" s="99"/>
      <c r="B9" s="107">
        <f>Bemonstering!$B$8</f>
        <v>2</v>
      </c>
      <c r="C9" s="398">
        <f>Veld!C11</f>
        <v>0</v>
      </c>
      <c r="D9" s="399" t="str">
        <f>Silrubber!G31</f>
        <v>-</v>
      </c>
      <c r="E9" s="400" t="str">
        <f>Silrubber!G49</f>
        <v>-</v>
      </c>
      <c r="F9" s="400" t="str">
        <f>Silrubber!G67</f>
        <v>-</v>
      </c>
      <c r="G9" s="401" t="str">
        <f>POCIS!G13</f>
        <v>-</v>
      </c>
      <c r="H9" s="402" t="str">
        <f>Silrubber!G13</f>
        <v>-</v>
      </c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93"/>
      <c r="AB9" s="83"/>
      <c r="AC9" s="83"/>
      <c r="AD9" s="83"/>
      <c r="AE9" s="83"/>
    </row>
    <row r="10" spans="1:31">
      <c r="A10" s="99"/>
      <c r="B10" s="107">
        <f>Bemonstering!$B$9</f>
        <v>3</v>
      </c>
      <c r="C10" s="398">
        <f>Veld!C12</f>
        <v>0</v>
      </c>
      <c r="D10" s="399" t="str">
        <f>Silrubber!G32</f>
        <v>-</v>
      </c>
      <c r="E10" s="400" t="str">
        <f>Silrubber!G50</f>
        <v>-</v>
      </c>
      <c r="F10" s="400" t="str">
        <f>Silrubber!G68</f>
        <v>-</v>
      </c>
      <c r="G10" s="401" t="str">
        <f>POCIS!G14</f>
        <v>-</v>
      </c>
      <c r="H10" s="402" t="str">
        <f>Silrubber!G14</f>
        <v>-</v>
      </c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93"/>
      <c r="AB10" s="83"/>
      <c r="AC10" s="83"/>
      <c r="AD10" s="83"/>
      <c r="AE10" s="83"/>
    </row>
    <row r="11" spans="1:31">
      <c r="A11" s="99"/>
      <c r="B11" s="107">
        <f>Bemonstering!$B$10</f>
        <v>4</v>
      </c>
      <c r="C11" s="398">
        <f>Veld!C13</f>
        <v>0</v>
      </c>
      <c r="D11" s="399" t="str">
        <f>Silrubber!G33</f>
        <v>-</v>
      </c>
      <c r="E11" s="400" t="str">
        <f>Silrubber!G51</f>
        <v>-</v>
      </c>
      <c r="F11" s="400" t="str">
        <f>Silrubber!G69</f>
        <v>-</v>
      </c>
      <c r="G11" s="401" t="str">
        <f>POCIS!G15</f>
        <v>-</v>
      </c>
      <c r="H11" s="402" t="str">
        <f>Silrubber!G15</f>
        <v>-</v>
      </c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93"/>
      <c r="AB11" s="83"/>
      <c r="AC11" s="83"/>
      <c r="AD11" s="83"/>
      <c r="AE11" s="83"/>
    </row>
    <row r="12" spans="1:31">
      <c r="A12" s="99"/>
      <c r="B12" s="107">
        <f>Bemonstering!$B$11</f>
        <v>5</v>
      </c>
      <c r="C12" s="398">
        <f>Veld!C14</f>
        <v>0</v>
      </c>
      <c r="D12" s="399" t="str">
        <f>Silrubber!G34</f>
        <v>-</v>
      </c>
      <c r="E12" s="400" t="str">
        <f>Silrubber!G52</f>
        <v>-</v>
      </c>
      <c r="F12" s="400" t="str">
        <f>Silrubber!G70</f>
        <v>-</v>
      </c>
      <c r="G12" s="401" t="str">
        <f>POCIS!G16</f>
        <v>-</v>
      </c>
      <c r="H12" s="402" t="str">
        <f>Silrubber!G16</f>
        <v>-</v>
      </c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93"/>
      <c r="AB12" s="83"/>
      <c r="AC12" s="83"/>
      <c r="AD12" s="83"/>
      <c r="AE12" s="83"/>
    </row>
    <row r="13" spans="1:31">
      <c r="A13" s="99"/>
      <c r="B13" s="107">
        <f>Bemonstering!$B$12</f>
        <v>6</v>
      </c>
      <c r="C13" s="398">
        <f>Veld!C15</f>
        <v>0</v>
      </c>
      <c r="D13" s="399" t="str">
        <f>Silrubber!G35</f>
        <v>-</v>
      </c>
      <c r="E13" s="400" t="str">
        <f>Silrubber!G53</f>
        <v>-</v>
      </c>
      <c r="F13" s="400" t="str">
        <f>Silrubber!G71</f>
        <v>-</v>
      </c>
      <c r="G13" s="401" t="str">
        <f>POCIS!G17</f>
        <v>-</v>
      </c>
      <c r="H13" s="402" t="str">
        <f>Silrubber!G17</f>
        <v>-</v>
      </c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93"/>
      <c r="AB13" s="83"/>
      <c r="AC13" s="83"/>
      <c r="AD13" s="83"/>
      <c r="AE13" s="83"/>
    </row>
    <row r="14" spans="1:31">
      <c r="A14" s="99"/>
      <c r="B14" s="107">
        <f>Bemonstering!$B$13</f>
        <v>7</v>
      </c>
      <c r="C14" s="398">
        <f>Veld!C16</f>
        <v>0</v>
      </c>
      <c r="D14" s="399" t="str">
        <f>Silrubber!G36</f>
        <v>-</v>
      </c>
      <c r="E14" s="400" t="str">
        <f>Silrubber!G54</f>
        <v>-</v>
      </c>
      <c r="F14" s="400" t="str">
        <f>Silrubber!G72</f>
        <v>-</v>
      </c>
      <c r="G14" s="401" t="str">
        <f>POCIS!G18</f>
        <v>-</v>
      </c>
      <c r="H14" s="402" t="str">
        <f>Silrubber!G18</f>
        <v>-</v>
      </c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93"/>
      <c r="AB14" s="83"/>
      <c r="AC14" s="83"/>
      <c r="AD14" s="83"/>
      <c r="AE14" s="83"/>
    </row>
    <row r="15" spans="1:31">
      <c r="A15" s="99"/>
      <c r="B15" s="107">
        <f>Bemonstering!$B$14</f>
        <v>8</v>
      </c>
      <c r="C15" s="398">
        <f>Veld!C17</f>
        <v>0</v>
      </c>
      <c r="D15" s="399" t="str">
        <f>Silrubber!G37</f>
        <v>-</v>
      </c>
      <c r="E15" s="400" t="str">
        <f>Silrubber!G55</f>
        <v>-</v>
      </c>
      <c r="F15" s="400" t="str">
        <f>Silrubber!G73</f>
        <v>-</v>
      </c>
      <c r="G15" s="401" t="str">
        <f>POCIS!G19</f>
        <v>-</v>
      </c>
      <c r="H15" s="402" t="str">
        <f>Silrubber!G19</f>
        <v>-</v>
      </c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93"/>
      <c r="AB15" s="83"/>
      <c r="AC15" s="83"/>
      <c r="AD15" s="83"/>
      <c r="AE15" s="83"/>
    </row>
    <row r="16" spans="1:31">
      <c r="A16" s="99"/>
      <c r="B16" s="107">
        <f>Bemonstering!$B$15</f>
        <v>9</v>
      </c>
      <c r="C16" s="398">
        <f>Veld!C18</f>
        <v>0</v>
      </c>
      <c r="D16" s="399" t="str">
        <f>Silrubber!G38</f>
        <v>-</v>
      </c>
      <c r="E16" s="400" t="str">
        <f>Silrubber!G56</f>
        <v>-</v>
      </c>
      <c r="F16" s="400" t="str">
        <f>Silrubber!G74</f>
        <v>-</v>
      </c>
      <c r="G16" s="401" t="str">
        <f>POCIS!G20</f>
        <v>-</v>
      </c>
      <c r="H16" s="402" t="str">
        <f>Silrubber!G20</f>
        <v>-</v>
      </c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93"/>
      <c r="AB16" s="83"/>
      <c r="AC16" s="83"/>
      <c r="AD16" s="83"/>
      <c r="AE16" s="83"/>
    </row>
    <row r="17" spans="1:31">
      <c r="A17" s="99"/>
      <c r="B17" s="107">
        <f>Bemonstering!$B$16</f>
        <v>10</v>
      </c>
      <c r="C17" s="398">
        <f>Veld!C19</f>
        <v>0</v>
      </c>
      <c r="D17" s="399" t="str">
        <f>Silrubber!G39</f>
        <v>-</v>
      </c>
      <c r="E17" s="400" t="str">
        <f>Silrubber!G57</f>
        <v>-</v>
      </c>
      <c r="F17" s="400" t="str">
        <f>Silrubber!G75</f>
        <v>-</v>
      </c>
      <c r="G17" s="401" t="str">
        <f>POCIS!G21</f>
        <v>-</v>
      </c>
      <c r="H17" s="402" t="str">
        <f>Silrubber!G21</f>
        <v>-</v>
      </c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93"/>
      <c r="AB17" s="83"/>
      <c r="AC17" s="83"/>
      <c r="AD17" s="83"/>
      <c r="AE17" s="83"/>
    </row>
    <row r="18" spans="1:31" s="137" customFormat="1">
      <c r="A18" s="167"/>
      <c r="B18" s="403" t="s">
        <v>43</v>
      </c>
      <c r="C18" s="404">
        <f>AVERAGE(C8:C17)</f>
        <v>2.5</v>
      </c>
      <c r="D18" s="405" t="e">
        <f t="shared" ref="D18:H18" si="0">AVERAGE(D8:D17)</f>
        <v>#DIV/0!</v>
      </c>
      <c r="E18" s="406" t="e">
        <f t="shared" si="0"/>
        <v>#DIV/0!</v>
      </c>
      <c r="F18" s="406" t="e">
        <f t="shared" si="0"/>
        <v>#DIV/0!</v>
      </c>
      <c r="G18" s="406">
        <f t="shared" si="0"/>
        <v>9.375E-2</v>
      </c>
      <c r="H18" s="407">
        <f t="shared" si="0"/>
        <v>1.6666666666666668E-3</v>
      </c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408"/>
      <c r="Z18" s="408"/>
      <c r="AA18" s="357"/>
      <c r="AB18" s="136"/>
      <c r="AC18" s="136"/>
      <c r="AD18" s="136"/>
      <c r="AE18" s="136"/>
    </row>
    <row r="19" spans="1:31" s="137" customFormat="1">
      <c r="A19" s="167"/>
      <c r="B19" s="403" t="s">
        <v>14</v>
      </c>
      <c r="C19" s="409">
        <f>Veld!D12</f>
        <v>20</v>
      </c>
      <c r="D19" s="410">
        <f>Silrubber!H32</f>
        <v>0.05</v>
      </c>
      <c r="E19" s="411">
        <f>Silrubber!H50</f>
        <v>0.05</v>
      </c>
      <c r="F19" s="411">
        <f>Silrubber!H68</f>
        <v>0.05</v>
      </c>
      <c r="G19" s="411">
        <f>POCIS!H14</f>
        <v>0.05</v>
      </c>
      <c r="H19" s="412">
        <f>Silrubber!H14</f>
        <v>0.05</v>
      </c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408"/>
      <c r="Z19" s="408"/>
      <c r="AA19" s="357"/>
      <c r="AB19" s="136"/>
      <c r="AC19" s="136"/>
      <c r="AD19" s="136"/>
      <c r="AE19" s="136"/>
    </row>
    <row r="20" spans="1:31" ht="13.5" thickBot="1">
      <c r="A20" s="99"/>
      <c r="B20" s="413" t="s">
        <v>152</v>
      </c>
      <c r="C20" s="414">
        <v>2</v>
      </c>
      <c r="D20" s="415">
        <v>2</v>
      </c>
      <c r="E20" s="416">
        <v>2</v>
      </c>
      <c r="F20" s="416">
        <v>2</v>
      </c>
      <c r="G20" s="416">
        <v>1</v>
      </c>
      <c r="H20" s="417">
        <v>1</v>
      </c>
      <c r="I20" s="418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93"/>
      <c r="AB20" s="83"/>
      <c r="AC20" s="83"/>
      <c r="AD20" s="83"/>
      <c r="AE20" s="83"/>
    </row>
    <row r="21" spans="1:31" ht="13.5" thickBot="1">
      <c r="A21" s="99"/>
      <c r="B21" s="99"/>
      <c r="C21" s="387"/>
      <c r="D21" s="387"/>
      <c r="E21" s="387"/>
      <c r="F21" s="387"/>
      <c r="G21" s="387"/>
      <c r="H21" s="387"/>
      <c r="I21" s="387"/>
      <c r="J21" s="387"/>
      <c r="K21" s="387"/>
      <c r="L21" s="387"/>
      <c r="M21" s="387"/>
      <c r="N21" s="387"/>
      <c r="O21" s="387"/>
      <c r="P21" s="387"/>
      <c r="Q21" s="387"/>
      <c r="R21" s="387"/>
      <c r="S21" s="387"/>
      <c r="T21" s="387"/>
      <c r="U21" s="387"/>
      <c r="V21" s="387"/>
      <c r="W21" s="387"/>
      <c r="X21" s="387"/>
      <c r="Y21" s="131"/>
      <c r="Z21" s="131"/>
      <c r="AA21" s="93"/>
      <c r="AB21" s="83"/>
      <c r="AC21" s="83"/>
      <c r="AD21" s="83"/>
      <c r="AE21" s="83"/>
    </row>
    <row r="22" spans="1:31">
      <c r="A22" s="99"/>
      <c r="B22" s="581" t="s">
        <v>110</v>
      </c>
      <c r="C22" s="587" t="s">
        <v>92</v>
      </c>
      <c r="D22" s="588"/>
      <c r="E22" s="588"/>
      <c r="F22" s="588"/>
      <c r="G22" s="588"/>
      <c r="H22" s="588"/>
      <c r="I22" s="588"/>
      <c r="J22" s="589"/>
      <c r="K22" s="419"/>
      <c r="L22" s="387"/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7"/>
      <c r="X22" s="387"/>
      <c r="Y22" s="131"/>
      <c r="Z22" s="131"/>
      <c r="AA22" s="93"/>
      <c r="AB22" s="83"/>
      <c r="AC22" s="83"/>
      <c r="AD22" s="83"/>
      <c r="AE22" s="83"/>
    </row>
    <row r="23" spans="1:31">
      <c r="A23" s="99"/>
      <c r="B23" s="582"/>
      <c r="C23" s="377" t="s">
        <v>11</v>
      </c>
      <c r="D23" s="378" t="s">
        <v>243</v>
      </c>
      <c r="E23" s="378" t="s">
        <v>17</v>
      </c>
      <c r="F23" s="592" t="s">
        <v>94</v>
      </c>
      <c r="G23" s="592"/>
      <c r="H23" s="592"/>
      <c r="I23" s="592"/>
      <c r="J23" s="593"/>
      <c r="K23" s="420"/>
      <c r="L23" s="387"/>
      <c r="M23" s="387"/>
      <c r="N23" s="387"/>
      <c r="O23" s="387"/>
      <c r="P23" s="387"/>
      <c r="Q23" s="387"/>
      <c r="R23" s="387"/>
      <c r="S23" s="387"/>
      <c r="T23" s="387"/>
      <c r="U23" s="387"/>
      <c r="V23" s="387"/>
      <c r="W23" s="387"/>
      <c r="X23" s="387"/>
      <c r="Y23" s="131"/>
      <c r="Z23" s="131"/>
      <c r="AA23" s="93"/>
      <c r="AB23" s="83"/>
      <c r="AC23" s="83"/>
      <c r="AD23" s="83"/>
      <c r="AE23" s="83"/>
    </row>
    <row r="24" spans="1:31" ht="13.5" thickBot="1">
      <c r="A24" s="99"/>
      <c r="B24" s="582"/>
      <c r="C24" s="383"/>
      <c r="D24" s="384"/>
      <c r="E24" s="384"/>
      <c r="F24" s="421" t="s">
        <v>153</v>
      </c>
      <c r="G24" s="421" t="s">
        <v>154</v>
      </c>
      <c r="H24" s="421" t="s">
        <v>155</v>
      </c>
      <c r="I24" s="421" t="s">
        <v>156</v>
      </c>
      <c r="J24" s="422" t="s">
        <v>157</v>
      </c>
      <c r="K24" s="423"/>
      <c r="L24" s="387"/>
      <c r="M24" s="387"/>
      <c r="N24" s="387"/>
      <c r="O24" s="387"/>
      <c r="P24" s="387"/>
      <c r="Q24" s="387"/>
      <c r="R24" s="387"/>
      <c r="S24" s="387"/>
      <c r="T24" s="387"/>
      <c r="U24" s="387"/>
      <c r="V24" s="387"/>
      <c r="W24" s="387"/>
      <c r="X24" s="387"/>
      <c r="Y24" s="131"/>
      <c r="Z24" s="131"/>
      <c r="AA24" s="93"/>
      <c r="AB24" s="83"/>
      <c r="AC24" s="83"/>
      <c r="AD24" s="83"/>
      <c r="AE24" s="83"/>
    </row>
    <row r="25" spans="1:31" ht="13.5" thickBot="1">
      <c r="A25" s="99"/>
      <c r="B25" s="583"/>
      <c r="C25" s="389" t="s">
        <v>13</v>
      </c>
      <c r="D25" s="390" t="s">
        <v>19</v>
      </c>
      <c r="E25" s="390" t="s">
        <v>91</v>
      </c>
      <c r="F25" s="390" t="s">
        <v>29</v>
      </c>
      <c r="G25" s="390" t="s">
        <v>31</v>
      </c>
      <c r="H25" s="390" t="s">
        <v>33</v>
      </c>
      <c r="I25" s="390" t="s">
        <v>35</v>
      </c>
      <c r="J25" s="391" t="s">
        <v>36</v>
      </c>
      <c r="K25" s="423"/>
      <c r="L25" s="387"/>
      <c r="M25" s="387"/>
      <c r="N25" s="387"/>
      <c r="O25" s="387"/>
      <c r="P25" s="387"/>
      <c r="Q25" s="387"/>
      <c r="R25" s="387"/>
      <c r="S25" s="387"/>
      <c r="T25" s="387"/>
      <c r="U25" s="387"/>
      <c r="V25" s="387"/>
      <c r="W25" s="387"/>
      <c r="X25" s="387"/>
      <c r="Y25" s="131"/>
      <c r="Z25" s="131"/>
      <c r="AA25" s="93"/>
      <c r="AB25" s="83"/>
      <c r="AC25" s="83"/>
      <c r="AD25" s="83"/>
      <c r="AE25" s="83"/>
    </row>
    <row r="26" spans="1:31">
      <c r="A26" s="99"/>
      <c r="B26" s="424" t="str">
        <f>Bemonstering!$B$7</f>
        <v>test</v>
      </c>
      <c r="C26" s="394">
        <f>POCIS!E31</f>
        <v>0.625</v>
      </c>
      <c r="D26" s="395" t="str">
        <f>POCIS!E49</f>
        <v>-</v>
      </c>
      <c r="E26" s="395" t="str">
        <f>POCIS!E67</f>
        <v>-</v>
      </c>
      <c r="F26" s="395" t="str">
        <f>POCIS!E85</f>
        <v>-</v>
      </c>
      <c r="G26" s="395" t="str">
        <f>POCIS!E103</f>
        <v>-</v>
      </c>
      <c r="H26" s="395" t="str">
        <f>POCIS!E121</f>
        <v>-</v>
      </c>
      <c r="I26" s="395" t="str">
        <f>POCIS!E139</f>
        <v>-</v>
      </c>
      <c r="J26" s="397" t="str">
        <f>POCIS!E157</f>
        <v>-</v>
      </c>
      <c r="K26" s="425"/>
      <c r="L26" s="387"/>
      <c r="M26" s="387"/>
      <c r="N26" s="387"/>
      <c r="O26" s="387"/>
      <c r="P26" s="387"/>
      <c r="Q26" s="387"/>
      <c r="R26" s="387"/>
      <c r="S26" s="387"/>
      <c r="T26" s="387"/>
      <c r="U26" s="387"/>
      <c r="V26" s="387"/>
      <c r="W26" s="387"/>
      <c r="X26" s="387"/>
      <c r="Y26" s="131"/>
      <c r="Z26" s="131"/>
      <c r="AA26" s="93"/>
      <c r="AB26" s="83"/>
      <c r="AC26" s="83"/>
      <c r="AD26" s="83"/>
      <c r="AE26" s="83"/>
    </row>
    <row r="27" spans="1:31">
      <c r="A27" s="99"/>
      <c r="B27" s="426">
        <f>Bemonstering!$B$8</f>
        <v>2</v>
      </c>
      <c r="C27" s="399" t="str">
        <f>POCIS!E32</f>
        <v>-</v>
      </c>
      <c r="D27" s="400" t="str">
        <f>POCIS!E50</f>
        <v>-</v>
      </c>
      <c r="E27" s="400" t="str">
        <f>POCIS!E68</f>
        <v>-</v>
      </c>
      <c r="F27" s="400" t="str">
        <f>POCIS!E86</f>
        <v>-</v>
      </c>
      <c r="G27" s="400" t="str">
        <f>POCIS!E104</f>
        <v>-</v>
      </c>
      <c r="H27" s="400" t="str">
        <f>POCIS!E122</f>
        <v>-</v>
      </c>
      <c r="I27" s="400" t="str">
        <f>POCIS!E140</f>
        <v>-</v>
      </c>
      <c r="J27" s="402" t="str">
        <f>POCIS!E158</f>
        <v>-</v>
      </c>
      <c r="K27" s="425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131"/>
      <c r="Z27" s="131"/>
      <c r="AA27" s="93"/>
      <c r="AB27" s="83"/>
      <c r="AC27" s="83"/>
      <c r="AD27" s="83"/>
      <c r="AE27" s="83"/>
    </row>
    <row r="28" spans="1:31">
      <c r="A28" s="99"/>
      <c r="B28" s="426">
        <f>Bemonstering!$B$9</f>
        <v>3</v>
      </c>
      <c r="C28" s="399" t="str">
        <f>POCIS!E33</f>
        <v>-</v>
      </c>
      <c r="D28" s="400" t="str">
        <f>POCIS!E51</f>
        <v>-</v>
      </c>
      <c r="E28" s="400" t="str">
        <f>POCIS!E69</f>
        <v>-</v>
      </c>
      <c r="F28" s="400" t="str">
        <f>POCIS!E87</f>
        <v>-</v>
      </c>
      <c r="G28" s="400" t="str">
        <f>POCIS!E105</f>
        <v>-</v>
      </c>
      <c r="H28" s="400" t="str">
        <f>POCIS!E123</f>
        <v>-</v>
      </c>
      <c r="I28" s="400" t="str">
        <f>POCIS!E141</f>
        <v>-</v>
      </c>
      <c r="J28" s="402" t="str">
        <f>POCIS!E159</f>
        <v>-</v>
      </c>
      <c r="K28" s="425"/>
      <c r="L28" s="387"/>
      <c r="M28" s="387"/>
      <c r="N28" s="387"/>
      <c r="O28" s="387"/>
      <c r="P28" s="387"/>
      <c r="Q28" s="387"/>
      <c r="R28" s="387"/>
      <c r="S28" s="387"/>
      <c r="T28" s="387"/>
      <c r="U28" s="387"/>
      <c r="V28" s="387"/>
      <c r="W28" s="387"/>
      <c r="X28" s="387"/>
      <c r="Y28" s="131"/>
      <c r="Z28" s="131"/>
      <c r="AA28" s="93"/>
      <c r="AB28" s="83"/>
      <c r="AC28" s="83"/>
      <c r="AD28" s="83"/>
      <c r="AE28" s="83"/>
    </row>
    <row r="29" spans="1:31">
      <c r="A29" s="99"/>
      <c r="B29" s="426">
        <f>Bemonstering!$B$10</f>
        <v>4</v>
      </c>
      <c r="C29" s="399" t="str">
        <f>POCIS!E34</f>
        <v>-</v>
      </c>
      <c r="D29" s="400" t="str">
        <f>POCIS!E52</f>
        <v>-</v>
      </c>
      <c r="E29" s="400" t="str">
        <f>POCIS!E70</f>
        <v>-</v>
      </c>
      <c r="F29" s="400" t="str">
        <f>POCIS!E88</f>
        <v>-</v>
      </c>
      <c r="G29" s="400" t="str">
        <f>POCIS!E106</f>
        <v>-</v>
      </c>
      <c r="H29" s="400" t="str">
        <f>POCIS!E124</f>
        <v>-</v>
      </c>
      <c r="I29" s="400" t="str">
        <f>POCIS!E142</f>
        <v>-</v>
      </c>
      <c r="J29" s="402" t="str">
        <f>POCIS!E160</f>
        <v>-</v>
      </c>
      <c r="K29" s="425"/>
      <c r="L29" s="387"/>
      <c r="M29" s="387"/>
      <c r="N29" s="387"/>
      <c r="O29" s="387"/>
      <c r="P29" s="387"/>
      <c r="Q29" s="387"/>
      <c r="R29" s="387"/>
      <c r="S29" s="387"/>
      <c r="T29" s="387"/>
      <c r="U29" s="387"/>
      <c r="V29" s="387"/>
      <c r="W29" s="387"/>
      <c r="X29" s="387"/>
      <c r="Y29" s="131"/>
      <c r="Z29" s="131"/>
      <c r="AA29" s="93"/>
      <c r="AB29" s="83"/>
      <c r="AC29" s="83"/>
      <c r="AD29" s="83"/>
      <c r="AE29" s="83"/>
    </row>
    <row r="30" spans="1:31">
      <c r="A30" s="99"/>
      <c r="B30" s="426">
        <f>Bemonstering!$B$11</f>
        <v>5</v>
      </c>
      <c r="C30" s="399" t="str">
        <f>POCIS!E35</f>
        <v>-</v>
      </c>
      <c r="D30" s="400" t="str">
        <f>POCIS!E53</f>
        <v>-</v>
      </c>
      <c r="E30" s="400" t="str">
        <f>POCIS!E71</f>
        <v>-</v>
      </c>
      <c r="F30" s="400" t="str">
        <f>POCIS!E89</f>
        <v>-</v>
      </c>
      <c r="G30" s="400" t="str">
        <f>POCIS!E107</f>
        <v>-</v>
      </c>
      <c r="H30" s="400" t="str">
        <f>POCIS!E125</f>
        <v>-</v>
      </c>
      <c r="I30" s="400" t="str">
        <f>POCIS!E143</f>
        <v>-</v>
      </c>
      <c r="J30" s="402" t="str">
        <f>POCIS!E161</f>
        <v>-</v>
      </c>
      <c r="K30" s="425"/>
      <c r="L30" s="387"/>
      <c r="M30" s="387"/>
      <c r="N30" s="387"/>
      <c r="O30" s="387"/>
      <c r="P30" s="387"/>
      <c r="Q30" s="387"/>
      <c r="R30" s="387"/>
      <c r="S30" s="387"/>
      <c r="T30" s="387"/>
      <c r="U30" s="387"/>
      <c r="V30" s="387"/>
      <c r="W30" s="387"/>
      <c r="X30" s="387"/>
      <c r="Y30" s="131"/>
      <c r="Z30" s="131"/>
      <c r="AA30" s="93"/>
      <c r="AB30" s="83"/>
      <c r="AC30" s="83"/>
      <c r="AD30" s="83"/>
      <c r="AE30" s="83"/>
    </row>
    <row r="31" spans="1:31">
      <c r="A31" s="99"/>
      <c r="B31" s="426">
        <f>Bemonstering!$B$12</f>
        <v>6</v>
      </c>
      <c r="C31" s="399" t="str">
        <f>POCIS!E36</f>
        <v>-</v>
      </c>
      <c r="D31" s="400" t="str">
        <f>POCIS!E54</f>
        <v>-</v>
      </c>
      <c r="E31" s="400" t="str">
        <f>POCIS!E72</f>
        <v>-</v>
      </c>
      <c r="F31" s="400" t="str">
        <f>POCIS!E90</f>
        <v>-</v>
      </c>
      <c r="G31" s="400" t="str">
        <f>POCIS!E108</f>
        <v>-</v>
      </c>
      <c r="H31" s="400" t="str">
        <f>POCIS!E126</f>
        <v>-</v>
      </c>
      <c r="I31" s="400" t="str">
        <f>POCIS!E144</f>
        <v>-</v>
      </c>
      <c r="J31" s="402" t="str">
        <f>POCIS!E162</f>
        <v>-</v>
      </c>
      <c r="K31" s="425"/>
      <c r="L31" s="387"/>
      <c r="M31" s="387"/>
      <c r="N31" s="387"/>
      <c r="O31" s="387"/>
      <c r="P31" s="387"/>
      <c r="Q31" s="387"/>
      <c r="R31" s="387"/>
      <c r="S31" s="387"/>
      <c r="T31" s="387"/>
      <c r="U31" s="387"/>
      <c r="V31" s="387"/>
      <c r="W31" s="387"/>
      <c r="X31" s="387"/>
      <c r="Y31" s="131"/>
      <c r="Z31" s="131"/>
      <c r="AA31" s="93"/>
      <c r="AB31" s="83"/>
      <c r="AC31" s="83"/>
      <c r="AD31" s="83"/>
      <c r="AE31" s="83"/>
    </row>
    <row r="32" spans="1:31">
      <c r="A32" s="99"/>
      <c r="B32" s="426">
        <f>Bemonstering!$B$13</f>
        <v>7</v>
      </c>
      <c r="C32" s="399" t="str">
        <f>POCIS!E37</f>
        <v>-</v>
      </c>
      <c r="D32" s="400" t="str">
        <f>POCIS!E55</f>
        <v>-</v>
      </c>
      <c r="E32" s="400" t="str">
        <f>POCIS!E73</f>
        <v>-</v>
      </c>
      <c r="F32" s="400" t="str">
        <f>POCIS!E91</f>
        <v>-</v>
      </c>
      <c r="G32" s="400" t="str">
        <f>POCIS!E109</f>
        <v>-</v>
      </c>
      <c r="H32" s="400" t="str">
        <f>POCIS!E127</f>
        <v>-</v>
      </c>
      <c r="I32" s="400" t="str">
        <f>POCIS!E145</f>
        <v>-</v>
      </c>
      <c r="J32" s="402" t="str">
        <f>POCIS!E163</f>
        <v>-</v>
      </c>
      <c r="K32" s="425"/>
      <c r="L32" s="387"/>
      <c r="M32" s="387"/>
      <c r="N32" s="387"/>
      <c r="O32" s="387"/>
      <c r="P32" s="387"/>
      <c r="Q32" s="387"/>
      <c r="R32" s="387"/>
      <c r="S32" s="387"/>
      <c r="T32" s="387"/>
      <c r="U32" s="387"/>
      <c r="V32" s="387"/>
      <c r="W32" s="387"/>
      <c r="X32" s="387"/>
      <c r="Y32" s="131"/>
      <c r="Z32" s="131"/>
      <c r="AA32" s="93"/>
      <c r="AB32" s="83"/>
      <c r="AC32" s="83"/>
      <c r="AD32" s="83"/>
      <c r="AE32" s="83"/>
    </row>
    <row r="33" spans="1:31">
      <c r="A33" s="99"/>
      <c r="B33" s="426">
        <f>Bemonstering!$B$14</f>
        <v>8</v>
      </c>
      <c r="C33" s="399" t="str">
        <f>POCIS!E38</f>
        <v>-</v>
      </c>
      <c r="D33" s="400" t="str">
        <f>POCIS!E56</f>
        <v>-</v>
      </c>
      <c r="E33" s="400" t="str">
        <f>POCIS!E74</f>
        <v>-</v>
      </c>
      <c r="F33" s="400" t="str">
        <f>POCIS!E92</f>
        <v>-</v>
      </c>
      <c r="G33" s="400" t="str">
        <f>POCIS!E110</f>
        <v>-</v>
      </c>
      <c r="H33" s="400" t="str">
        <f>POCIS!E128</f>
        <v>-</v>
      </c>
      <c r="I33" s="400" t="str">
        <f>POCIS!E146</f>
        <v>-</v>
      </c>
      <c r="J33" s="402" t="str">
        <f>POCIS!E164</f>
        <v>-</v>
      </c>
      <c r="K33" s="425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  <c r="X33" s="387"/>
      <c r="Y33" s="131"/>
      <c r="Z33" s="131"/>
      <c r="AA33" s="93"/>
      <c r="AB33" s="83"/>
      <c r="AC33" s="83"/>
      <c r="AD33" s="83"/>
      <c r="AE33" s="83"/>
    </row>
    <row r="34" spans="1:31">
      <c r="A34" s="99"/>
      <c r="B34" s="426">
        <f>Bemonstering!$B$15</f>
        <v>9</v>
      </c>
      <c r="C34" s="399" t="str">
        <f>POCIS!E39</f>
        <v>-</v>
      </c>
      <c r="D34" s="400" t="str">
        <f>POCIS!E57</f>
        <v>-</v>
      </c>
      <c r="E34" s="400" t="str">
        <f>POCIS!E75</f>
        <v>-</v>
      </c>
      <c r="F34" s="400" t="str">
        <f>POCIS!E93</f>
        <v>-</v>
      </c>
      <c r="G34" s="400" t="str">
        <f>POCIS!E111</f>
        <v>-</v>
      </c>
      <c r="H34" s="400" t="str">
        <f>POCIS!E129</f>
        <v>-</v>
      </c>
      <c r="I34" s="400" t="str">
        <f>POCIS!E147</f>
        <v>-</v>
      </c>
      <c r="J34" s="402" t="str">
        <f>POCIS!E165</f>
        <v>-</v>
      </c>
      <c r="K34" s="425"/>
      <c r="L34" s="387"/>
      <c r="M34" s="387"/>
      <c r="N34" s="387"/>
      <c r="O34" s="387"/>
      <c r="P34" s="387"/>
      <c r="Q34" s="387"/>
      <c r="R34" s="387"/>
      <c r="S34" s="387"/>
      <c r="T34" s="387"/>
      <c r="U34" s="387"/>
      <c r="V34" s="387"/>
      <c r="W34" s="387"/>
      <c r="X34" s="387"/>
      <c r="Y34" s="131"/>
      <c r="Z34" s="131"/>
      <c r="AA34" s="93"/>
      <c r="AB34" s="83"/>
      <c r="AC34" s="83"/>
      <c r="AD34" s="83"/>
      <c r="AE34" s="83"/>
    </row>
    <row r="35" spans="1:31">
      <c r="A35" s="99"/>
      <c r="B35" s="426">
        <f>Bemonstering!$B$16</f>
        <v>10</v>
      </c>
      <c r="C35" s="399" t="str">
        <f>POCIS!E40</f>
        <v>-</v>
      </c>
      <c r="D35" s="400" t="str">
        <f>POCIS!E58</f>
        <v>-</v>
      </c>
      <c r="E35" s="400" t="str">
        <f>POCIS!E76</f>
        <v>-</v>
      </c>
      <c r="F35" s="400" t="str">
        <f>POCIS!E94</f>
        <v>-</v>
      </c>
      <c r="G35" s="400" t="str">
        <f>POCIS!E112</f>
        <v>-</v>
      </c>
      <c r="H35" s="400" t="str">
        <f>POCIS!E130</f>
        <v>-</v>
      </c>
      <c r="I35" s="400" t="str">
        <f>POCIS!E148</f>
        <v>-</v>
      </c>
      <c r="J35" s="402" t="str">
        <f>POCIS!E166</f>
        <v>-</v>
      </c>
      <c r="K35" s="425"/>
      <c r="L35" s="387"/>
      <c r="M35" s="387"/>
      <c r="N35" s="387"/>
      <c r="O35" s="387"/>
      <c r="P35" s="387"/>
      <c r="Q35" s="387"/>
      <c r="R35" s="387"/>
      <c r="S35" s="387"/>
      <c r="T35" s="387"/>
      <c r="U35" s="387"/>
      <c r="V35" s="387"/>
      <c r="W35" s="387"/>
      <c r="X35" s="387"/>
      <c r="Y35" s="131"/>
      <c r="Z35" s="131"/>
      <c r="AA35" s="93"/>
      <c r="AB35" s="83"/>
      <c r="AC35" s="83"/>
      <c r="AD35" s="83"/>
      <c r="AE35" s="83"/>
    </row>
    <row r="36" spans="1:31">
      <c r="A36" s="99"/>
      <c r="B36" s="427" t="s">
        <v>43</v>
      </c>
      <c r="C36" s="405">
        <f t="shared" ref="C36:J36" si="1">AVERAGE(C26:C35)</f>
        <v>0.625</v>
      </c>
      <c r="D36" s="428" t="e">
        <f t="shared" si="1"/>
        <v>#DIV/0!</v>
      </c>
      <c r="E36" s="429" t="e">
        <f t="shared" si="1"/>
        <v>#DIV/0!</v>
      </c>
      <c r="F36" s="429" t="e">
        <f t="shared" si="1"/>
        <v>#DIV/0!</v>
      </c>
      <c r="G36" s="429" t="e">
        <f t="shared" si="1"/>
        <v>#DIV/0!</v>
      </c>
      <c r="H36" s="429" t="e">
        <f t="shared" si="1"/>
        <v>#DIV/0!</v>
      </c>
      <c r="I36" s="428" t="e">
        <f t="shared" si="1"/>
        <v>#DIV/0!</v>
      </c>
      <c r="J36" s="430" t="e">
        <f t="shared" si="1"/>
        <v>#DIV/0!</v>
      </c>
      <c r="K36" s="431"/>
      <c r="L36" s="387"/>
      <c r="M36" s="387"/>
      <c r="N36" s="387"/>
      <c r="O36" s="387"/>
      <c r="P36" s="387"/>
      <c r="Q36" s="387"/>
      <c r="R36" s="387"/>
      <c r="S36" s="387"/>
      <c r="T36" s="387"/>
      <c r="U36" s="387"/>
      <c r="V36" s="387"/>
      <c r="W36" s="387"/>
      <c r="X36" s="387"/>
      <c r="Y36" s="131"/>
      <c r="Z36" s="131"/>
      <c r="AA36" s="93"/>
      <c r="AB36" s="83"/>
      <c r="AC36" s="83"/>
      <c r="AD36" s="83"/>
      <c r="AE36" s="83"/>
    </row>
    <row r="37" spans="1:31">
      <c r="A37" s="99"/>
      <c r="B37" s="427" t="s">
        <v>14</v>
      </c>
      <c r="C37" s="410">
        <f>POCIS!F33</f>
        <v>0.5</v>
      </c>
      <c r="D37" s="411">
        <f>POCIS!F51</f>
        <v>25</v>
      </c>
      <c r="E37" s="411">
        <f>POCIS!F69</f>
        <v>100</v>
      </c>
      <c r="F37" s="411">
        <f>POCIS!F87</f>
        <v>250</v>
      </c>
      <c r="G37" s="411">
        <f>POCIS!F105</f>
        <v>100</v>
      </c>
      <c r="H37" s="411">
        <f>POCIS!F123</f>
        <v>50</v>
      </c>
      <c r="I37" s="411">
        <f>POCIS!F141</f>
        <v>100</v>
      </c>
      <c r="J37" s="412">
        <f>POCIS!F159</f>
        <v>500</v>
      </c>
      <c r="K37" s="380"/>
      <c r="L37" s="387"/>
      <c r="M37" s="387"/>
      <c r="N37" s="387"/>
      <c r="O37" s="387"/>
      <c r="P37" s="387"/>
      <c r="Q37" s="387"/>
      <c r="R37" s="387"/>
      <c r="S37" s="387"/>
      <c r="T37" s="387"/>
      <c r="U37" s="387"/>
      <c r="V37" s="387"/>
      <c r="W37" s="387"/>
      <c r="X37" s="387"/>
      <c r="Y37" s="131"/>
      <c r="Z37" s="131"/>
      <c r="AA37" s="93"/>
      <c r="AB37" s="83"/>
      <c r="AC37" s="83"/>
      <c r="AD37" s="83"/>
      <c r="AE37" s="83"/>
    </row>
    <row r="38" spans="1:31" ht="13.5" thickBot="1">
      <c r="A38" s="99"/>
      <c r="B38" s="118" t="s">
        <v>152</v>
      </c>
      <c r="C38" s="415">
        <v>1</v>
      </c>
      <c r="D38" s="416">
        <v>1</v>
      </c>
      <c r="E38" s="416">
        <v>1</v>
      </c>
      <c r="F38" s="416">
        <v>1</v>
      </c>
      <c r="G38" s="416">
        <v>1</v>
      </c>
      <c r="H38" s="416">
        <v>1</v>
      </c>
      <c r="I38" s="416">
        <v>1</v>
      </c>
      <c r="J38" s="417">
        <v>1</v>
      </c>
      <c r="K38" s="423"/>
      <c r="L38" s="387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X38" s="387"/>
      <c r="Y38" s="131"/>
      <c r="Z38" s="131"/>
      <c r="AA38" s="93"/>
      <c r="AB38" s="83"/>
      <c r="AC38" s="83"/>
      <c r="AD38" s="83"/>
      <c r="AE38" s="83"/>
    </row>
    <row r="39" spans="1:31" ht="13.5" thickBot="1">
      <c r="A39" s="99"/>
      <c r="B39" s="99"/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87"/>
      <c r="R39" s="387"/>
      <c r="S39" s="387"/>
      <c r="T39" s="387"/>
      <c r="U39" s="387"/>
      <c r="V39" s="387"/>
      <c r="W39" s="387"/>
      <c r="X39" s="387"/>
      <c r="Y39" s="131"/>
      <c r="Z39" s="131"/>
      <c r="AA39" s="93"/>
      <c r="AB39" s="83"/>
      <c r="AC39" s="83"/>
      <c r="AD39" s="83"/>
      <c r="AE39" s="83"/>
    </row>
    <row r="40" spans="1:31">
      <c r="A40" s="99"/>
      <c r="B40" s="581" t="s">
        <v>110</v>
      </c>
      <c r="C40" s="588" t="s">
        <v>139</v>
      </c>
      <c r="D40" s="588"/>
      <c r="E40" s="588"/>
      <c r="F40" s="588"/>
      <c r="G40" s="588"/>
      <c r="H40" s="588"/>
      <c r="I40" s="589"/>
      <c r="J40" s="387"/>
      <c r="K40" s="387"/>
      <c r="L40" s="387"/>
      <c r="M40" s="387"/>
      <c r="N40" s="387"/>
      <c r="O40" s="387"/>
      <c r="P40" s="387"/>
      <c r="Q40" s="387"/>
      <c r="R40" s="387"/>
      <c r="S40" s="387"/>
      <c r="T40" s="387"/>
      <c r="U40" s="387"/>
      <c r="V40" s="387"/>
      <c r="W40" s="387"/>
      <c r="X40" s="387"/>
      <c r="Y40" s="131"/>
      <c r="Z40" s="131"/>
      <c r="AA40" s="93"/>
      <c r="AB40" s="83"/>
      <c r="AC40" s="83"/>
      <c r="AD40" s="83"/>
      <c r="AE40" s="83"/>
    </row>
    <row r="41" spans="1:31">
      <c r="A41" s="99"/>
      <c r="B41" s="582"/>
      <c r="C41" s="378" t="s">
        <v>64</v>
      </c>
      <c r="D41" s="378" t="s">
        <v>67</v>
      </c>
      <c r="E41" s="378" t="s">
        <v>244</v>
      </c>
      <c r="F41" s="378" t="s">
        <v>70</v>
      </c>
      <c r="G41" s="378" t="s">
        <v>150</v>
      </c>
      <c r="H41" s="378" t="s">
        <v>75</v>
      </c>
      <c r="I41" s="379" t="s">
        <v>93</v>
      </c>
      <c r="J41" s="387"/>
      <c r="K41" s="387"/>
      <c r="L41" s="387"/>
      <c r="M41" s="387"/>
      <c r="N41" s="387"/>
      <c r="O41" s="387"/>
      <c r="P41" s="387"/>
      <c r="Q41" s="387"/>
      <c r="R41" s="387"/>
      <c r="S41" s="387"/>
      <c r="T41" s="387"/>
      <c r="U41" s="387"/>
      <c r="V41" s="387"/>
      <c r="W41" s="387"/>
      <c r="X41" s="387"/>
      <c r="Y41" s="131"/>
      <c r="Z41" s="131"/>
      <c r="AA41" s="93"/>
      <c r="AB41" s="83"/>
      <c r="AC41" s="83"/>
      <c r="AD41" s="83"/>
      <c r="AE41" s="83"/>
    </row>
    <row r="42" spans="1:31">
      <c r="A42" s="99"/>
      <c r="B42" s="582"/>
      <c r="C42" s="384"/>
      <c r="D42" s="385"/>
      <c r="E42" s="385"/>
      <c r="F42" s="385"/>
      <c r="G42" s="385"/>
      <c r="H42" s="385"/>
      <c r="I42" s="386"/>
      <c r="J42" s="387"/>
      <c r="K42" s="387"/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  <c r="W42" s="387"/>
      <c r="X42" s="387"/>
      <c r="Y42" s="131"/>
      <c r="Z42" s="131"/>
      <c r="AA42" s="93"/>
      <c r="AB42" s="83"/>
      <c r="AC42" s="83"/>
      <c r="AD42" s="83"/>
      <c r="AE42" s="83"/>
    </row>
    <row r="43" spans="1:31" ht="13.5" thickBot="1">
      <c r="A43" s="99"/>
      <c r="B43" s="583"/>
      <c r="C43" s="390" t="s">
        <v>65</v>
      </c>
      <c r="D43" s="390" t="s">
        <v>72</v>
      </c>
      <c r="E43" s="390" t="s">
        <v>74</v>
      </c>
      <c r="F43" s="390" t="s">
        <v>81</v>
      </c>
      <c r="G43" s="390" t="s">
        <v>232</v>
      </c>
      <c r="H43" s="390" t="s">
        <v>82</v>
      </c>
      <c r="I43" s="391" t="s">
        <v>81</v>
      </c>
      <c r="J43" s="387"/>
      <c r="K43" s="387"/>
      <c r="L43" s="387"/>
      <c r="M43" s="387"/>
      <c r="N43" s="387"/>
      <c r="O43" s="387"/>
      <c r="P43" s="387"/>
      <c r="Q43" s="387"/>
      <c r="R43" s="387"/>
      <c r="S43" s="387"/>
      <c r="T43" s="387"/>
      <c r="U43" s="387"/>
      <c r="V43" s="387"/>
      <c r="W43" s="387"/>
      <c r="X43" s="387"/>
      <c r="Y43" s="131"/>
      <c r="Z43" s="131"/>
      <c r="AA43" s="93"/>
      <c r="AB43" s="83"/>
      <c r="AC43" s="83"/>
      <c r="AD43" s="83"/>
      <c r="AE43" s="83"/>
    </row>
    <row r="44" spans="1:31">
      <c r="A44" s="99"/>
      <c r="B44" s="424" t="str">
        <f>Bemonstering!$B$7</f>
        <v>test</v>
      </c>
      <c r="C44" s="432">
        <f>Silrubber!E86</f>
        <v>0.4</v>
      </c>
      <c r="D44" s="433" t="str">
        <f>Silrubber!E104</f>
        <v>-</v>
      </c>
      <c r="E44" s="395" t="str">
        <f>Silrubber!E122</f>
        <v>-</v>
      </c>
      <c r="F44" s="395" t="str">
        <f>Silrubber!E158</f>
        <v>-</v>
      </c>
      <c r="G44" s="395" t="str">
        <f>Silrubber!E140</f>
        <v>-</v>
      </c>
      <c r="H44" s="395" t="str">
        <f>Silrubber!G176</f>
        <v>-</v>
      </c>
      <c r="I44" s="397" t="str">
        <f>Silrubber!G194</f>
        <v>-</v>
      </c>
      <c r="J44" s="387"/>
      <c r="K44" s="387"/>
      <c r="L44" s="387"/>
      <c r="M44" s="387"/>
      <c r="N44" s="387"/>
      <c r="O44" s="387"/>
      <c r="P44" s="387"/>
      <c r="Q44" s="387"/>
      <c r="R44" s="387"/>
      <c r="S44" s="387"/>
      <c r="T44" s="387"/>
      <c r="U44" s="387"/>
      <c r="V44" s="387"/>
      <c r="W44" s="387"/>
      <c r="X44" s="387"/>
      <c r="Y44" s="131"/>
      <c r="Z44" s="131"/>
      <c r="AA44" s="93"/>
      <c r="AB44" s="83"/>
      <c r="AC44" s="83"/>
      <c r="AD44" s="83"/>
      <c r="AE44" s="83"/>
    </row>
    <row r="45" spans="1:31">
      <c r="A45" s="99"/>
      <c r="B45" s="426">
        <f>Bemonstering!$B$8</f>
        <v>2</v>
      </c>
      <c r="C45" s="434" t="str">
        <f>Silrubber!E87</f>
        <v>-</v>
      </c>
      <c r="D45" s="435" t="str">
        <f>Silrubber!E105</f>
        <v>-</v>
      </c>
      <c r="E45" s="400" t="str">
        <f>Silrubber!E123</f>
        <v>-</v>
      </c>
      <c r="F45" s="400" t="str">
        <f>Silrubber!E159</f>
        <v>-</v>
      </c>
      <c r="G45" s="400" t="str">
        <f>Silrubber!E141</f>
        <v>-</v>
      </c>
      <c r="H45" s="400" t="str">
        <f>Silrubber!G177</f>
        <v>-</v>
      </c>
      <c r="I45" s="402" t="str">
        <f>Silrubber!G195</f>
        <v>-</v>
      </c>
      <c r="J45" s="387"/>
      <c r="K45" s="387"/>
      <c r="L45" s="387"/>
      <c r="M45" s="387"/>
      <c r="N45" s="387"/>
      <c r="O45" s="387"/>
      <c r="P45" s="387"/>
      <c r="Q45" s="387"/>
      <c r="R45" s="387"/>
      <c r="S45" s="387"/>
      <c r="T45" s="387"/>
      <c r="U45" s="387"/>
      <c r="V45" s="387"/>
      <c r="W45" s="387"/>
      <c r="X45" s="387"/>
      <c r="Y45" s="131"/>
      <c r="Z45" s="131"/>
      <c r="AA45" s="93"/>
      <c r="AB45" s="83"/>
      <c r="AC45" s="83"/>
      <c r="AD45" s="83"/>
      <c r="AE45" s="83"/>
    </row>
    <row r="46" spans="1:31">
      <c r="A46" s="99"/>
      <c r="B46" s="426">
        <f>Bemonstering!$B$9</f>
        <v>3</v>
      </c>
      <c r="C46" s="434" t="str">
        <f>Silrubber!E88</f>
        <v>-</v>
      </c>
      <c r="D46" s="435" t="str">
        <f>Silrubber!E106</f>
        <v>-</v>
      </c>
      <c r="E46" s="400" t="str">
        <f>Silrubber!E124</f>
        <v>-</v>
      </c>
      <c r="F46" s="400" t="str">
        <f>Silrubber!E160</f>
        <v>-</v>
      </c>
      <c r="G46" s="400" t="str">
        <f>Silrubber!E142</f>
        <v>-</v>
      </c>
      <c r="H46" s="400" t="str">
        <f>Silrubber!G178</f>
        <v>-</v>
      </c>
      <c r="I46" s="402" t="str">
        <f>Silrubber!G196</f>
        <v>-</v>
      </c>
      <c r="J46" s="387"/>
      <c r="K46" s="387"/>
      <c r="L46" s="387"/>
      <c r="M46" s="387"/>
      <c r="N46" s="387"/>
      <c r="O46" s="387"/>
      <c r="P46" s="387"/>
      <c r="Q46" s="387"/>
      <c r="R46" s="387"/>
      <c r="S46" s="387"/>
      <c r="T46" s="387"/>
      <c r="U46" s="387"/>
      <c r="V46" s="387"/>
      <c r="W46" s="387"/>
      <c r="X46" s="387"/>
      <c r="Y46" s="131"/>
      <c r="Z46" s="131"/>
      <c r="AA46" s="93"/>
      <c r="AB46" s="83"/>
      <c r="AC46" s="83"/>
      <c r="AD46" s="83"/>
      <c r="AE46" s="83"/>
    </row>
    <row r="47" spans="1:31">
      <c r="A47" s="99"/>
      <c r="B47" s="426">
        <f>Bemonstering!$B$10</f>
        <v>4</v>
      </c>
      <c r="C47" s="434" t="str">
        <f>Silrubber!E89</f>
        <v>-</v>
      </c>
      <c r="D47" s="435" t="str">
        <f>Silrubber!E107</f>
        <v>-</v>
      </c>
      <c r="E47" s="400" t="str">
        <f>Silrubber!E125</f>
        <v>-</v>
      </c>
      <c r="F47" s="400" t="str">
        <f>Silrubber!E161</f>
        <v>-</v>
      </c>
      <c r="G47" s="400" t="str">
        <f>Silrubber!E143</f>
        <v>-</v>
      </c>
      <c r="H47" s="400" t="str">
        <f>Silrubber!G179</f>
        <v>-</v>
      </c>
      <c r="I47" s="402" t="str">
        <f>Silrubber!G197</f>
        <v>-</v>
      </c>
      <c r="J47" s="387"/>
      <c r="K47" s="387"/>
      <c r="L47" s="387"/>
      <c r="M47" s="387"/>
      <c r="N47" s="387"/>
      <c r="O47" s="387"/>
      <c r="P47" s="387"/>
      <c r="Q47" s="387"/>
      <c r="R47" s="387"/>
      <c r="S47" s="387"/>
      <c r="T47" s="387"/>
      <c r="U47" s="387"/>
      <c r="V47" s="387"/>
      <c r="W47" s="387"/>
      <c r="X47" s="387"/>
      <c r="Y47" s="131"/>
      <c r="Z47" s="131"/>
      <c r="AA47" s="93"/>
      <c r="AB47" s="83"/>
      <c r="AC47" s="83"/>
      <c r="AD47" s="83"/>
      <c r="AE47" s="83"/>
    </row>
    <row r="48" spans="1:31">
      <c r="A48" s="99"/>
      <c r="B48" s="426">
        <f>Bemonstering!$B$11</f>
        <v>5</v>
      </c>
      <c r="C48" s="434" t="str">
        <f>Silrubber!E90</f>
        <v>-</v>
      </c>
      <c r="D48" s="435" t="str">
        <f>Silrubber!E108</f>
        <v>-</v>
      </c>
      <c r="E48" s="400" t="str">
        <f>Silrubber!E126</f>
        <v>-</v>
      </c>
      <c r="F48" s="400" t="str">
        <f>Silrubber!E162</f>
        <v>-</v>
      </c>
      <c r="G48" s="400" t="str">
        <f>Silrubber!E144</f>
        <v>-</v>
      </c>
      <c r="H48" s="400" t="str">
        <f>Silrubber!G180</f>
        <v>-</v>
      </c>
      <c r="I48" s="402" t="str">
        <f>Silrubber!G198</f>
        <v>-</v>
      </c>
      <c r="J48" s="387"/>
      <c r="K48" s="387"/>
      <c r="L48" s="387"/>
      <c r="M48" s="387"/>
      <c r="N48" s="387"/>
      <c r="O48" s="387"/>
      <c r="P48" s="387"/>
      <c r="Q48" s="387"/>
      <c r="R48" s="387"/>
      <c r="S48" s="387"/>
      <c r="T48" s="387"/>
      <c r="U48" s="387"/>
      <c r="V48" s="387"/>
      <c r="W48" s="387"/>
      <c r="X48" s="387"/>
      <c r="Y48" s="131"/>
      <c r="Z48" s="131"/>
      <c r="AA48" s="93"/>
      <c r="AB48" s="83"/>
      <c r="AC48" s="83"/>
      <c r="AD48" s="83"/>
      <c r="AE48" s="83"/>
    </row>
    <row r="49" spans="1:31">
      <c r="A49" s="99"/>
      <c r="B49" s="426">
        <f>Bemonstering!$B$12</f>
        <v>6</v>
      </c>
      <c r="C49" s="434" t="str">
        <f>Silrubber!E91</f>
        <v>-</v>
      </c>
      <c r="D49" s="435" t="str">
        <f>Silrubber!E109</f>
        <v>-</v>
      </c>
      <c r="E49" s="400" t="str">
        <f>Silrubber!E127</f>
        <v>-</v>
      </c>
      <c r="F49" s="400" t="str">
        <f>Silrubber!E163</f>
        <v>-</v>
      </c>
      <c r="G49" s="400" t="str">
        <f>Silrubber!E145</f>
        <v>-</v>
      </c>
      <c r="H49" s="400" t="str">
        <f>Silrubber!G181</f>
        <v>-</v>
      </c>
      <c r="I49" s="402" t="str">
        <f>Silrubber!G199</f>
        <v>-</v>
      </c>
      <c r="J49" s="387"/>
      <c r="K49" s="387"/>
      <c r="L49" s="387"/>
      <c r="M49" s="387"/>
      <c r="N49" s="387"/>
      <c r="O49" s="387"/>
      <c r="P49" s="387"/>
      <c r="Q49" s="387"/>
      <c r="R49" s="387"/>
      <c r="S49" s="387"/>
      <c r="T49" s="387"/>
      <c r="U49" s="387"/>
      <c r="V49" s="387"/>
      <c r="W49" s="387"/>
      <c r="X49" s="387"/>
      <c r="Y49" s="131"/>
      <c r="Z49" s="131"/>
      <c r="AA49" s="93"/>
      <c r="AB49" s="83"/>
      <c r="AC49" s="83"/>
      <c r="AD49" s="83"/>
      <c r="AE49" s="83"/>
    </row>
    <row r="50" spans="1:31">
      <c r="A50" s="99"/>
      <c r="B50" s="426">
        <f>Bemonstering!$B$13</f>
        <v>7</v>
      </c>
      <c r="C50" s="434" t="str">
        <f>Silrubber!E92</f>
        <v>-</v>
      </c>
      <c r="D50" s="435" t="str">
        <f>Silrubber!E110</f>
        <v>-</v>
      </c>
      <c r="E50" s="400" t="str">
        <f>Silrubber!E128</f>
        <v>-</v>
      </c>
      <c r="F50" s="400" t="str">
        <f>Silrubber!E164</f>
        <v>-</v>
      </c>
      <c r="G50" s="400" t="str">
        <f>Silrubber!E146</f>
        <v>-</v>
      </c>
      <c r="H50" s="400" t="str">
        <f>Silrubber!G182</f>
        <v>-</v>
      </c>
      <c r="I50" s="402" t="str">
        <f>Silrubber!G200</f>
        <v>-</v>
      </c>
      <c r="J50" s="387"/>
      <c r="K50" s="387"/>
      <c r="L50" s="387"/>
      <c r="M50" s="387"/>
      <c r="N50" s="387"/>
      <c r="O50" s="387"/>
      <c r="P50" s="387"/>
      <c r="Q50" s="387"/>
      <c r="R50" s="387"/>
      <c r="S50" s="387"/>
      <c r="T50" s="387"/>
      <c r="U50" s="387"/>
      <c r="V50" s="387"/>
      <c r="W50" s="387"/>
      <c r="X50" s="387"/>
      <c r="Y50" s="131"/>
      <c r="Z50" s="131"/>
      <c r="AA50" s="93"/>
      <c r="AB50" s="83"/>
      <c r="AC50" s="83"/>
      <c r="AD50" s="83"/>
      <c r="AE50" s="83"/>
    </row>
    <row r="51" spans="1:31">
      <c r="A51" s="99"/>
      <c r="B51" s="426">
        <f>Bemonstering!$B$14</f>
        <v>8</v>
      </c>
      <c r="C51" s="434" t="str">
        <f>Silrubber!E93</f>
        <v>-</v>
      </c>
      <c r="D51" s="435" t="str">
        <f>Silrubber!E111</f>
        <v>-</v>
      </c>
      <c r="E51" s="400" t="str">
        <f>Silrubber!E129</f>
        <v>-</v>
      </c>
      <c r="F51" s="400" t="str">
        <f>Silrubber!E165</f>
        <v>-</v>
      </c>
      <c r="G51" s="400" t="str">
        <f>Silrubber!E147</f>
        <v>-</v>
      </c>
      <c r="H51" s="400" t="str">
        <f>Silrubber!G183</f>
        <v>-</v>
      </c>
      <c r="I51" s="402" t="str">
        <f>Silrubber!G201</f>
        <v>-</v>
      </c>
      <c r="J51" s="387"/>
      <c r="K51" s="387"/>
      <c r="L51" s="387"/>
      <c r="M51" s="387"/>
      <c r="N51" s="387"/>
      <c r="O51" s="387"/>
      <c r="P51" s="387"/>
      <c r="Q51" s="387"/>
      <c r="R51" s="387"/>
      <c r="S51" s="387"/>
      <c r="T51" s="387"/>
      <c r="U51" s="387"/>
      <c r="V51" s="387"/>
      <c r="W51" s="387"/>
      <c r="X51" s="387"/>
      <c r="Y51" s="131"/>
      <c r="Z51" s="131"/>
      <c r="AA51" s="93"/>
      <c r="AB51" s="83"/>
      <c r="AC51" s="83"/>
      <c r="AD51" s="83"/>
      <c r="AE51" s="83"/>
    </row>
    <row r="52" spans="1:31">
      <c r="A52" s="99"/>
      <c r="B52" s="426">
        <f>Bemonstering!$B$15</f>
        <v>9</v>
      </c>
      <c r="C52" s="434" t="str">
        <f>Silrubber!E94</f>
        <v>-</v>
      </c>
      <c r="D52" s="435" t="str">
        <f>Silrubber!E112</f>
        <v>-</v>
      </c>
      <c r="E52" s="400" t="str">
        <f>Silrubber!E130</f>
        <v>-</v>
      </c>
      <c r="F52" s="400" t="str">
        <f>Silrubber!E166</f>
        <v>-</v>
      </c>
      <c r="G52" s="400" t="str">
        <f>Silrubber!E148</f>
        <v>-</v>
      </c>
      <c r="H52" s="400" t="str">
        <f>Silrubber!G184</f>
        <v>-</v>
      </c>
      <c r="I52" s="402" t="str">
        <f>Silrubber!G202</f>
        <v>-</v>
      </c>
      <c r="J52" s="387"/>
      <c r="K52" s="387"/>
      <c r="L52" s="387"/>
      <c r="M52" s="387"/>
      <c r="N52" s="387"/>
      <c r="O52" s="387"/>
      <c r="P52" s="387"/>
      <c r="Q52" s="387"/>
      <c r="R52" s="387"/>
      <c r="S52" s="387"/>
      <c r="T52" s="387"/>
      <c r="U52" s="387"/>
      <c r="V52" s="387"/>
      <c r="W52" s="387"/>
      <c r="X52" s="387"/>
      <c r="Y52" s="131"/>
      <c r="Z52" s="131"/>
      <c r="AA52" s="93"/>
      <c r="AB52" s="83"/>
      <c r="AC52" s="83"/>
      <c r="AD52" s="83"/>
      <c r="AE52" s="83"/>
    </row>
    <row r="53" spans="1:31">
      <c r="A53" s="99"/>
      <c r="B53" s="426">
        <f>Bemonstering!$B$16</f>
        <v>10</v>
      </c>
      <c r="C53" s="434" t="str">
        <f>Silrubber!E95</f>
        <v>-</v>
      </c>
      <c r="D53" s="435" t="str">
        <f>Silrubber!E113</f>
        <v>-</v>
      </c>
      <c r="E53" s="400" t="str">
        <f>Silrubber!E131</f>
        <v>-</v>
      </c>
      <c r="F53" s="400" t="str">
        <f>Silrubber!E167</f>
        <v>-</v>
      </c>
      <c r="G53" s="400" t="str">
        <f>Silrubber!E149</f>
        <v>-</v>
      </c>
      <c r="H53" s="400" t="str">
        <f>Silrubber!G185</f>
        <v>-</v>
      </c>
      <c r="I53" s="402" t="str">
        <f>Silrubber!G203</f>
        <v>-</v>
      </c>
      <c r="J53" s="387"/>
      <c r="K53" s="387"/>
      <c r="L53" s="387"/>
      <c r="M53" s="387"/>
      <c r="N53" s="387"/>
      <c r="O53" s="387"/>
      <c r="P53" s="387"/>
      <c r="Q53" s="387"/>
      <c r="R53" s="387"/>
      <c r="S53" s="387"/>
      <c r="T53" s="387"/>
      <c r="U53" s="387"/>
      <c r="V53" s="387"/>
      <c r="W53" s="387"/>
      <c r="X53" s="387"/>
      <c r="Y53" s="131"/>
      <c r="Z53" s="131"/>
      <c r="AA53" s="93"/>
      <c r="AB53" s="83"/>
      <c r="AC53" s="83"/>
      <c r="AD53" s="83"/>
      <c r="AE53" s="83"/>
    </row>
    <row r="54" spans="1:31">
      <c r="A54" s="99"/>
      <c r="B54" s="427" t="s">
        <v>43</v>
      </c>
      <c r="C54" s="436">
        <f t="shared" ref="C54:I54" si="2">AVERAGE(C44:C53)</f>
        <v>0.4</v>
      </c>
      <c r="D54" s="437" t="e">
        <f t="shared" si="2"/>
        <v>#DIV/0!</v>
      </c>
      <c r="E54" s="428" t="e">
        <f t="shared" si="2"/>
        <v>#DIV/0!</v>
      </c>
      <c r="F54" s="428" t="e">
        <f t="shared" si="2"/>
        <v>#DIV/0!</v>
      </c>
      <c r="G54" s="428" t="e">
        <f t="shared" si="2"/>
        <v>#DIV/0!</v>
      </c>
      <c r="H54" s="429" t="e">
        <f t="shared" si="2"/>
        <v>#DIV/0!</v>
      </c>
      <c r="I54" s="430" t="e">
        <f t="shared" si="2"/>
        <v>#DIV/0!</v>
      </c>
      <c r="J54" s="387"/>
      <c r="K54" s="387"/>
      <c r="L54" s="387"/>
      <c r="M54" s="387"/>
      <c r="N54" s="387"/>
      <c r="O54" s="387"/>
      <c r="P54" s="387"/>
      <c r="Q54" s="387"/>
      <c r="R54" s="387"/>
      <c r="S54" s="387"/>
      <c r="T54" s="387"/>
      <c r="U54" s="387"/>
      <c r="V54" s="387"/>
      <c r="W54" s="387"/>
      <c r="X54" s="387"/>
      <c r="Y54" s="131"/>
      <c r="Z54" s="131"/>
      <c r="AA54" s="93"/>
      <c r="AB54" s="83"/>
      <c r="AC54" s="83"/>
      <c r="AD54" s="83"/>
      <c r="AE54" s="83"/>
    </row>
    <row r="55" spans="1:31">
      <c r="A55" s="99"/>
      <c r="B55" s="427" t="s">
        <v>14</v>
      </c>
      <c r="C55" s="410">
        <f>Silrubber!F88</f>
        <v>50</v>
      </c>
      <c r="D55" s="411">
        <f>Silrubber!F106</f>
        <v>150</v>
      </c>
      <c r="E55" s="411">
        <f>Silrubber!F124</f>
        <v>10</v>
      </c>
      <c r="F55" s="411">
        <f>Silrubber!F160</f>
        <v>10</v>
      </c>
      <c r="G55" s="411">
        <f>Silrubber!F142</f>
        <v>3</v>
      </c>
      <c r="H55" s="411">
        <f>Silrubber!H178</f>
        <v>5.0000000000000001E-3</v>
      </c>
      <c r="I55" s="412">
        <f>Silrubber!H196</f>
        <v>5.0000000000000001E-3</v>
      </c>
      <c r="J55" s="387"/>
      <c r="K55" s="387"/>
      <c r="L55" s="387"/>
      <c r="M55" s="387"/>
      <c r="N55" s="387"/>
      <c r="O55" s="387"/>
      <c r="P55" s="387"/>
      <c r="Q55" s="387"/>
      <c r="R55" s="387"/>
      <c r="S55" s="387"/>
      <c r="T55" s="387"/>
      <c r="U55" s="387"/>
      <c r="V55" s="387"/>
      <c r="W55" s="387"/>
      <c r="X55" s="387"/>
      <c r="Y55" s="131"/>
      <c r="Z55" s="131"/>
      <c r="AA55" s="93"/>
      <c r="AB55" s="83"/>
      <c r="AC55" s="83"/>
      <c r="AD55" s="83"/>
      <c r="AE55" s="83"/>
    </row>
    <row r="56" spans="1:31" ht="13.5" thickBot="1">
      <c r="A56" s="99"/>
      <c r="B56" s="118" t="s">
        <v>152</v>
      </c>
      <c r="C56" s="415">
        <v>1</v>
      </c>
      <c r="D56" s="416">
        <v>1</v>
      </c>
      <c r="E56" s="416">
        <v>1</v>
      </c>
      <c r="F56" s="416">
        <v>1</v>
      </c>
      <c r="G56" s="416">
        <v>1</v>
      </c>
      <c r="H56" s="416">
        <v>0.5</v>
      </c>
      <c r="I56" s="417">
        <v>0.5</v>
      </c>
      <c r="J56" s="387"/>
      <c r="K56" s="387"/>
      <c r="L56" s="387"/>
      <c r="M56" s="387"/>
      <c r="N56" s="387"/>
      <c r="O56" s="387"/>
      <c r="P56" s="387"/>
      <c r="Q56" s="387"/>
      <c r="R56" s="387"/>
      <c r="S56" s="387"/>
      <c r="T56" s="387"/>
      <c r="U56" s="387"/>
      <c r="V56" s="387"/>
      <c r="W56" s="387"/>
      <c r="X56" s="387"/>
      <c r="Y56" s="131"/>
      <c r="Z56" s="131"/>
      <c r="AA56" s="93"/>
      <c r="AB56" s="83"/>
      <c r="AC56" s="83"/>
      <c r="AD56" s="83"/>
      <c r="AE56" s="83"/>
    </row>
    <row r="57" spans="1:31">
      <c r="A57" s="99"/>
      <c r="B57" s="99"/>
      <c r="C57" s="387"/>
      <c r="D57" s="387"/>
      <c r="E57" s="387"/>
      <c r="F57" s="387"/>
      <c r="G57" s="387"/>
      <c r="H57" s="387"/>
      <c r="I57" s="387"/>
      <c r="J57" s="387"/>
      <c r="K57" s="387"/>
      <c r="L57" s="387"/>
      <c r="M57" s="387"/>
      <c r="N57" s="387"/>
      <c r="O57" s="387"/>
      <c r="P57" s="387"/>
      <c r="Q57" s="387"/>
      <c r="R57" s="387"/>
      <c r="S57" s="387"/>
      <c r="T57" s="387"/>
      <c r="U57" s="387"/>
      <c r="V57" s="387"/>
      <c r="W57" s="387"/>
      <c r="X57" s="387"/>
      <c r="Y57" s="131"/>
      <c r="Z57" s="131"/>
      <c r="AA57" s="93"/>
      <c r="AB57" s="83"/>
      <c r="AC57" s="83"/>
      <c r="AD57" s="83"/>
      <c r="AE57" s="83"/>
    </row>
    <row r="58" spans="1:31">
      <c r="A58" s="99"/>
      <c r="B58" s="99"/>
      <c r="C58" s="387"/>
      <c r="D58" s="387"/>
      <c r="E58" s="387"/>
      <c r="F58" s="387"/>
      <c r="G58" s="387"/>
      <c r="H58" s="387"/>
      <c r="I58" s="387"/>
      <c r="J58" s="387"/>
      <c r="K58" s="387"/>
      <c r="L58" s="387"/>
      <c r="M58" s="387"/>
      <c r="N58" s="387"/>
      <c r="O58" s="387"/>
      <c r="P58" s="387"/>
      <c r="Q58" s="387"/>
      <c r="R58" s="387"/>
      <c r="S58" s="387"/>
      <c r="T58" s="387"/>
      <c r="U58" s="387"/>
      <c r="V58" s="387"/>
      <c r="W58" s="387"/>
      <c r="X58" s="387"/>
      <c r="Y58" s="131"/>
      <c r="Z58" s="131"/>
      <c r="AA58" s="93"/>
      <c r="AB58" s="83"/>
      <c r="AC58" s="83"/>
      <c r="AD58" s="83"/>
      <c r="AE58" s="83"/>
    </row>
    <row r="59" spans="1:31" ht="13.5" thickBot="1">
      <c r="A59" s="99"/>
      <c r="B59" s="99"/>
      <c r="C59" s="598" t="s">
        <v>239</v>
      </c>
      <c r="D59" s="598"/>
      <c r="E59" s="598"/>
      <c r="F59" s="598"/>
      <c r="G59" s="598"/>
      <c r="H59" s="598"/>
      <c r="I59" s="598"/>
      <c r="J59" s="598"/>
      <c r="K59" s="598"/>
      <c r="L59" s="598"/>
      <c r="M59" s="598"/>
      <c r="N59" s="598"/>
      <c r="O59" s="598"/>
      <c r="P59" s="598"/>
      <c r="Q59" s="598"/>
      <c r="R59" s="598"/>
      <c r="S59" s="598"/>
      <c r="T59" s="598"/>
      <c r="U59" s="598"/>
      <c r="V59" s="598"/>
      <c r="W59" s="598"/>
      <c r="X59" s="598"/>
      <c r="Y59" s="598"/>
      <c r="Z59" s="438"/>
      <c r="AA59" s="93"/>
      <c r="AB59" s="83"/>
      <c r="AC59" s="83"/>
      <c r="AD59" s="83"/>
      <c r="AE59" s="83"/>
    </row>
    <row r="60" spans="1:31" s="86" customFormat="1">
      <c r="A60" s="99"/>
      <c r="B60" s="117" t="s">
        <v>160</v>
      </c>
      <c r="C60" s="439" t="s">
        <v>83</v>
      </c>
      <c r="D60" s="440" t="s">
        <v>44</v>
      </c>
      <c r="E60" s="440" t="s">
        <v>60</v>
      </c>
      <c r="F60" s="440" t="s">
        <v>62</v>
      </c>
      <c r="G60" s="440" t="s">
        <v>193</v>
      </c>
      <c r="H60" s="441" t="s">
        <v>193</v>
      </c>
      <c r="I60" s="440" t="s">
        <v>11</v>
      </c>
      <c r="J60" s="440" t="s">
        <v>243</v>
      </c>
      <c r="K60" s="440" t="s">
        <v>17</v>
      </c>
      <c r="L60" s="585" t="s">
        <v>94</v>
      </c>
      <c r="M60" s="585"/>
      <c r="N60" s="585"/>
      <c r="O60" s="585"/>
      <c r="P60" s="586"/>
      <c r="Q60" s="442"/>
      <c r="R60" s="439" t="s">
        <v>64</v>
      </c>
      <c r="S60" s="440" t="s">
        <v>67</v>
      </c>
      <c r="T60" s="440" t="s">
        <v>244</v>
      </c>
      <c r="U60" s="440" t="s">
        <v>70</v>
      </c>
      <c r="V60" s="440" t="s">
        <v>150</v>
      </c>
      <c r="W60" s="440" t="s">
        <v>75</v>
      </c>
      <c r="X60" s="441" t="s">
        <v>93</v>
      </c>
      <c r="Y60" s="443" t="s">
        <v>158</v>
      </c>
      <c r="Z60" s="131"/>
      <c r="AA60" s="83"/>
      <c r="AB60" s="83"/>
      <c r="AC60" s="83"/>
      <c r="AD60" s="83"/>
    </row>
    <row r="61" spans="1:31" s="86" customFormat="1" ht="13.5" thickBot="1">
      <c r="A61" s="99"/>
      <c r="B61" s="426"/>
      <c r="C61" s="444"/>
      <c r="D61" s="421"/>
      <c r="E61" s="421"/>
      <c r="F61" s="421"/>
      <c r="G61" s="421" t="s">
        <v>192</v>
      </c>
      <c r="H61" s="422" t="s">
        <v>191</v>
      </c>
      <c r="I61" s="421"/>
      <c r="J61" s="421"/>
      <c r="K61" s="421"/>
      <c r="L61" s="421" t="s">
        <v>153</v>
      </c>
      <c r="M61" s="421" t="s">
        <v>154</v>
      </c>
      <c r="N61" s="421" t="s">
        <v>155</v>
      </c>
      <c r="O61" s="421" t="s">
        <v>156</v>
      </c>
      <c r="P61" s="422" t="s">
        <v>157</v>
      </c>
      <c r="Q61" s="376"/>
      <c r="R61" s="444"/>
      <c r="S61" s="421"/>
      <c r="T61" s="421"/>
      <c r="U61" s="421"/>
      <c r="V61" s="421"/>
      <c r="W61" s="421"/>
      <c r="X61" s="422"/>
      <c r="Y61" s="445" t="s">
        <v>159</v>
      </c>
      <c r="Z61" s="131"/>
      <c r="AA61" s="83"/>
      <c r="AB61" s="83"/>
      <c r="AC61" s="83"/>
      <c r="AD61" s="83"/>
    </row>
    <row r="62" spans="1:31">
      <c r="A62" s="99"/>
      <c r="B62" s="426" t="str">
        <f>Bemonstering!$B$7</f>
        <v>test</v>
      </c>
      <c r="C62" s="358">
        <f>D$20</f>
        <v>2</v>
      </c>
      <c r="D62" s="359">
        <f>D$20</f>
        <v>2</v>
      </c>
      <c r="E62" s="359">
        <f t="shared" ref="E62:F71" si="3">E$20</f>
        <v>2</v>
      </c>
      <c r="F62" s="359">
        <f t="shared" si="3"/>
        <v>2</v>
      </c>
      <c r="G62" s="359">
        <v>1</v>
      </c>
      <c r="H62" s="360">
        <v>1</v>
      </c>
      <c r="I62" s="361">
        <f t="shared" ref="I62:I71" si="4">C$38</f>
        <v>1</v>
      </c>
      <c r="J62" s="359">
        <f t="shared" ref="J62:J71" si="5">D$38</f>
        <v>1</v>
      </c>
      <c r="K62" s="359">
        <f t="shared" ref="K62:K71" si="6">E$38</f>
        <v>1</v>
      </c>
      <c r="L62" s="359">
        <f t="shared" ref="L62:L71" si="7">F$38</f>
        <v>1</v>
      </c>
      <c r="M62" s="359">
        <f t="shared" ref="M62:M71" si="8">G$38</f>
        <v>1</v>
      </c>
      <c r="N62" s="359">
        <f t="shared" ref="N62:N71" si="9">H$38</f>
        <v>1</v>
      </c>
      <c r="O62" s="359">
        <f t="shared" ref="O62:O71" si="10">I$38</f>
        <v>1</v>
      </c>
      <c r="P62" s="360">
        <f t="shared" ref="P62:P71" si="11">J$38</f>
        <v>1</v>
      </c>
      <c r="Q62" s="362"/>
      <c r="R62" s="358">
        <f t="shared" ref="R62:X62" si="12">C$56</f>
        <v>1</v>
      </c>
      <c r="S62" s="359">
        <f t="shared" si="12"/>
        <v>1</v>
      </c>
      <c r="T62" s="359">
        <f t="shared" si="12"/>
        <v>1</v>
      </c>
      <c r="U62" s="359">
        <f t="shared" si="12"/>
        <v>1</v>
      </c>
      <c r="V62" s="359">
        <f t="shared" si="12"/>
        <v>1</v>
      </c>
      <c r="W62" s="359">
        <f t="shared" si="12"/>
        <v>0.5</v>
      </c>
      <c r="X62" s="360">
        <f t="shared" si="12"/>
        <v>0.5</v>
      </c>
      <c r="Y62" s="446">
        <f>SUM(C62:H62)+SUM(I62:K62)+SUM(L62:P62)/5+SUM(R62:X62)</f>
        <v>20</v>
      </c>
      <c r="Z62" s="131"/>
      <c r="AA62" s="83"/>
      <c r="AB62" s="83"/>
      <c r="AC62" s="83"/>
      <c r="AD62" s="83"/>
    </row>
    <row r="63" spans="1:31">
      <c r="A63" s="99"/>
      <c r="B63" s="426">
        <f>Bemonstering!$B$8</f>
        <v>2</v>
      </c>
      <c r="C63" s="363">
        <f t="shared" ref="C63:C71" si="13">$C$20</f>
        <v>2</v>
      </c>
      <c r="D63" s="364">
        <f t="shared" ref="D63:D71" si="14">D$20</f>
        <v>2</v>
      </c>
      <c r="E63" s="364">
        <f t="shared" si="3"/>
        <v>2</v>
      </c>
      <c r="F63" s="364">
        <f t="shared" si="3"/>
        <v>2</v>
      </c>
      <c r="G63" s="364">
        <v>1</v>
      </c>
      <c r="H63" s="365">
        <v>1</v>
      </c>
      <c r="I63" s="366">
        <f t="shared" si="4"/>
        <v>1</v>
      </c>
      <c r="J63" s="364">
        <f t="shared" si="5"/>
        <v>1</v>
      </c>
      <c r="K63" s="364">
        <f t="shared" si="6"/>
        <v>1</v>
      </c>
      <c r="L63" s="364">
        <f t="shared" si="7"/>
        <v>1</v>
      </c>
      <c r="M63" s="364">
        <f t="shared" si="8"/>
        <v>1</v>
      </c>
      <c r="N63" s="364">
        <f t="shared" si="9"/>
        <v>1</v>
      </c>
      <c r="O63" s="364">
        <f t="shared" si="10"/>
        <v>1</v>
      </c>
      <c r="P63" s="365">
        <f t="shared" si="11"/>
        <v>1</v>
      </c>
      <c r="Q63" s="362"/>
      <c r="R63" s="363">
        <f t="shared" ref="R63:R71" si="15">C$56</f>
        <v>1</v>
      </c>
      <c r="S63" s="364">
        <f t="shared" ref="S63:S71" si="16">D$56</f>
        <v>1</v>
      </c>
      <c r="T63" s="364">
        <f t="shared" ref="T63:T71" si="17">E$56</f>
        <v>1</v>
      </c>
      <c r="U63" s="364">
        <f t="shared" ref="U63:U71" si="18">F$56</f>
        <v>1</v>
      </c>
      <c r="V63" s="364">
        <f t="shared" ref="V63:V71" si="19">G$56</f>
        <v>1</v>
      </c>
      <c r="W63" s="364">
        <f t="shared" ref="W63:W71" si="20">H$56</f>
        <v>0.5</v>
      </c>
      <c r="X63" s="365">
        <f t="shared" ref="X63:X71" si="21">I$56</f>
        <v>0.5</v>
      </c>
      <c r="Y63" s="447">
        <f t="shared" ref="Y63:Y71" si="22">SUM(C63:K63)+SUM(L63:P63)/5+SUM(R63:X63)</f>
        <v>20</v>
      </c>
      <c r="Z63" s="131"/>
      <c r="AA63" s="83"/>
      <c r="AB63" s="83"/>
      <c r="AC63" s="83"/>
      <c r="AD63" s="83"/>
    </row>
    <row r="64" spans="1:31">
      <c r="A64" s="99"/>
      <c r="B64" s="426">
        <f>Bemonstering!$B$9</f>
        <v>3</v>
      </c>
      <c r="C64" s="363">
        <f t="shared" si="13"/>
        <v>2</v>
      </c>
      <c r="D64" s="364">
        <f t="shared" si="14"/>
        <v>2</v>
      </c>
      <c r="E64" s="364">
        <f t="shared" si="3"/>
        <v>2</v>
      </c>
      <c r="F64" s="364">
        <f t="shared" si="3"/>
        <v>2</v>
      </c>
      <c r="G64" s="364">
        <v>1</v>
      </c>
      <c r="H64" s="365">
        <v>1</v>
      </c>
      <c r="I64" s="366">
        <f t="shared" si="4"/>
        <v>1</v>
      </c>
      <c r="J64" s="364">
        <f t="shared" si="5"/>
        <v>1</v>
      </c>
      <c r="K64" s="364">
        <f t="shared" si="6"/>
        <v>1</v>
      </c>
      <c r="L64" s="364">
        <f t="shared" si="7"/>
        <v>1</v>
      </c>
      <c r="M64" s="364">
        <f t="shared" si="8"/>
        <v>1</v>
      </c>
      <c r="N64" s="364">
        <f t="shared" si="9"/>
        <v>1</v>
      </c>
      <c r="O64" s="364">
        <f t="shared" si="10"/>
        <v>1</v>
      </c>
      <c r="P64" s="365">
        <f t="shared" si="11"/>
        <v>1</v>
      </c>
      <c r="Q64" s="362"/>
      <c r="R64" s="363">
        <f t="shared" si="15"/>
        <v>1</v>
      </c>
      <c r="S64" s="364">
        <f t="shared" si="16"/>
        <v>1</v>
      </c>
      <c r="T64" s="364">
        <f t="shared" si="17"/>
        <v>1</v>
      </c>
      <c r="U64" s="364">
        <f t="shared" si="18"/>
        <v>1</v>
      </c>
      <c r="V64" s="364">
        <f t="shared" si="19"/>
        <v>1</v>
      </c>
      <c r="W64" s="364">
        <f t="shared" si="20"/>
        <v>0.5</v>
      </c>
      <c r="X64" s="365">
        <f t="shared" si="21"/>
        <v>0.5</v>
      </c>
      <c r="Y64" s="447">
        <f t="shared" si="22"/>
        <v>20</v>
      </c>
      <c r="Z64" s="131"/>
      <c r="AA64" s="83"/>
      <c r="AB64" s="83"/>
      <c r="AC64" s="83"/>
      <c r="AD64" s="83"/>
    </row>
    <row r="65" spans="1:30">
      <c r="A65" s="99"/>
      <c r="B65" s="426">
        <f>Bemonstering!$B$10</f>
        <v>4</v>
      </c>
      <c r="C65" s="363">
        <f t="shared" si="13"/>
        <v>2</v>
      </c>
      <c r="D65" s="364">
        <f t="shared" si="14"/>
        <v>2</v>
      </c>
      <c r="E65" s="364">
        <f t="shared" si="3"/>
        <v>2</v>
      </c>
      <c r="F65" s="364">
        <f t="shared" si="3"/>
        <v>2</v>
      </c>
      <c r="G65" s="364">
        <v>1</v>
      </c>
      <c r="H65" s="365">
        <v>1</v>
      </c>
      <c r="I65" s="366">
        <f t="shared" si="4"/>
        <v>1</v>
      </c>
      <c r="J65" s="364">
        <f t="shared" si="5"/>
        <v>1</v>
      </c>
      <c r="K65" s="364">
        <f t="shared" si="6"/>
        <v>1</v>
      </c>
      <c r="L65" s="364">
        <f t="shared" si="7"/>
        <v>1</v>
      </c>
      <c r="M65" s="364">
        <f t="shared" si="8"/>
        <v>1</v>
      </c>
      <c r="N65" s="364">
        <f t="shared" si="9"/>
        <v>1</v>
      </c>
      <c r="O65" s="364">
        <f t="shared" si="10"/>
        <v>1</v>
      </c>
      <c r="P65" s="365">
        <f t="shared" si="11"/>
        <v>1</v>
      </c>
      <c r="Q65" s="362"/>
      <c r="R65" s="363">
        <f t="shared" si="15"/>
        <v>1</v>
      </c>
      <c r="S65" s="364">
        <f t="shared" si="16"/>
        <v>1</v>
      </c>
      <c r="T65" s="364">
        <f t="shared" si="17"/>
        <v>1</v>
      </c>
      <c r="U65" s="364">
        <f t="shared" si="18"/>
        <v>1</v>
      </c>
      <c r="V65" s="364">
        <f t="shared" si="19"/>
        <v>1</v>
      </c>
      <c r="W65" s="364">
        <f t="shared" si="20"/>
        <v>0.5</v>
      </c>
      <c r="X65" s="365">
        <f t="shared" si="21"/>
        <v>0.5</v>
      </c>
      <c r="Y65" s="447">
        <f t="shared" si="22"/>
        <v>20</v>
      </c>
      <c r="Z65" s="131"/>
      <c r="AA65" s="83"/>
      <c r="AB65" s="83"/>
      <c r="AC65" s="83"/>
      <c r="AD65" s="83"/>
    </row>
    <row r="66" spans="1:30">
      <c r="A66" s="99"/>
      <c r="B66" s="426">
        <f>Bemonstering!$B$11</f>
        <v>5</v>
      </c>
      <c r="C66" s="363">
        <f t="shared" si="13"/>
        <v>2</v>
      </c>
      <c r="D66" s="364">
        <f t="shared" si="14"/>
        <v>2</v>
      </c>
      <c r="E66" s="364">
        <f t="shared" si="3"/>
        <v>2</v>
      </c>
      <c r="F66" s="364">
        <f t="shared" si="3"/>
        <v>2</v>
      </c>
      <c r="G66" s="364">
        <v>1</v>
      </c>
      <c r="H66" s="365">
        <v>1</v>
      </c>
      <c r="I66" s="366">
        <f t="shared" si="4"/>
        <v>1</v>
      </c>
      <c r="J66" s="364">
        <f t="shared" si="5"/>
        <v>1</v>
      </c>
      <c r="K66" s="364">
        <f t="shared" si="6"/>
        <v>1</v>
      </c>
      <c r="L66" s="364">
        <f t="shared" si="7"/>
        <v>1</v>
      </c>
      <c r="M66" s="364">
        <f t="shared" si="8"/>
        <v>1</v>
      </c>
      <c r="N66" s="364">
        <f t="shared" si="9"/>
        <v>1</v>
      </c>
      <c r="O66" s="364">
        <f t="shared" si="10"/>
        <v>1</v>
      </c>
      <c r="P66" s="365">
        <f t="shared" si="11"/>
        <v>1</v>
      </c>
      <c r="Q66" s="362"/>
      <c r="R66" s="363">
        <f t="shared" si="15"/>
        <v>1</v>
      </c>
      <c r="S66" s="364">
        <f t="shared" si="16"/>
        <v>1</v>
      </c>
      <c r="T66" s="364">
        <f t="shared" si="17"/>
        <v>1</v>
      </c>
      <c r="U66" s="364">
        <f t="shared" si="18"/>
        <v>1</v>
      </c>
      <c r="V66" s="364">
        <f t="shared" si="19"/>
        <v>1</v>
      </c>
      <c r="W66" s="364">
        <f t="shared" si="20"/>
        <v>0.5</v>
      </c>
      <c r="X66" s="365">
        <f t="shared" si="21"/>
        <v>0.5</v>
      </c>
      <c r="Y66" s="447">
        <f t="shared" si="22"/>
        <v>20</v>
      </c>
      <c r="Z66" s="131"/>
      <c r="AA66" s="83"/>
      <c r="AB66" s="83"/>
      <c r="AC66" s="83"/>
      <c r="AD66" s="83"/>
    </row>
    <row r="67" spans="1:30">
      <c r="A67" s="99"/>
      <c r="B67" s="426">
        <f>Bemonstering!$B$12</f>
        <v>6</v>
      </c>
      <c r="C67" s="363">
        <f t="shared" si="13"/>
        <v>2</v>
      </c>
      <c r="D67" s="364">
        <f t="shared" si="14"/>
        <v>2</v>
      </c>
      <c r="E67" s="364">
        <f t="shared" si="3"/>
        <v>2</v>
      </c>
      <c r="F67" s="364">
        <f t="shared" si="3"/>
        <v>2</v>
      </c>
      <c r="G67" s="364">
        <v>1</v>
      </c>
      <c r="H67" s="365">
        <v>1</v>
      </c>
      <c r="I67" s="366">
        <f t="shared" si="4"/>
        <v>1</v>
      </c>
      <c r="J67" s="364">
        <f t="shared" si="5"/>
        <v>1</v>
      </c>
      <c r="K67" s="364">
        <f t="shared" si="6"/>
        <v>1</v>
      </c>
      <c r="L67" s="364">
        <f t="shared" si="7"/>
        <v>1</v>
      </c>
      <c r="M67" s="364">
        <f t="shared" si="8"/>
        <v>1</v>
      </c>
      <c r="N67" s="364">
        <f t="shared" si="9"/>
        <v>1</v>
      </c>
      <c r="O67" s="364">
        <f t="shared" si="10"/>
        <v>1</v>
      </c>
      <c r="P67" s="365">
        <f t="shared" si="11"/>
        <v>1</v>
      </c>
      <c r="Q67" s="362"/>
      <c r="R67" s="363">
        <f t="shared" si="15"/>
        <v>1</v>
      </c>
      <c r="S67" s="364">
        <f t="shared" si="16"/>
        <v>1</v>
      </c>
      <c r="T67" s="364">
        <f t="shared" si="17"/>
        <v>1</v>
      </c>
      <c r="U67" s="364">
        <f t="shared" si="18"/>
        <v>1</v>
      </c>
      <c r="V67" s="364">
        <f t="shared" si="19"/>
        <v>1</v>
      </c>
      <c r="W67" s="364">
        <f t="shared" si="20"/>
        <v>0.5</v>
      </c>
      <c r="X67" s="365">
        <f t="shared" si="21"/>
        <v>0.5</v>
      </c>
      <c r="Y67" s="447">
        <f t="shared" si="22"/>
        <v>20</v>
      </c>
      <c r="Z67" s="131"/>
      <c r="AA67" s="83"/>
      <c r="AB67" s="83"/>
      <c r="AC67" s="83"/>
      <c r="AD67" s="83"/>
    </row>
    <row r="68" spans="1:30">
      <c r="A68" s="99"/>
      <c r="B68" s="426">
        <f>Bemonstering!$B$13</f>
        <v>7</v>
      </c>
      <c r="C68" s="363">
        <f t="shared" si="13"/>
        <v>2</v>
      </c>
      <c r="D68" s="364">
        <f t="shared" si="14"/>
        <v>2</v>
      </c>
      <c r="E68" s="364">
        <f t="shared" si="3"/>
        <v>2</v>
      </c>
      <c r="F68" s="364">
        <f t="shared" si="3"/>
        <v>2</v>
      </c>
      <c r="G68" s="364">
        <v>1</v>
      </c>
      <c r="H68" s="365">
        <v>1</v>
      </c>
      <c r="I68" s="366">
        <f t="shared" si="4"/>
        <v>1</v>
      </c>
      <c r="J68" s="364">
        <f t="shared" si="5"/>
        <v>1</v>
      </c>
      <c r="K68" s="364">
        <f t="shared" si="6"/>
        <v>1</v>
      </c>
      <c r="L68" s="364">
        <f t="shared" si="7"/>
        <v>1</v>
      </c>
      <c r="M68" s="364">
        <f t="shared" si="8"/>
        <v>1</v>
      </c>
      <c r="N68" s="364">
        <f t="shared" si="9"/>
        <v>1</v>
      </c>
      <c r="O68" s="364">
        <f t="shared" si="10"/>
        <v>1</v>
      </c>
      <c r="P68" s="365">
        <f t="shared" si="11"/>
        <v>1</v>
      </c>
      <c r="Q68" s="362"/>
      <c r="R68" s="363">
        <f t="shared" si="15"/>
        <v>1</v>
      </c>
      <c r="S68" s="364">
        <f t="shared" si="16"/>
        <v>1</v>
      </c>
      <c r="T68" s="364">
        <f t="shared" si="17"/>
        <v>1</v>
      </c>
      <c r="U68" s="364">
        <f t="shared" si="18"/>
        <v>1</v>
      </c>
      <c r="V68" s="364">
        <f t="shared" si="19"/>
        <v>1</v>
      </c>
      <c r="W68" s="364">
        <f t="shared" si="20"/>
        <v>0.5</v>
      </c>
      <c r="X68" s="365">
        <f t="shared" si="21"/>
        <v>0.5</v>
      </c>
      <c r="Y68" s="447">
        <f t="shared" si="22"/>
        <v>20</v>
      </c>
      <c r="Z68" s="131"/>
      <c r="AA68" s="83"/>
      <c r="AB68" s="83"/>
      <c r="AC68" s="83"/>
      <c r="AD68" s="83"/>
    </row>
    <row r="69" spans="1:30">
      <c r="A69" s="99"/>
      <c r="B69" s="426">
        <f>Bemonstering!$B$14</f>
        <v>8</v>
      </c>
      <c r="C69" s="363">
        <f t="shared" si="13"/>
        <v>2</v>
      </c>
      <c r="D69" s="364">
        <f t="shared" si="14"/>
        <v>2</v>
      </c>
      <c r="E69" s="364">
        <f t="shared" si="3"/>
        <v>2</v>
      </c>
      <c r="F69" s="364">
        <f t="shared" si="3"/>
        <v>2</v>
      </c>
      <c r="G69" s="364">
        <v>1</v>
      </c>
      <c r="H69" s="365">
        <v>1</v>
      </c>
      <c r="I69" s="366">
        <f t="shared" si="4"/>
        <v>1</v>
      </c>
      <c r="J69" s="364">
        <f t="shared" si="5"/>
        <v>1</v>
      </c>
      <c r="K69" s="364">
        <f t="shared" si="6"/>
        <v>1</v>
      </c>
      <c r="L69" s="364">
        <f t="shared" si="7"/>
        <v>1</v>
      </c>
      <c r="M69" s="364">
        <f t="shared" si="8"/>
        <v>1</v>
      </c>
      <c r="N69" s="364">
        <f t="shared" si="9"/>
        <v>1</v>
      </c>
      <c r="O69" s="364">
        <f t="shared" si="10"/>
        <v>1</v>
      </c>
      <c r="P69" s="365">
        <f t="shared" si="11"/>
        <v>1</v>
      </c>
      <c r="Q69" s="362"/>
      <c r="R69" s="363">
        <f t="shared" si="15"/>
        <v>1</v>
      </c>
      <c r="S69" s="364">
        <f t="shared" si="16"/>
        <v>1</v>
      </c>
      <c r="T69" s="364">
        <f t="shared" si="17"/>
        <v>1</v>
      </c>
      <c r="U69" s="364">
        <f t="shared" si="18"/>
        <v>1</v>
      </c>
      <c r="V69" s="364">
        <f t="shared" si="19"/>
        <v>1</v>
      </c>
      <c r="W69" s="364">
        <f t="shared" si="20"/>
        <v>0.5</v>
      </c>
      <c r="X69" s="365">
        <f t="shared" si="21"/>
        <v>0.5</v>
      </c>
      <c r="Y69" s="447">
        <f t="shared" si="22"/>
        <v>20</v>
      </c>
      <c r="Z69" s="131"/>
      <c r="AA69" s="83"/>
      <c r="AB69" s="83"/>
      <c r="AC69" s="83"/>
      <c r="AD69" s="83"/>
    </row>
    <row r="70" spans="1:30">
      <c r="A70" s="99"/>
      <c r="B70" s="426">
        <f>Bemonstering!$B$15</f>
        <v>9</v>
      </c>
      <c r="C70" s="363">
        <f t="shared" si="13"/>
        <v>2</v>
      </c>
      <c r="D70" s="364">
        <f t="shared" si="14"/>
        <v>2</v>
      </c>
      <c r="E70" s="364">
        <f t="shared" si="3"/>
        <v>2</v>
      </c>
      <c r="F70" s="364">
        <f t="shared" si="3"/>
        <v>2</v>
      </c>
      <c r="G70" s="364">
        <v>1</v>
      </c>
      <c r="H70" s="365">
        <v>1</v>
      </c>
      <c r="I70" s="366">
        <f t="shared" si="4"/>
        <v>1</v>
      </c>
      <c r="J70" s="364">
        <f t="shared" si="5"/>
        <v>1</v>
      </c>
      <c r="K70" s="364">
        <f t="shared" si="6"/>
        <v>1</v>
      </c>
      <c r="L70" s="364">
        <f t="shared" si="7"/>
        <v>1</v>
      </c>
      <c r="M70" s="364">
        <f t="shared" si="8"/>
        <v>1</v>
      </c>
      <c r="N70" s="364">
        <f t="shared" si="9"/>
        <v>1</v>
      </c>
      <c r="O70" s="364">
        <f t="shared" si="10"/>
        <v>1</v>
      </c>
      <c r="P70" s="365">
        <f t="shared" si="11"/>
        <v>1</v>
      </c>
      <c r="Q70" s="362"/>
      <c r="R70" s="363">
        <f t="shared" si="15"/>
        <v>1</v>
      </c>
      <c r="S70" s="364">
        <f t="shared" si="16"/>
        <v>1</v>
      </c>
      <c r="T70" s="364">
        <f t="shared" si="17"/>
        <v>1</v>
      </c>
      <c r="U70" s="364">
        <f t="shared" si="18"/>
        <v>1</v>
      </c>
      <c r="V70" s="364">
        <f t="shared" si="19"/>
        <v>1</v>
      </c>
      <c r="W70" s="364">
        <f t="shared" si="20"/>
        <v>0.5</v>
      </c>
      <c r="X70" s="365">
        <f t="shared" si="21"/>
        <v>0.5</v>
      </c>
      <c r="Y70" s="447">
        <f t="shared" si="22"/>
        <v>20</v>
      </c>
      <c r="Z70" s="131"/>
      <c r="AA70" s="83"/>
      <c r="AB70" s="83"/>
      <c r="AC70" s="83"/>
      <c r="AD70" s="83"/>
    </row>
    <row r="71" spans="1:30" ht="13.5" thickBot="1">
      <c r="A71" s="99"/>
      <c r="B71" s="448">
        <f>Bemonstering!$B$16</f>
        <v>10</v>
      </c>
      <c r="C71" s="367">
        <f t="shared" si="13"/>
        <v>2</v>
      </c>
      <c r="D71" s="368">
        <f t="shared" si="14"/>
        <v>2</v>
      </c>
      <c r="E71" s="368">
        <f t="shared" si="3"/>
        <v>2</v>
      </c>
      <c r="F71" s="368">
        <f t="shared" si="3"/>
        <v>2</v>
      </c>
      <c r="G71" s="368">
        <v>1</v>
      </c>
      <c r="H71" s="369">
        <v>1</v>
      </c>
      <c r="I71" s="370">
        <f t="shared" si="4"/>
        <v>1</v>
      </c>
      <c r="J71" s="368">
        <f t="shared" si="5"/>
        <v>1</v>
      </c>
      <c r="K71" s="368">
        <f t="shared" si="6"/>
        <v>1</v>
      </c>
      <c r="L71" s="368">
        <f t="shared" si="7"/>
        <v>1</v>
      </c>
      <c r="M71" s="368">
        <f t="shared" si="8"/>
        <v>1</v>
      </c>
      <c r="N71" s="368">
        <f t="shared" si="9"/>
        <v>1</v>
      </c>
      <c r="O71" s="368">
        <f t="shared" si="10"/>
        <v>1</v>
      </c>
      <c r="P71" s="369">
        <f t="shared" si="11"/>
        <v>1</v>
      </c>
      <c r="Q71" s="371"/>
      <c r="R71" s="367">
        <f t="shared" si="15"/>
        <v>1</v>
      </c>
      <c r="S71" s="368">
        <f t="shared" si="16"/>
        <v>1</v>
      </c>
      <c r="T71" s="368">
        <f t="shared" si="17"/>
        <v>1</v>
      </c>
      <c r="U71" s="368">
        <f t="shared" si="18"/>
        <v>1</v>
      </c>
      <c r="V71" s="368">
        <f t="shared" si="19"/>
        <v>1</v>
      </c>
      <c r="W71" s="368">
        <f t="shared" si="20"/>
        <v>0.5</v>
      </c>
      <c r="X71" s="369">
        <f t="shared" si="21"/>
        <v>0.5</v>
      </c>
      <c r="Y71" s="449">
        <f t="shared" si="22"/>
        <v>20</v>
      </c>
      <c r="Z71" s="131"/>
      <c r="AA71" s="83"/>
      <c r="AB71" s="83"/>
      <c r="AC71" s="83"/>
      <c r="AD71" s="83"/>
    </row>
    <row r="72" spans="1:30" ht="13.5" thickBot="1">
      <c r="A72" s="99"/>
      <c r="B72" s="99"/>
      <c r="C72" s="387"/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7"/>
      <c r="R72" s="387"/>
      <c r="S72" s="387"/>
      <c r="T72" s="387"/>
      <c r="U72" s="387"/>
      <c r="V72" s="387"/>
      <c r="W72" s="387"/>
      <c r="X72" s="387"/>
      <c r="Y72" s="131"/>
      <c r="Z72" s="131"/>
      <c r="AA72" s="83"/>
      <c r="AB72" s="83"/>
      <c r="AC72" s="83"/>
      <c r="AD72" s="83"/>
    </row>
    <row r="73" spans="1:30">
      <c r="A73" s="99"/>
      <c r="B73" s="117" t="s">
        <v>161</v>
      </c>
      <c r="C73" s="439" t="s">
        <v>83</v>
      </c>
      <c r="D73" s="440" t="s">
        <v>44</v>
      </c>
      <c r="E73" s="440" t="s">
        <v>60</v>
      </c>
      <c r="F73" s="440" t="s">
        <v>62</v>
      </c>
      <c r="G73" s="440" t="s">
        <v>193</v>
      </c>
      <c r="H73" s="441" t="s">
        <v>193</v>
      </c>
      <c r="I73" s="439" t="s">
        <v>11</v>
      </c>
      <c r="J73" s="440" t="s">
        <v>243</v>
      </c>
      <c r="K73" s="440" t="s">
        <v>17</v>
      </c>
      <c r="L73" s="585" t="s">
        <v>94</v>
      </c>
      <c r="M73" s="585"/>
      <c r="N73" s="585"/>
      <c r="O73" s="585"/>
      <c r="P73" s="585"/>
      <c r="Q73" s="440" t="s">
        <v>140</v>
      </c>
      <c r="R73" s="439" t="s">
        <v>64</v>
      </c>
      <c r="S73" s="440" t="s">
        <v>67</v>
      </c>
      <c r="T73" s="440" t="s">
        <v>244</v>
      </c>
      <c r="U73" s="440" t="s">
        <v>70</v>
      </c>
      <c r="V73" s="440" t="s">
        <v>150</v>
      </c>
      <c r="W73" s="440" t="s">
        <v>75</v>
      </c>
      <c r="X73" s="440" t="s">
        <v>93</v>
      </c>
      <c r="Y73" s="131"/>
      <c r="Z73" s="131"/>
      <c r="AA73" s="83"/>
      <c r="AB73" s="83"/>
      <c r="AC73" s="83"/>
      <c r="AD73" s="83"/>
    </row>
    <row r="74" spans="1:30" ht="13.5" thickBot="1">
      <c r="A74" s="99"/>
      <c r="B74" s="426"/>
      <c r="C74" s="444"/>
      <c r="D74" s="421"/>
      <c r="E74" s="421"/>
      <c r="F74" s="421"/>
      <c r="G74" s="421" t="s">
        <v>192</v>
      </c>
      <c r="H74" s="422" t="s">
        <v>191</v>
      </c>
      <c r="I74" s="444"/>
      <c r="J74" s="421"/>
      <c r="K74" s="421"/>
      <c r="L74" s="421" t="s">
        <v>153</v>
      </c>
      <c r="M74" s="421" t="s">
        <v>154</v>
      </c>
      <c r="N74" s="421" t="s">
        <v>155</v>
      </c>
      <c r="O74" s="421" t="s">
        <v>156</v>
      </c>
      <c r="P74" s="421" t="s">
        <v>157</v>
      </c>
      <c r="Q74" s="421" t="s">
        <v>141</v>
      </c>
      <c r="R74" s="444"/>
      <c r="S74" s="421"/>
      <c r="T74" s="421"/>
      <c r="U74" s="421"/>
      <c r="V74" s="421"/>
      <c r="W74" s="421"/>
      <c r="X74" s="421"/>
      <c r="Y74" s="131"/>
      <c r="Z74" s="131"/>
      <c r="AA74" s="83"/>
      <c r="AB74" s="83"/>
      <c r="AC74" s="83"/>
      <c r="AD74" s="83"/>
    </row>
    <row r="75" spans="1:30">
      <c r="A75" s="99"/>
      <c r="B75" s="107" t="str">
        <f>Bemonstering!$B$7</f>
        <v>test</v>
      </c>
      <c r="C75" s="450">
        <f t="shared" ref="C75:H84" si="23">IF(C8="-","",C8/C$19)</f>
        <v>1.25</v>
      </c>
      <c r="D75" s="451" t="str">
        <f t="shared" si="23"/>
        <v/>
      </c>
      <c r="E75" s="451" t="str">
        <f t="shared" si="23"/>
        <v/>
      </c>
      <c r="F75" s="451" t="str">
        <f t="shared" si="23"/>
        <v/>
      </c>
      <c r="G75" s="451">
        <f t="shared" si="23"/>
        <v>1.875</v>
      </c>
      <c r="H75" s="452">
        <f t="shared" si="23"/>
        <v>3.3333333333333333E-2</v>
      </c>
      <c r="I75" s="450">
        <f t="shared" ref="I75:I84" si="24">IF(C26="-","",C26/C$37)</f>
        <v>1.25</v>
      </c>
      <c r="J75" s="451" t="str">
        <f t="shared" ref="J75:J84" si="25">IF(D26="-","",D26/D$37)</f>
        <v/>
      </c>
      <c r="K75" s="451" t="str">
        <f t="shared" ref="K75:K84" si="26">IF(E26="-","",E26/E$37)</f>
        <v/>
      </c>
      <c r="L75" s="451" t="str">
        <f t="shared" ref="L75:L84" si="27">IF(F26="-","",F26/F$37)</f>
        <v/>
      </c>
      <c r="M75" s="451" t="str">
        <f t="shared" ref="M75:M84" si="28">IF(G26="-","",G26/G$37)</f>
        <v/>
      </c>
      <c r="N75" s="451" t="str">
        <f t="shared" ref="N75:N84" si="29">IF(H26="-","",H26/H$37)</f>
        <v/>
      </c>
      <c r="O75" s="451" t="str">
        <f t="shared" ref="O75:O84" si="30">IF(I26="-","",I26/I$37)</f>
        <v/>
      </c>
      <c r="P75" s="453" t="str">
        <f t="shared" ref="P75:P84" si="31">IF(J26="-","",J26/J$37)</f>
        <v/>
      </c>
      <c r="Q75" s="452">
        <f>IF(L62="","",SUM(L75:P75)/5)</f>
        <v>0</v>
      </c>
      <c r="R75" s="454">
        <f t="shared" ref="R75:R84" si="32">IF(C44="-","",C44*R62/C$55)</f>
        <v>8.0000000000000002E-3</v>
      </c>
      <c r="S75" s="455" t="str">
        <f t="shared" ref="S75:S84" si="33">IF(D44="-","",D44*S62/D$55)</f>
        <v/>
      </c>
      <c r="T75" s="455" t="str">
        <f t="shared" ref="T75:T84" si="34">IF(E44="-","",E44*T62/E$55)</f>
        <v/>
      </c>
      <c r="U75" s="455" t="str">
        <f t="shared" ref="U75:U84" si="35">IF(F44="-","",F44*U62/F$55)</f>
        <v/>
      </c>
      <c r="V75" s="455" t="str">
        <f t="shared" ref="V75:V84" si="36">IF(G44="-","",G44*V62/G$55)</f>
        <v/>
      </c>
      <c r="W75" s="455" t="str">
        <f t="shared" ref="W75:W84" si="37">IF(H44="-","",H44*W62/H$55)</f>
        <v/>
      </c>
      <c r="X75" s="456" t="str">
        <f t="shared" ref="X75:X84" si="38">IF(I44="-","",I44*X62/I$55)</f>
        <v/>
      </c>
      <c r="Y75" s="131"/>
      <c r="Z75" s="131"/>
      <c r="AA75" s="83"/>
      <c r="AB75" s="83"/>
      <c r="AC75" s="83"/>
      <c r="AD75" s="83"/>
    </row>
    <row r="76" spans="1:30">
      <c r="A76" s="99"/>
      <c r="B76" s="107">
        <f>Bemonstering!$B$8</f>
        <v>2</v>
      </c>
      <c r="C76" s="457">
        <f t="shared" si="23"/>
        <v>0</v>
      </c>
      <c r="D76" s="458" t="str">
        <f t="shared" si="23"/>
        <v/>
      </c>
      <c r="E76" s="458" t="str">
        <f t="shared" si="23"/>
        <v/>
      </c>
      <c r="F76" s="458" t="str">
        <f t="shared" si="23"/>
        <v/>
      </c>
      <c r="G76" s="458" t="str">
        <f t="shared" si="23"/>
        <v/>
      </c>
      <c r="H76" s="459" t="str">
        <f t="shared" si="23"/>
        <v/>
      </c>
      <c r="I76" s="457" t="str">
        <f t="shared" si="24"/>
        <v/>
      </c>
      <c r="J76" s="458" t="str">
        <f t="shared" si="25"/>
        <v/>
      </c>
      <c r="K76" s="458" t="str">
        <f t="shared" si="26"/>
        <v/>
      </c>
      <c r="L76" s="458" t="str">
        <f t="shared" si="27"/>
        <v/>
      </c>
      <c r="M76" s="458" t="str">
        <f t="shared" si="28"/>
        <v/>
      </c>
      <c r="N76" s="458" t="str">
        <f t="shared" si="29"/>
        <v/>
      </c>
      <c r="O76" s="458" t="str">
        <f t="shared" si="30"/>
        <v/>
      </c>
      <c r="P76" s="460" t="str">
        <f t="shared" si="31"/>
        <v/>
      </c>
      <c r="Q76" s="459">
        <f t="shared" ref="Q76:Q84" si="39">IF(L63="","",SUM(L76:P76)/5)</f>
        <v>0</v>
      </c>
      <c r="R76" s="461" t="str">
        <f t="shared" si="32"/>
        <v/>
      </c>
      <c r="S76" s="458" t="str">
        <f t="shared" si="33"/>
        <v/>
      </c>
      <c r="T76" s="458" t="str">
        <f t="shared" si="34"/>
        <v/>
      </c>
      <c r="U76" s="458" t="str">
        <f t="shared" si="35"/>
        <v/>
      </c>
      <c r="V76" s="458" t="str">
        <f t="shared" si="36"/>
        <v/>
      </c>
      <c r="W76" s="458" t="str">
        <f t="shared" si="37"/>
        <v/>
      </c>
      <c r="X76" s="460" t="str">
        <f t="shared" si="38"/>
        <v/>
      </c>
      <c r="Y76" s="131"/>
      <c r="Z76" s="131"/>
      <c r="AA76" s="83"/>
      <c r="AB76" s="83"/>
      <c r="AC76" s="83"/>
      <c r="AD76" s="83"/>
    </row>
    <row r="77" spans="1:30">
      <c r="A77" s="99"/>
      <c r="B77" s="107">
        <f>Bemonstering!$B$9</f>
        <v>3</v>
      </c>
      <c r="C77" s="457">
        <f t="shared" si="23"/>
        <v>0</v>
      </c>
      <c r="D77" s="458" t="str">
        <f t="shared" si="23"/>
        <v/>
      </c>
      <c r="E77" s="458" t="str">
        <f t="shared" si="23"/>
        <v/>
      </c>
      <c r="F77" s="458" t="str">
        <f t="shared" si="23"/>
        <v/>
      </c>
      <c r="G77" s="458" t="str">
        <f t="shared" si="23"/>
        <v/>
      </c>
      <c r="H77" s="459" t="str">
        <f t="shared" si="23"/>
        <v/>
      </c>
      <c r="I77" s="457" t="str">
        <f t="shared" si="24"/>
        <v/>
      </c>
      <c r="J77" s="458" t="str">
        <f t="shared" si="25"/>
        <v/>
      </c>
      <c r="K77" s="458" t="str">
        <f t="shared" si="26"/>
        <v/>
      </c>
      <c r="L77" s="458" t="str">
        <f t="shared" si="27"/>
        <v/>
      </c>
      <c r="M77" s="458" t="str">
        <f t="shared" si="28"/>
        <v/>
      </c>
      <c r="N77" s="458" t="str">
        <f t="shared" si="29"/>
        <v/>
      </c>
      <c r="O77" s="458" t="str">
        <f t="shared" si="30"/>
        <v/>
      </c>
      <c r="P77" s="460" t="str">
        <f t="shared" si="31"/>
        <v/>
      </c>
      <c r="Q77" s="459">
        <f t="shared" si="39"/>
        <v>0</v>
      </c>
      <c r="R77" s="461" t="str">
        <f t="shared" si="32"/>
        <v/>
      </c>
      <c r="S77" s="458" t="str">
        <f t="shared" si="33"/>
        <v/>
      </c>
      <c r="T77" s="458" t="str">
        <f t="shared" si="34"/>
        <v/>
      </c>
      <c r="U77" s="458" t="str">
        <f t="shared" si="35"/>
        <v/>
      </c>
      <c r="V77" s="458" t="str">
        <f t="shared" si="36"/>
        <v/>
      </c>
      <c r="W77" s="458" t="str">
        <f t="shared" si="37"/>
        <v/>
      </c>
      <c r="X77" s="460" t="str">
        <f t="shared" si="38"/>
        <v/>
      </c>
      <c r="Y77" s="131"/>
      <c r="Z77" s="131"/>
      <c r="AA77" s="83"/>
      <c r="AB77" s="83"/>
      <c r="AC77" s="83"/>
      <c r="AD77" s="83"/>
    </row>
    <row r="78" spans="1:30">
      <c r="A78" s="99"/>
      <c r="B78" s="107">
        <f>Bemonstering!$B$10</f>
        <v>4</v>
      </c>
      <c r="C78" s="457">
        <f t="shared" si="23"/>
        <v>0</v>
      </c>
      <c r="D78" s="458" t="str">
        <f t="shared" si="23"/>
        <v/>
      </c>
      <c r="E78" s="458" t="str">
        <f t="shared" si="23"/>
        <v/>
      </c>
      <c r="F78" s="458" t="str">
        <f t="shared" si="23"/>
        <v/>
      </c>
      <c r="G78" s="458" t="str">
        <f t="shared" si="23"/>
        <v/>
      </c>
      <c r="H78" s="459" t="str">
        <f t="shared" si="23"/>
        <v/>
      </c>
      <c r="I78" s="457" t="str">
        <f t="shared" si="24"/>
        <v/>
      </c>
      <c r="J78" s="458" t="str">
        <f t="shared" si="25"/>
        <v/>
      </c>
      <c r="K78" s="458" t="str">
        <f t="shared" si="26"/>
        <v/>
      </c>
      <c r="L78" s="458" t="str">
        <f t="shared" si="27"/>
        <v/>
      </c>
      <c r="M78" s="458" t="str">
        <f t="shared" si="28"/>
        <v/>
      </c>
      <c r="N78" s="458" t="str">
        <f t="shared" si="29"/>
        <v/>
      </c>
      <c r="O78" s="458" t="str">
        <f t="shared" si="30"/>
        <v/>
      </c>
      <c r="P78" s="460" t="str">
        <f t="shared" si="31"/>
        <v/>
      </c>
      <c r="Q78" s="459">
        <f t="shared" si="39"/>
        <v>0</v>
      </c>
      <c r="R78" s="461" t="str">
        <f t="shared" si="32"/>
        <v/>
      </c>
      <c r="S78" s="458" t="str">
        <f t="shared" si="33"/>
        <v/>
      </c>
      <c r="T78" s="458" t="str">
        <f t="shared" si="34"/>
        <v/>
      </c>
      <c r="U78" s="458" t="str">
        <f t="shared" si="35"/>
        <v/>
      </c>
      <c r="V78" s="458" t="str">
        <f t="shared" si="36"/>
        <v/>
      </c>
      <c r="W78" s="458" t="str">
        <f t="shared" si="37"/>
        <v/>
      </c>
      <c r="X78" s="460" t="str">
        <f t="shared" si="38"/>
        <v/>
      </c>
      <c r="Y78" s="131"/>
      <c r="Z78" s="131"/>
      <c r="AA78" s="83"/>
      <c r="AB78" s="83"/>
      <c r="AC78" s="83"/>
      <c r="AD78" s="83"/>
    </row>
    <row r="79" spans="1:30">
      <c r="A79" s="99"/>
      <c r="B79" s="107">
        <f>Bemonstering!$B$11</f>
        <v>5</v>
      </c>
      <c r="C79" s="457">
        <f t="shared" si="23"/>
        <v>0</v>
      </c>
      <c r="D79" s="458" t="str">
        <f t="shared" si="23"/>
        <v/>
      </c>
      <c r="E79" s="458" t="str">
        <f t="shared" si="23"/>
        <v/>
      </c>
      <c r="F79" s="458" t="str">
        <f t="shared" si="23"/>
        <v/>
      </c>
      <c r="G79" s="458" t="str">
        <f t="shared" si="23"/>
        <v/>
      </c>
      <c r="H79" s="459" t="str">
        <f t="shared" si="23"/>
        <v/>
      </c>
      <c r="I79" s="457" t="str">
        <f t="shared" si="24"/>
        <v/>
      </c>
      <c r="J79" s="458" t="str">
        <f t="shared" si="25"/>
        <v/>
      </c>
      <c r="K79" s="458" t="str">
        <f t="shared" si="26"/>
        <v/>
      </c>
      <c r="L79" s="458" t="str">
        <f t="shared" si="27"/>
        <v/>
      </c>
      <c r="M79" s="458" t="str">
        <f t="shared" si="28"/>
        <v/>
      </c>
      <c r="N79" s="458" t="str">
        <f t="shared" si="29"/>
        <v/>
      </c>
      <c r="O79" s="458" t="str">
        <f t="shared" si="30"/>
        <v/>
      </c>
      <c r="P79" s="460" t="str">
        <f t="shared" si="31"/>
        <v/>
      </c>
      <c r="Q79" s="459">
        <f t="shared" si="39"/>
        <v>0</v>
      </c>
      <c r="R79" s="461" t="str">
        <f t="shared" si="32"/>
        <v/>
      </c>
      <c r="S79" s="458" t="str">
        <f t="shared" si="33"/>
        <v/>
      </c>
      <c r="T79" s="458" t="str">
        <f t="shared" si="34"/>
        <v/>
      </c>
      <c r="U79" s="458" t="str">
        <f t="shared" si="35"/>
        <v/>
      </c>
      <c r="V79" s="458" t="str">
        <f t="shared" si="36"/>
        <v/>
      </c>
      <c r="W79" s="458" t="str">
        <f t="shared" si="37"/>
        <v/>
      </c>
      <c r="X79" s="460" t="str">
        <f t="shared" si="38"/>
        <v/>
      </c>
      <c r="Y79" s="131"/>
      <c r="Z79" s="131"/>
      <c r="AA79" s="83"/>
      <c r="AB79" s="83"/>
      <c r="AC79" s="83"/>
      <c r="AD79" s="83"/>
    </row>
    <row r="80" spans="1:30">
      <c r="A80" s="99"/>
      <c r="B80" s="107">
        <f>Bemonstering!$B$12</f>
        <v>6</v>
      </c>
      <c r="C80" s="457">
        <f t="shared" si="23"/>
        <v>0</v>
      </c>
      <c r="D80" s="458" t="str">
        <f t="shared" si="23"/>
        <v/>
      </c>
      <c r="E80" s="458" t="str">
        <f t="shared" si="23"/>
        <v/>
      </c>
      <c r="F80" s="458" t="str">
        <f t="shared" si="23"/>
        <v/>
      </c>
      <c r="G80" s="458" t="str">
        <f t="shared" si="23"/>
        <v/>
      </c>
      <c r="H80" s="459" t="str">
        <f t="shared" si="23"/>
        <v/>
      </c>
      <c r="I80" s="457" t="str">
        <f t="shared" si="24"/>
        <v/>
      </c>
      <c r="J80" s="458" t="str">
        <f t="shared" si="25"/>
        <v/>
      </c>
      <c r="K80" s="458" t="str">
        <f t="shared" si="26"/>
        <v/>
      </c>
      <c r="L80" s="458" t="str">
        <f t="shared" si="27"/>
        <v/>
      </c>
      <c r="M80" s="458" t="str">
        <f t="shared" si="28"/>
        <v/>
      </c>
      <c r="N80" s="458" t="str">
        <f t="shared" si="29"/>
        <v/>
      </c>
      <c r="O80" s="458" t="str">
        <f t="shared" si="30"/>
        <v/>
      </c>
      <c r="P80" s="460" t="str">
        <f t="shared" si="31"/>
        <v/>
      </c>
      <c r="Q80" s="459">
        <f t="shared" si="39"/>
        <v>0</v>
      </c>
      <c r="R80" s="461" t="str">
        <f t="shared" si="32"/>
        <v/>
      </c>
      <c r="S80" s="458" t="str">
        <f t="shared" si="33"/>
        <v/>
      </c>
      <c r="T80" s="458" t="str">
        <f t="shared" si="34"/>
        <v/>
      </c>
      <c r="U80" s="458" t="str">
        <f t="shared" si="35"/>
        <v/>
      </c>
      <c r="V80" s="458" t="str">
        <f t="shared" si="36"/>
        <v/>
      </c>
      <c r="W80" s="458" t="str">
        <f t="shared" si="37"/>
        <v/>
      </c>
      <c r="X80" s="460" t="str">
        <f t="shared" si="38"/>
        <v/>
      </c>
      <c r="Y80" s="131"/>
      <c r="Z80" s="131"/>
      <c r="AA80" s="83"/>
      <c r="AB80" s="83"/>
      <c r="AC80" s="83"/>
      <c r="AD80" s="83"/>
    </row>
    <row r="81" spans="1:32">
      <c r="A81" s="99"/>
      <c r="B81" s="107">
        <f>Bemonstering!$B$13</f>
        <v>7</v>
      </c>
      <c r="C81" s="457">
        <f t="shared" si="23"/>
        <v>0</v>
      </c>
      <c r="D81" s="458" t="str">
        <f t="shared" si="23"/>
        <v/>
      </c>
      <c r="E81" s="458" t="str">
        <f t="shared" si="23"/>
        <v/>
      </c>
      <c r="F81" s="458" t="str">
        <f t="shared" si="23"/>
        <v/>
      </c>
      <c r="G81" s="458" t="str">
        <f t="shared" si="23"/>
        <v/>
      </c>
      <c r="H81" s="459" t="str">
        <f t="shared" si="23"/>
        <v/>
      </c>
      <c r="I81" s="457" t="str">
        <f t="shared" si="24"/>
        <v/>
      </c>
      <c r="J81" s="458" t="str">
        <f t="shared" si="25"/>
        <v/>
      </c>
      <c r="K81" s="458" t="str">
        <f t="shared" si="26"/>
        <v/>
      </c>
      <c r="L81" s="458" t="str">
        <f t="shared" si="27"/>
        <v/>
      </c>
      <c r="M81" s="458" t="str">
        <f t="shared" si="28"/>
        <v/>
      </c>
      <c r="N81" s="458" t="str">
        <f t="shared" si="29"/>
        <v/>
      </c>
      <c r="O81" s="458" t="str">
        <f t="shared" si="30"/>
        <v/>
      </c>
      <c r="P81" s="460" t="str">
        <f t="shared" si="31"/>
        <v/>
      </c>
      <c r="Q81" s="459">
        <f t="shared" si="39"/>
        <v>0</v>
      </c>
      <c r="R81" s="461" t="str">
        <f t="shared" si="32"/>
        <v/>
      </c>
      <c r="S81" s="458" t="str">
        <f t="shared" si="33"/>
        <v/>
      </c>
      <c r="T81" s="458" t="str">
        <f t="shared" si="34"/>
        <v/>
      </c>
      <c r="U81" s="458" t="str">
        <f t="shared" si="35"/>
        <v/>
      </c>
      <c r="V81" s="458" t="str">
        <f t="shared" si="36"/>
        <v/>
      </c>
      <c r="W81" s="458" t="str">
        <f t="shared" si="37"/>
        <v/>
      </c>
      <c r="X81" s="460" t="str">
        <f t="shared" si="38"/>
        <v/>
      </c>
      <c r="Y81" s="131"/>
      <c r="Z81" s="131"/>
      <c r="AA81" s="83"/>
      <c r="AB81" s="83"/>
      <c r="AC81" s="83"/>
      <c r="AD81" s="83"/>
    </row>
    <row r="82" spans="1:32">
      <c r="A82" s="99"/>
      <c r="B82" s="107">
        <f>Bemonstering!$B$14</f>
        <v>8</v>
      </c>
      <c r="C82" s="457">
        <f t="shared" si="23"/>
        <v>0</v>
      </c>
      <c r="D82" s="458" t="str">
        <f t="shared" si="23"/>
        <v/>
      </c>
      <c r="E82" s="458" t="str">
        <f t="shared" si="23"/>
        <v/>
      </c>
      <c r="F82" s="458" t="str">
        <f t="shared" si="23"/>
        <v/>
      </c>
      <c r="G82" s="458" t="str">
        <f t="shared" si="23"/>
        <v/>
      </c>
      <c r="H82" s="459" t="str">
        <f t="shared" si="23"/>
        <v/>
      </c>
      <c r="I82" s="457" t="str">
        <f t="shared" si="24"/>
        <v/>
      </c>
      <c r="J82" s="458" t="str">
        <f t="shared" si="25"/>
        <v/>
      </c>
      <c r="K82" s="458" t="str">
        <f t="shared" si="26"/>
        <v/>
      </c>
      <c r="L82" s="458" t="str">
        <f t="shared" si="27"/>
        <v/>
      </c>
      <c r="M82" s="458" t="str">
        <f t="shared" si="28"/>
        <v/>
      </c>
      <c r="N82" s="458" t="str">
        <f t="shared" si="29"/>
        <v/>
      </c>
      <c r="O82" s="458" t="str">
        <f t="shared" si="30"/>
        <v/>
      </c>
      <c r="P82" s="460" t="str">
        <f t="shared" si="31"/>
        <v/>
      </c>
      <c r="Q82" s="459">
        <f t="shared" si="39"/>
        <v>0</v>
      </c>
      <c r="R82" s="461" t="str">
        <f t="shared" si="32"/>
        <v/>
      </c>
      <c r="S82" s="458" t="str">
        <f t="shared" si="33"/>
        <v/>
      </c>
      <c r="T82" s="458" t="str">
        <f t="shared" si="34"/>
        <v/>
      </c>
      <c r="U82" s="458" t="str">
        <f t="shared" si="35"/>
        <v/>
      </c>
      <c r="V82" s="458" t="str">
        <f t="shared" si="36"/>
        <v/>
      </c>
      <c r="W82" s="458" t="str">
        <f t="shared" si="37"/>
        <v/>
      </c>
      <c r="X82" s="460" t="str">
        <f t="shared" si="38"/>
        <v/>
      </c>
      <c r="Y82" s="131"/>
      <c r="Z82" s="131"/>
      <c r="AA82" s="83"/>
      <c r="AB82" s="83"/>
      <c r="AC82" s="83"/>
      <c r="AD82" s="83"/>
    </row>
    <row r="83" spans="1:32">
      <c r="A83" s="99"/>
      <c r="B83" s="107">
        <f>Bemonstering!$B$15</f>
        <v>9</v>
      </c>
      <c r="C83" s="457">
        <f t="shared" si="23"/>
        <v>0</v>
      </c>
      <c r="D83" s="458" t="str">
        <f t="shared" si="23"/>
        <v/>
      </c>
      <c r="E83" s="458" t="str">
        <f t="shared" si="23"/>
        <v/>
      </c>
      <c r="F83" s="458" t="str">
        <f t="shared" si="23"/>
        <v/>
      </c>
      <c r="G83" s="458" t="str">
        <f t="shared" si="23"/>
        <v/>
      </c>
      <c r="H83" s="459" t="str">
        <f t="shared" si="23"/>
        <v/>
      </c>
      <c r="I83" s="457" t="str">
        <f t="shared" si="24"/>
        <v/>
      </c>
      <c r="J83" s="458" t="str">
        <f t="shared" si="25"/>
        <v/>
      </c>
      <c r="K83" s="458" t="str">
        <f t="shared" si="26"/>
        <v/>
      </c>
      <c r="L83" s="458" t="str">
        <f t="shared" si="27"/>
        <v/>
      </c>
      <c r="M83" s="458" t="str">
        <f t="shared" si="28"/>
        <v/>
      </c>
      <c r="N83" s="458" t="str">
        <f t="shared" si="29"/>
        <v/>
      </c>
      <c r="O83" s="458" t="str">
        <f t="shared" si="30"/>
        <v/>
      </c>
      <c r="P83" s="460" t="str">
        <f t="shared" si="31"/>
        <v/>
      </c>
      <c r="Q83" s="459">
        <f t="shared" si="39"/>
        <v>0</v>
      </c>
      <c r="R83" s="461" t="str">
        <f t="shared" si="32"/>
        <v/>
      </c>
      <c r="S83" s="458" t="str">
        <f t="shared" si="33"/>
        <v/>
      </c>
      <c r="T83" s="458" t="str">
        <f t="shared" si="34"/>
        <v/>
      </c>
      <c r="U83" s="458" t="str">
        <f t="shared" si="35"/>
        <v/>
      </c>
      <c r="V83" s="458" t="str">
        <f t="shared" si="36"/>
        <v/>
      </c>
      <c r="W83" s="458" t="str">
        <f t="shared" si="37"/>
        <v/>
      </c>
      <c r="X83" s="460" t="str">
        <f t="shared" si="38"/>
        <v/>
      </c>
      <c r="Y83" s="131"/>
      <c r="Z83" s="131"/>
      <c r="AA83" s="83"/>
      <c r="AB83" s="83"/>
      <c r="AC83" s="83"/>
      <c r="AD83" s="83"/>
    </row>
    <row r="84" spans="1:32" ht="13.5" thickBot="1">
      <c r="A84" s="99"/>
      <c r="B84" s="111">
        <f>Bemonstering!$B$16</f>
        <v>10</v>
      </c>
      <c r="C84" s="462">
        <f t="shared" si="23"/>
        <v>0</v>
      </c>
      <c r="D84" s="463" t="str">
        <f t="shared" si="23"/>
        <v/>
      </c>
      <c r="E84" s="463" t="str">
        <f t="shared" si="23"/>
        <v/>
      </c>
      <c r="F84" s="463" t="str">
        <f t="shared" si="23"/>
        <v/>
      </c>
      <c r="G84" s="463" t="str">
        <f t="shared" si="23"/>
        <v/>
      </c>
      <c r="H84" s="464" t="str">
        <f t="shared" si="23"/>
        <v/>
      </c>
      <c r="I84" s="462" t="str">
        <f t="shared" si="24"/>
        <v/>
      </c>
      <c r="J84" s="463" t="str">
        <f t="shared" si="25"/>
        <v/>
      </c>
      <c r="K84" s="463" t="str">
        <f t="shared" si="26"/>
        <v/>
      </c>
      <c r="L84" s="463" t="str">
        <f t="shared" si="27"/>
        <v/>
      </c>
      <c r="M84" s="463" t="str">
        <f t="shared" si="28"/>
        <v/>
      </c>
      <c r="N84" s="463" t="str">
        <f t="shared" si="29"/>
        <v/>
      </c>
      <c r="O84" s="463" t="str">
        <f t="shared" si="30"/>
        <v/>
      </c>
      <c r="P84" s="465" t="str">
        <f t="shared" si="31"/>
        <v/>
      </c>
      <c r="Q84" s="464">
        <f t="shared" si="39"/>
        <v>0</v>
      </c>
      <c r="R84" s="466" t="str">
        <f t="shared" si="32"/>
        <v/>
      </c>
      <c r="S84" s="463" t="str">
        <f t="shared" si="33"/>
        <v/>
      </c>
      <c r="T84" s="463" t="str">
        <f t="shared" si="34"/>
        <v/>
      </c>
      <c r="U84" s="463" t="str">
        <f t="shared" si="35"/>
        <v/>
      </c>
      <c r="V84" s="463" t="str">
        <f t="shared" si="36"/>
        <v/>
      </c>
      <c r="W84" s="463" t="str">
        <f t="shared" si="37"/>
        <v/>
      </c>
      <c r="X84" s="465" t="str">
        <f t="shared" si="38"/>
        <v/>
      </c>
      <c r="Y84" s="131"/>
      <c r="Z84" s="131"/>
      <c r="AA84" s="83"/>
      <c r="AB84" s="83"/>
      <c r="AC84" s="83"/>
      <c r="AD84" s="83"/>
    </row>
    <row r="85" spans="1:32" ht="13.5" thickBot="1">
      <c r="A85" s="99"/>
      <c r="B85" s="166"/>
      <c r="C85" s="467"/>
      <c r="D85" s="467"/>
      <c r="E85" s="467"/>
      <c r="F85" s="467"/>
      <c r="G85" s="467"/>
      <c r="H85" s="467"/>
      <c r="I85" s="467"/>
      <c r="J85" s="467"/>
      <c r="K85" s="467"/>
      <c r="L85" s="467"/>
      <c r="M85" s="467"/>
      <c r="N85" s="467"/>
      <c r="O85" s="467"/>
      <c r="P85" s="467"/>
      <c r="Q85" s="467"/>
      <c r="R85" s="387"/>
      <c r="S85" s="467"/>
      <c r="T85" s="467"/>
      <c r="U85" s="467"/>
      <c r="V85" s="467"/>
      <c r="W85" s="467"/>
      <c r="X85" s="467"/>
      <c r="Y85" s="467"/>
      <c r="Z85" s="131"/>
      <c r="AA85" s="93"/>
      <c r="AB85" s="93"/>
      <c r="AC85" s="83"/>
      <c r="AD85" s="83"/>
      <c r="AE85" s="83"/>
      <c r="AF85" s="83"/>
    </row>
    <row r="86" spans="1:32">
      <c r="A86" s="99"/>
      <c r="B86" s="468" t="s">
        <v>214</v>
      </c>
      <c r="C86" s="469"/>
      <c r="D86" s="470"/>
      <c r="E86" s="470"/>
      <c r="F86" s="470"/>
      <c r="G86" s="470"/>
      <c r="H86" s="471"/>
      <c r="I86" s="469"/>
      <c r="J86" s="470"/>
      <c r="K86" s="471"/>
      <c r="L86" s="469"/>
      <c r="M86" s="470"/>
      <c r="N86" s="470"/>
      <c r="O86" s="470"/>
      <c r="P86" s="470"/>
      <c r="Q86" s="472" t="s">
        <v>140</v>
      </c>
      <c r="R86" s="473"/>
      <c r="S86" s="473"/>
      <c r="T86" s="473"/>
      <c r="U86" s="473"/>
      <c r="V86" s="473"/>
      <c r="W86" s="473"/>
      <c r="X86" s="474"/>
      <c r="Y86" s="131"/>
      <c r="Z86" s="131"/>
      <c r="AA86" s="83"/>
      <c r="AB86" s="83"/>
      <c r="AC86" s="83"/>
      <c r="AD86" s="83"/>
    </row>
    <row r="87" spans="1:32" ht="13.5" thickBot="1">
      <c r="A87" s="99"/>
      <c r="B87" s="475"/>
      <c r="C87" s="476" t="s">
        <v>83</v>
      </c>
      <c r="D87" s="477" t="s">
        <v>44</v>
      </c>
      <c r="E87" s="477" t="s">
        <v>60</v>
      </c>
      <c r="F87" s="477" t="s">
        <v>62</v>
      </c>
      <c r="G87" s="477" t="s">
        <v>87</v>
      </c>
      <c r="H87" s="478" t="s">
        <v>86</v>
      </c>
      <c r="I87" s="476" t="s">
        <v>11</v>
      </c>
      <c r="J87" s="477" t="s">
        <v>16</v>
      </c>
      <c r="K87" s="478" t="s">
        <v>17</v>
      </c>
      <c r="L87" s="479"/>
      <c r="M87" s="423"/>
      <c r="N87" s="423"/>
      <c r="O87" s="423"/>
      <c r="P87" s="423"/>
      <c r="Q87" s="476" t="s">
        <v>141</v>
      </c>
      <c r="R87" s="477" t="s">
        <v>64</v>
      </c>
      <c r="S87" s="477" t="s">
        <v>67</v>
      </c>
      <c r="T87" s="477" t="s">
        <v>68</v>
      </c>
      <c r="U87" s="477" t="s">
        <v>70</v>
      </c>
      <c r="V87" s="477" t="s">
        <v>150</v>
      </c>
      <c r="W87" s="477" t="s">
        <v>75</v>
      </c>
      <c r="X87" s="478" t="s">
        <v>93</v>
      </c>
      <c r="Y87" s="131"/>
      <c r="Z87" s="131"/>
      <c r="AA87" s="83"/>
      <c r="AB87" s="83"/>
      <c r="AC87" s="83"/>
      <c r="AD87" s="83"/>
    </row>
    <row r="88" spans="1:32">
      <c r="A88" s="99"/>
      <c r="B88" s="480" t="str">
        <f>Bemonstering!$B$7</f>
        <v>test</v>
      </c>
      <c r="C88" s="481">
        <f t="shared" ref="C88:H88" si="40">IF(C75="","",C$20*C75)</f>
        <v>2.5</v>
      </c>
      <c r="D88" s="482" t="str">
        <f t="shared" si="40"/>
        <v/>
      </c>
      <c r="E88" s="482" t="str">
        <f t="shared" si="40"/>
        <v/>
      </c>
      <c r="F88" s="482" t="str">
        <f t="shared" si="40"/>
        <v/>
      </c>
      <c r="G88" s="482">
        <f t="shared" si="40"/>
        <v>1.875</v>
      </c>
      <c r="H88" s="483">
        <f t="shared" si="40"/>
        <v>3.3333333333333333E-2</v>
      </c>
      <c r="I88" s="484">
        <f t="shared" ref="I88:I97" si="41">IF(I75="","",C$38*I75)</f>
        <v>1.25</v>
      </c>
      <c r="J88" s="425" t="str">
        <f t="shared" ref="J88:J97" si="42">IF(J75="","",D$38*J75)</f>
        <v/>
      </c>
      <c r="K88" s="485" t="str">
        <f t="shared" ref="K88:K97" si="43">IF(K75="","",E$38*K75)</f>
        <v/>
      </c>
      <c r="L88" s="484"/>
      <c r="M88" s="425"/>
      <c r="N88" s="425"/>
      <c r="O88" s="425"/>
      <c r="P88" s="425"/>
      <c r="Q88" s="481" t="str">
        <f t="shared" ref="Q88:Q97" si="44">IF(L75="","",SUM(L75:P75)/5)</f>
        <v/>
      </c>
      <c r="R88" s="482">
        <f t="shared" ref="R88:R97" si="45">IF(R75="","",C$56*R75)</f>
        <v>8.0000000000000002E-3</v>
      </c>
      <c r="S88" s="482" t="str">
        <f t="shared" ref="S88:S97" si="46">IF(S75="","",D$56*S75)</f>
        <v/>
      </c>
      <c r="T88" s="482" t="str">
        <f t="shared" ref="T88:T97" si="47">IF(T75="","",E$56*T75)</f>
        <v/>
      </c>
      <c r="U88" s="482" t="str">
        <f t="shared" ref="U88:U97" si="48">IF(U75="","",F$56*U75)</f>
        <v/>
      </c>
      <c r="V88" s="482" t="str">
        <f t="shared" ref="V88:V97" si="49">IF(V75="","",G$56*V75)</f>
        <v/>
      </c>
      <c r="W88" s="482" t="str">
        <f t="shared" ref="W88:W97" si="50">IF(W75="","",H$56*W75)</f>
        <v/>
      </c>
      <c r="X88" s="483" t="str">
        <f t="shared" ref="X88:X97" si="51">IF(X75="","",I$56*X75)</f>
        <v/>
      </c>
      <c r="Y88" s="131"/>
      <c r="Z88" s="131"/>
      <c r="AA88" s="83"/>
      <c r="AB88" s="83"/>
      <c r="AC88" s="83"/>
      <c r="AD88" s="83"/>
    </row>
    <row r="89" spans="1:32">
      <c r="A89" s="99"/>
      <c r="B89" s="480">
        <f>Bemonstering!$B$8</f>
        <v>2</v>
      </c>
      <c r="C89" s="484">
        <f t="shared" ref="C89:H89" si="52">IF(C76="","",C$20*C76)</f>
        <v>0</v>
      </c>
      <c r="D89" s="425" t="str">
        <f t="shared" si="52"/>
        <v/>
      </c>
      <c r="E89" s="425" t="str">
        <f t="shared" si="52"/>
        <v/>
      </c>
      <c r="F89" s="425" t="str">
        <f t="shared" si="52"/>
        <v/>
      </c>
      <c r="G89" s="425" t="str">
        <f t="shared" si="52"/>
        <v/>
      </c>
      <c r="H89" s="485" t="str">
        <f t="shared" si="52"/>
        <v/>
      </c>
      <c r="I89" s="484" t="str">
        <f t="shared" si="41"/>
        <v/>
      </c>
      <c r="J89" s="425" t="str">
        <f t="shared" si="42"/>
        <v/>
      </c>
      <c r="K89" s="485" t="str">
        <f t="shared" si="43"/>
        <v/>
      </c>
      <c r="L89" s="484"/>
      <c r="M89" s="425"/>
      <c r="N89" s="425"/>
      <c r="O89" s="425"/>
      <c r="P89" s="425"/>
      <c r="Q89" s="484" t="str">
        <f t="shared" si="44"/>
        <v/>
      </c>
      <c r="R89" s="425" t="str">
        <f t="shared" si="45"/>
        <v/>
      </c>
      <c r="S89" s="425" t="str">
        <f t="shared" si="46"/>
        <v/>
      </c>
      <c r="T89" s="425" t="str">
        <f t="shared" si="47"/>
        <v/>
      </c>
      <c r="U89" s="425" t="str">
        <f t="shared" si="48"/>
        <v/>
      </c>
      <c r="V89" s="425" t="str">
        <f t="shared" si="49"/>
        <v/>
      </c>
      <c r="W89" s="425" t="str">
        <f t="shared" si="50"/>
        <v/>
      </c>
      <c r="X89" s="485" t="str">
        <f t="shared" si="51"/>
        <v/>
      </c>
      <c r="Y89" s="131"/>
      <c r="Z89" s="131"/>
      <c r="AA89" s="83"/>
      <c r="AB89" s="83"/>
      <c r="AC89" s="83"/>
      <c r="AD89" s="83"/>
    </row>
    <row r="90" spans="1:32">
      <c r="A90" s="99"/>
      <c r="B90" s="480">
        <f>Bemonstering!$B$9</f>
        <v>3</v>
      </c>
      <c r="C90" s="484">
        <f t="shared" ref="C90:H90" si="53">IF(C77="","",C$20*C77)</f>
        <v>0</v>
      </c>
      <c r="D90" s="425" t="str">
        <f t="shared" si="53"/>
        <v/>
      </c>
      <c r="E90" s="425" t="str">
        <f t="shared" si="53"/>
        <v/>
      </c>
      <c r="F90" s="425" t="str">
        <f t="shared" si="53"/>
        <v/>
      </c>
      <c r="G90" s="425" t="str">
        <f t="shared" si="53"/>
        <v/>
      </c>
      <c r="H90" s="485" t="str">
        <f t="shared" si="53"/>
        <v/>
      </c>
      <c r="I90" s="484" t="str">
        <f t="shared" si="41"/>
        <v/>
      </c>
      <c r="J90" s="425" t="str">
        <f t="shared" si="42"/>
        <v/>
      </c>
      <c r="K90" s="485" t="str">
        <f t="shared" si="43"/>
        <v/>
      </c>
      <c r="L90" s="484"/>
      <c r="M90" s="425"/>
      <c r="N90" s="425"/>
      <c r="O90" s="425"/>
      <c r="P90" s="425"/>
      <c r="Q90" s="484" t="str">
        <f t="shared" si="44"/>
        <v/>
      </c>
      <c r="R90" s="425" t="str">
        <f t="shared" si="45"/>
        <v/>
      </c>
      <c r="S90" s="425" t="str">
        <f t="shared" si="46"/>
        <v/>
      </c>
      <c r="T90" s="425" t="str">
        <f t="shared" si="47"/>
        <v/>
      </c>
      <c r="U90" s="425" t="str">
        <f t="shared" si="48"/>
        <v/>
      </c>
      <c r="V90" s="425" t="str">
        <f t="shared" si="49"/>
        <v/>
      </c>
      <c r="W90" s="425" t="str">
        <f t="shared" si="50"/>
        <v/>
      </c>
      <c r="X90" s="485" t="str">
        <f t="shared" si="51"/>
        <v/>
      </c>
      <c r="Y90" s="131"/>
      <c r="Z90" s="131"/>
      <c r="AA90" s="83"/>
      <c r="AB90" s="83"/>
      <c r="AC90" s="83"/>
      <c r="AD90" s="83"/>
    </row>
    <row r="91" spans="1:32">
      <c r="A91" s="99"/>
      <c r="B91" s="480">
        <f>Bemonstering!$B$10</f>
        <v>4</v>
      </c>
      <c r="C91" s="484">
        <f t="shared" ref="C91:H91" si="54">IF(C78="","",C$20*C78)</f>
        <v>0</v>
      </c>
      <c r="D91" s="425" t="str">
        <f t="shared" si="54"/>
        <v/>
      </c>
      <c r="E91" s="425" t="str">
        <f t="shared" si="54"/>
        <v/>
      </c>
      <c r="F91" s="425" t="str">
        <f t="shared" si="54"/>
        <v/>
      </c>
      <c r="G91" s="425" t="str">
        <f t="shared" si="54"/>
        <v/>
      </c>
      <c r="H91" s="485" t="str">
        <f t="shared" si="54"/>
        <v/>
      </c>
      <c r="I91" s="484" t="str">
        <f t="shared" si="41"/>
        <v/>
      </c>
      <c r="J91" s="425" t="str">
        <f t="shared" si="42"/>
        <v/>
      </c>
      <c r="K91" s="485" t="str">
        <f t="shared" si="43"/>
        <v/>
      </c>
      <c r="L91" s="484"/>
      <c r="M91" s="425"/>
      <c r="N91" s="425"/>
      <c r="O91" s="425"/>
      <c r="P91" s="425"/>
      <c r="Q91" s="484" t="str">
        <f t="shared" si="44"/>
        <v/>
      </c>
      <c r="R91" s="425" t="str">
        <f t="shared" si="45"/>
        <v/>
      </c>
      <c r="S91" s="425" t="str">
        <f t="shared" si="46"/>
        <v/>
      </c>
      <c r="T91" s="425" t="str">
        <f t="shared" si="47"/>
        <v/>
      </c>
      <c r="U91" s="425" t="str">
        <f t="shared" si="48"/>
        <v/>
      </c>
      <c r="V91" s="425" t="str">
        <f t="shared" si="49"/>
        <v/>
      </c>
      <c r="W91" s="425" t="str">
        <f t="shared" si="50"/>
        <v/>
      </c>
      <c r="X91" s="485" t="str">
        <f t="shared" si="51"/>
        <v/>
      </c>
      <c r="Y91" s="131"/>
      <c r="Z91" s="131"/>
      <c r="AA91" s="83"/>
      <c r="AB91" s="83"/>
      <c r="AC91" s="83"/>
      <c r="AD91" s="83"/>
    </row>
    <row r="92" spans="1:32">
      <c r="A92" s="99"/>
      <c r="B92" s="480">
        <f>Bemonstering!$B$11</f>
        <v>5</v>
      </c>
      <c r="C92" s="484">
        <f t="shared" ref="C92:H92" si="55">IF(C79="","",C$20*C79)</f>
        <v>0</v>
      </c>
      <c r="D92" s="425" t="str">
        <f t="shared" si="55"/>
        <v/>
      </c>
      <c r="E92" s="425" t="str">
        <f t="shared" si="55"/>
        <v/>
      </c>
      <c r="F92" s="425" t="str">
        <f t="shared" si="55"/>
        <v/>
      </c>
      <c r="G92" s="425" t="str">
        <f t="shared" si="55"/>
        <v/>
      </c>
      <c r="H92" s="485" t="str">
        <f t="shared" si="55"/>
        <v/>
      </c>
      <c r="I92" s="484" t="str">
        <f t="shared" si="41"/>
        <v/>
      </c>
      <c r="J92" s="425" t="str">
        <f t="shared" si="42"/>
        <v/>
      </c>
      <c r="K92" s="485" t="str">
        <f t="shared" si="43"/>
        <v/>
      </c>
      <c r="L92" s="484"/>
      <c r="M92" s="425"/>
      <c r="N92" s="425"/>
      <c r="O92" s="425"/>
      <c r="P92" s="425"/>
      <c r="Q92" s="484" t="str">
        <f t="shared" si="44"/>
        <v/>
      </c>
      <c r="R92" s="425" t="str">
        <f t="shared" si="45"/>
        <v/>
      </c>
      <c r="S92" s="425" t="str">
        <f t="shared" si="46"/>
        <v/>
      </c>
      <c r="T92" s="425" t="str">
        <f t="shared" si="47"/>
        <v/>
      </c>
      <c r="U92" s="425" t="str">
        <f t="shared" si="48"/>
        <v/>
      </c>
      <c r="V92" s="425" t="str">
        <f t="shared" si="49"/>
        <v/>
      </c>
      <c r="W92" s="425" t="str">
        <f t="shared" si="50"/>
        <v/>
      </c>
      <c r="X92" s="485" t="str">
        <f t="shared" si="51"/>
        <v/>
      </c>
      <c r="Y92" s="131"/>
      <c r="Z92" s="131"/>
      <c r="AA92" s="83"/>
      <c r="AB92" s="83"/>
      <c r="AC92" s="83"/>
      <c r="AD92" s="83"/>
    </row>
    <row r="93" spans="1:32">
      <c r="A93" s="99"/>
      <c r="B93" s="480">
        <f>Bemonstering!$B$12</f>
        <v>6</v>
      </c>
      <c r="C93" s="484">
        <f t="shared" ref="C93:H93" si="56">IF(C80="","",C$20*C80)</f>
        <v>0</v>
      </c>
      <c r="D93" s="425" t="str">
        <f t="shared" si="56"/>
        <v/>
      </c>
      <c r="E93" s="425" t="str">
        <f t="shared" si="56"/>
        <v/>
      </c>
      <c r="F93" s="425" t="str">
        <f t="shared" si="56"/>
        <v/>
      </c>
      <c r="G93" s="425" t="str">
        <f t="shared" si="56"/>
        <v/>
      </c>
      <c r="H93" s="485" t="str">
        <f t="shared" si="56"/>
        <v/>
      </c>
      <c r="I93" s="484" t="str">
        <f t="shared" si="41"/>
        <v/>
      </c>
      <c r="J93" s="425" t="str">
        <f t="shared" si="42"/>
        <v/>
      </c>
      <c r="K93" s="485" t="str">
        <f t="shared" si="43"/>
        <v/>
      </c>
      <c r="L93" s="484"/>
      <c r="M93" s="425"/>
      <c r="N93" s="425"/>
      <c r="O93" s="425"/>
      <c r="P93" s="425"/>
      <c r="Q93" s="484" t="str">
        <f t="shared" si="44"/>
        <v/>
      </c>
      <c r="R93" s="425" t="str">
        <f t="shared" si="45"/>
        <v/>
      </c>
      <c r="S93" s="425" t="str">
        <f t="shared" si="46"/>
        <v/>
      </c>
      <c r="T93" s="425" t="str">
        <f t="shared" si="47"/>
        <v/>
      </c>
      <c r="U93" s="425" t="str">
        <f t="shared" si="48"/>
        <v/>
      </c>
      <c r="V93" s="425" t="str">
        <f t="shared" si="49"/>
        <v/>
      </c>
      <c r="W93" s="425" t="str">
        <f t="shared" si="50"/>
        <v/>
      </c>
      <c r="X93" s="485" t="str">
        <f t="shared" si="51"/>
        <v/>
      </c>
      <c r="Y93" s="131"/>
      <c r="Z93" s="131"/>
      <c r="AA93" s="83"/>
      <c r="AB93" s="83"/>
      <c r="AC93" s="83"/>
      <c r="AD93" s="83"/>
    </row>
    <row r="94" spans="1:32">
      <c r="A94" s="99"/>
      <c r="B94" s="480">
        <f>Bemonstering!$B$13</f>
        <v>7</v>
      </c>
      <c r="C94" s="484">
        <f t="shared" ref="C94:H94" si="57">IF(C81="","",C$20*C81)</f>
        <v>0</v>
      </c>
      <c r="D94" s="425" t="str">
        <f t="shared" si="57"/>
        <v/>
      </c>
      <c r="E94" s="425" t="str">
        <f t="shared" si="57"/>
        <v/>
      </c>
      <c r="F94" s="425" t="str">
        <f t="shared" si="57"/>
        <v/>
      </c>
      <c r="G94" s="425" t="str">
        <f t="shared" si="57"/>
        <v/>
      </c>
      <c r="H94" s="485" t="str">
        <f t="shared" si="57"/>
        <v/>
      </c>
      <c r="I94" s="484" t="str">
        <f t="shared" si="41"/>
        <v/>
      </c>
      <c r="J94" s="425" t="str">
        <f t="shared" si="42"/>
        <v/>
      </c>
      <c r="K94" s="485" t="str">
        <f t="shared" si="43"/>
        <v/>
      </c>
      <c r="L94" s="484"/>
      <c r="M94" s="425"/>
      <c r="N94" s="425"/>
      <c r="O94" s="425"/>
      <c r="P94" s="425"/>
      <c r="Q94" s="484" t="str">
        <f t="shared" si="44"/>
        <v/>
      </c>
      <c r="R94" s="425" t="str">
        <f t="shared" si="45"/>
        <v/>
      </c>
      <c r="S94" s="425" t="str">
        <f t="shared" si="46"/>
        <v/>
      </c>
      <c r="T94" s="425" t="str">
        <f t="shared" si="47"/>
        <v/>
      </c>
      <c r="U94" s="425" t="str">
        <f t="shared" si="48"/>
        <v/>
      </c>
      <c r="V94" s="425" t="str">
        <f t="shared" si="49"/>
        <v/>
      </c>
      <c r="W94" s="425" t="str">
        <f t="shared" si="50"/>
        <v/>
      </c>
      <c r="X94" s="485" t="str">
        <f t="shared" si="51"/>
        <v/>
      </c>
      <c r="Y94" s="131"/>
      <c r="Z94" s="131"/>
      <c r="AA94" s="83"/>
      <c r="AB94" s="83"/>
      <c r="AC94" s="83"/>
      <c r="AD94" s="83"/>
    </row>
    <row r="95" spans="1:32">
      <c r="A95" s="99"/>
      <c r="B95" s="480">
        <f>Bemonstering!$B$14</f>
        <v>8</v>
      </c>
      <c r="C95" s="484">
        <f t="shared" ref="C95:H95" si="58">IF(C82="","",C$20*C82)</f>
        <v>0</v>
      </c>
      <c r="D95" s="425" t="str">
        <f t="shared" si="58"/>
        <v/>
      </c>
      <c r="E95" s="425" t="str">
        <f t="shared" si="58"/>
        <v/>
      </c>
      <c r="F95" s="425" t="str">
        <f t="shared" si="58"/>
        <v/>
      </c>
      <c r="G95" s="425" t="str">
        <f t="shared" si="58"/>
        <v/>
      </c>
      <c r="H95" s="485" t="str">
        <f t="shared" si="58"/>
        <v/>
      </c>
      <c r="I95" s="484" t="str">
        <f t="shared" si="41"/>
        <v/>
      </c>
      <c r="J95" s="425" t="str">
        <f t="shared" si="42"/>
        <v/>
      </c>
      <c r="K95" s="485" t="str">
        <f t="shared" si="43"/>
        <v/>
      </c>
      <c r="L95" s="484"/>
      <c r="M95" s="425"/>
      <c r="N95" s="425"/>
      <c r="O95" s="425"/>
      <c r="P95" s="425"/>
      <c r="Q95" s="484" t="str">
        <f t="shared" si="44"/>
        <v/>
      </c>
      <c r="R95" s="425" t="str">
        <f t="shared" si="45"/>
        <v/>
      </c>
      <c r="S95" s="425" t="str">
        <f t="shared" si="46"/>
        <v/>
      </c>
      <c r="T95" s="425" t="str">
        <f t="shared" si="47"/>
        <v/>
      </c>
      <c r="U95" s="425" t="str">
        <f t="shared" si="48"/>
        <v/>
      </c>
      <c r="V95" s="425" t="str">
        <f t="shared" si="49"/>
        <v/>
      </c>
      <c r="W95" s="425" t="str">
        <f t="shared" si="50"/>
        <v/>
      </c>
      <c r="X95" s="485" t="str">
        <f t="shared" si="51"/>
        <v/>
      </c>
      <c r="Y95" s="131"/>
      <c r="Z95" s="131"/>
      <c r="AA95" s="83"/>
      <c r="AB95" s="83"/>
      <c r="AC95" s="83"/>
      <c r="AD95" s="83"/>
    </row>
    <row r="96" spans="1:32">
      <c r="A96" s="99"/>
      <c r="B96" s="480">
        <f>Bemonstering!$B$15</f>
        <v>9</v>
      </c>
      <c r="C96" s="484">
        <f t="shared" ref="C96:H96" si="59">IF(C83="","",C$20*C83)</f>
        <v>0</v>
      </c>
      <c r="D96" s="425" t="str">
        <f t="shared" si="59"/>
        <v/>
      </c>
      <c r="E96" s="425" t="str">
        <f t="shared" si="59"/>
        <v/>
      </c>
      <c r="F96" s="425" t="str">
        <f t="shared" si="59"/>
        <v/>
      </c>
      <c r="G96" s="425" t="str">
        <f t="shared" si="59"/>
        <v/>
      </c>
      <c r="H96" s="485" t="str">
        <f t="shared" si="59"/>
        <v/>
      </c>
      <c r="I96" s="484" t="str">
        <f t="shared" si="41"/>
        <v/>
      </c>
      <c r="J96" s="425" t="str">
        <f t="shared" si="42"/>
        <v/>
      </c>
      <c r="K96" s="485" t="str">
        <f t="shared" si="43"/>
        <v/>
      </c>
      <c r="L96" s="484"/>
      <c r="M96" s="425"/>
      <c r="N96" s="425"/>
      <c r="O96" s="425"/>
      <c r="P96" s="425"/>
      <c r="Q96" s="484" t="str">
        <f t="shared" si="44"/>
        <v/>
      </c>
      <c r="R96" s="425" t="str">
        <f t="shared" si="45"/>
        <v/>
      </c>
      <c r="S96" s="425" t="str">
        <f t="shared" si="46"/>
        <v/>
      </c>
      <c r="T96" s="425" t="str">
        <f t="shared" si="47"/>
        <v/>
      </c>
      <c r="U96" s="425" t="str">
        <f t="shared" si="48"/>
        <v/>
      </c>
      <c r="V96" s="425" t="str">
        <f t="shared" si="49"/>
        <v/>
      </c>
      <c r="W96" s="425" t="str">
        <f t="shared" si="50"/>
        <v/>
      </c>
      <c r="X96" s="485" t="str">
        <f t="shared" si="51"/>
        <v/>
      </c>
      <c r="Y96" s="131"/>
      <c r="Z96" s="131"/>
      <c r="AA96" s="83"/>
      <c r="AB96" s="83"/>
      <c r="AC96" s="83"/>
      <c r="AD96" s="83"/>
    </row>
    <row r="97" spans="1:31" ht="13.5" thickBot="1">
      <c r="A97" s="99"/>
      <c r="B97" s="475">
        <f>Bemonstering!$B$16</f>
        <v>10</v>
      </c>
      <c r="C97" s="486">
        <f t="shared" ref="C97:H97" si="60">IF(C84="","",C$20*C84)</f>
        <v>0</v>
      </c>
      <c r="D97" s="487" t="str">
        <f t="shared" si="60"/>
        <v/>
      </c>
      <c r="E97" s="487" t="str">
        <f t="shared" si="60"/>
        <v/>
      </c>
      <c r="F97" s="487" t="str">
        <f t="shared" si="60"/>
        <v/>
      </c>
      <c r="G97" s="487" t="str">
        <f t="shared" si="60"/>
        <v/>
      </c>
      <c r="H97" s="488" t="str">
        <f t="shared" si="60"/>
        <v/>
      </c>
      <c r="I97" s="486" t="str">
        <f t="shared" si="41"/>
        <v/>
      </c>
      <c r="J97" s="487" t="str">
        <f t="shared" si="42"/>
        <v/>
      </c>
      <c r="K97" s="488" t="str">
        <f t="shared" si="43"/>
        <v/>
      </c>
      <c r="L97" s="486"/>
      <c r="M97" s="487"/>
      <c r="N97" s="487"/>
      <c r="O97" s="487"/>
      <c r="P97" s="487"/>
      <c r="Q97" s="486" t="str">
        <f t="shared" si="44"/>
        <v/>
      </c>
      <c r="R97" s="487" t="str">
        <f t="shared" si="45"/>
        <v/>
      </c>
      <c r="S97" s="487" t="str">
        <f t="shared" si="46"/>
        <v/>
      </c>
      <c r="T97" s="487" t="str">
        <f t="shared" si="47"/>
        <v/>
      </c>
      <c r="U97" s="487" t="str">
        <f t="shared" si="48"/>
        <v/>
      </c>
      <c r="V97" s="487" t="str">
        <f t="shared" si="49"/>
        <v/>
      </c>
      <c r="W97" s="487" t="str">
        <f t="shared" si="50"/>
        <v/>
      </c>
      <c r="X97" s="488" t="str">
        <f t="shared" si="51"/>
        <v/>
      </c>
      <c r="Y97" s="131"/>
      <c r="Z97" s="131"/>
      <c r="AA97" s="83"/>
      <c r="AB97" s="83"/>
      <c r="AC97" s="83"/>
      <c r="AD97" s="83"/>
    </row>
    <row r="98" spans="1:31" ht="13.5" thickBot="1">
      <c r="A98" s="99"/>
      <c r="B98" s="99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93"/>
      <c r="AB98" s="83"/>
      <c r="AC98" s="83"/>
      <c r="AD98" s="83"/>
      <c r="AE98" s="83"/>
    </row>
    <row r="99" spans="1:31">
      <c r="A99" s="99"/>
      <c r="B99" s="489" t="s">
        <v>167</v>
      </c>
      <c r="C99" s="590" t="s">
        <v>162</v>
      </c>
      <c r="D99" s="59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93"/>
      <c r="AB99" s="83"/>
      <c r="AC99" s="83"/>
      <c r="AD99" s="83"/>
      <c r="AE99" s="83"/>
    </row>
    <row r="100" spans="1:31" ht="13.5" thickBot="1">
      <c r="A100" s="99"/>
      <c r="B100" s="489">
        <v>0.5</v>
      </c>
      <c r="C100" s="594" t="s">
        <v>159</v>
      </c>
      <c r="D100" s="595"/>
      <c r="E100" s="162"/>
      <c r="F100" s="162" t="s">
        <v>219</v>
      </c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93"/>
      <c r="AB100" s="83"/>
      <c r="AC100" s="83"/>
      <c r="AD100" s="83"/>
      <c r="AE100" s="83"/>
    </row>
    <row r="101" spans="1:31">
      <c r="A101" s="99"/>
      <c r="B101" s="392" t="str">
        <f>Bemonstering!$B$7</f>
        <v>test</v>
      </c>
      <c r="C101" s="596">
        <f t="shared" ref="C101:C110" si="61">SUM(C88:X88)/(Y62*$B$100)</f>
        <v>0.56663333333333332</v>
      </c>
      <c r="D101" s="597"/>
      <c r="E101" s="490">
        <f>IF(C101&gt;=1,"",C101)</f>
        <v>0.56663333333333332</v>
      </c>
      <c r="F101" s="372"/>
      <c r="G101" s="131"/>
      <c r="H101" s="49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93"/>
      <c r="AB101" s="83"/>
      <c r="AC101" s="83"/>
      <c r="AD101" s="83"/>
      <c r="AE101" s="83"/>
    </row>
    <row r="102" spans="1:31">
      <c r="A102" s="99"/>
      <c r="B102" s="107">
        <f>Bemonstering!$B$8</f>
        <v>2</v>
      </c>
      <c r="C102" s="579">
        <f t="shared" si="61"/>
        <v>0</v>
      </c>
      <c r="D102" s="580"/>
      <c r="E102" s="490">
        <f t="shared" ref="E102:E110" si="62">IF(C102&gt;=1,"",C102)</f>
        <v>0</v>
      </c>
      <c r="F102" s="372" t="str">
        <f t="shared" ref="F102:F110" si="63">IF(C102&gt;=1,C102,"")</f>
        <v/>
      </c>
      <c r="G102" s="131"/>
      <c r="H102" s="49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93"/>
      <c r="AB102" s="83"/>
      <c r="AC102" s="83"/>
      <c r="AD102" s="83"/>
      <c r="AE102" s="83"/>
    </row>
    <row r="103" spans="1:31">
      <c r="A103" s="99"/>
      <c r="B103" s="107">
        <f>Bemonstering!$B$9</f>
        <v>3</v>
      </c>
      <c r="C103" s="579">
        <f t="shared" si="61"/>
        <v>0</v>
      </c>
      <c r="D103" s="580"/>
      <c r="E103" s="490">
        <f t="shared" si="62"/>
        <v>0</v>
      </c>
      <c r="F103" s="372" t="str">
        <f t="shared" si="63"/>
        <v/>
      </c>
      <c r="G103" s="131"/>
      <c r="H103" s="49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93"/>
      <c r="AB103" s="83"/>
      <c r="AC103" s="83"/>
      <c r="AD103" s="83"/>
      <c r="AE103" s="83"/>
    </row>
    <row r="104" spans="1:31">
      <c r="A104" s="99"/>
      <c r="B104" s="107">
        <f>Bemonstering!$B$10</f>
        <v>4</v>
      </c>
      <c r="C104" s="579">
        <f t="shared" si="61"/>
        <v>0</v>
      </c>
      <c r="D104" s="580"/>
      <c r="E104" s="490">
        <f t="shared" si="62"/>
        <v>0</v>
      </c>
      <c r="F104" s="372" t="str">
        <f t="shared" si="63"/>
        <v/>
      </c>
      <c r="G104" s="131"/>
      <c r="H104" s="49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93"/>
      <c r="AB104" s="83"/>
      <c r="AC104" s="83"/>
      <c r="AD104" s="83"/>
      <c r="AE104" s="83"/>
    </row>
    <row r="105" spans="1:31">
      <c r="A105" s="99"/>
      <c r="B105" s="107">
        <f>Bemonstering!$B$11</f>
        <v>5</v>
      </c>
      <c r="C105" s="579">
        <f t="shared" si="61"/>
        <v>0</v>
      </c>
      <c r="D105" s="580"/>
      <c r="E105" s="490">
        <f t="shared" si="62"/>
        <v>0</v>
      </c>
      <c r="F105" s="372" t="str">
        <f t="shared" si="63"/>
        <v/>
      </c>
      <c r="G105" s="131"/>
      <c r="H105" s="49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93"/>
      <c r="AB105" s="83"/>
      <c r="AC105" s="83"/>
      <c r="AD105" s="83"/>
      <c r="AE105" s="83"/>
    </row>
    <row r="106" spans="1:31">
      <c r="A106" s="99"/>
      <c r="B106" s="107">
        <f>Bemonstering!$B$12</f>
        <v>6</v>
      </c>
      <c r="C106" s="579">
        <f t="shared" si="61"/>
        <v>0</v>
      </c>
      <c r="D106" s="580"/>
      <c r="E106" s="490">
        <f t="shared" si="62"/>
        <v>0</v>
      </c>
      <c r="F106" s="372" t="str">
        <f t="shared" si="63"/>
        <v/>
      </c>
      <c r="G106" s="131"/>
      <c r="H106" s="49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93"/>
      <c r="AB106" s="83"/>
      <c r="AC106" s="83"/>
      <c r="AD106" s="83"/>
      <c r="AE106" s="83"/>
    </row>
    <row r="107" spans="1:31">
      <c r="A107" s="99"/>
      <c r="B107" s="107">
        <f>Bemonstering!$B$13</f>
        <v>7</v>
      </c>
      <c r="C107" s="579">
        <f t="shared" si="61"/>
        <v>0</v>
      </c>
      <c r="D107" s="580"/>
      <c r="E107" s="490">
        <f t="shared" si="62"/>
        <v>0</v>
      </c>
      <c r="F107" s="372" t="str">
        <f t="shared" si="63"/>
        <v/>
      </c>
      <c r="G107" s="131"/>
      <c r="H107" s="49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93"/>
      <c r="AB107" s="83"/>
      <c r="AC107" s="83"/>
      <c r="AD107" s="83"/>
      <c r="AE107" s="83"/>
    </row>
    <row r="108" spans="1:31">
      <c r="A108" s="99"/>
      <c r="B108" s="107">
        <f>Bemonstering!$B$14</f>
        <v>8</v>
      </c>
      <c r="C108" s="579">
        <f t="shared" si="61"/>
        <v>0</v>
      </c>
      <c r="D108" s="580"/>
      <c r="E108" s="490">
        <f t="shared" si="62"/>
        <v>0</v>
      </c>
      <c r="F108" s="372" t="str">
        <f t="shared" si="63"/>
        <v/>
      </c>
      <c r="G108" s="131"/>
      <c r="H108" s="49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93"/>
      <c r="AB108" s="83"/>
      <c r="AC108" s="83"/>
      <c r="AD108" s="83"/>
      <c r="AE108" s="83"/>
    </row>
    <row r="109" spans="1:31">
      <c r="A109" s="99"/>
      <c r="B109" s="107">
        <f>Bemonstering!$B$15</f>
        <v>9</v>
      </c>
      <c r="C109" s="579">
        <f t="shared" si="61"/>
        <v>0</v>
      </c>
      <c r="D109" s="580"/>
      <c r="E109" s="490">
        <f t="shared" si="62"/>
        <v>0</v>
      </c>
      <c r="F109" s="372" t="str">
        <f t="shared" si="63"/>
        <v/>
      </c>
      <c r="G109" s="131"/>
      <c r="H109" s="49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93"/>
      <c r="AB109" s="83"/>
      <c r="AC109" s="83"/>
      <c r="AD109" s="83"/>
      <c r="AE109" s="83"/>
    </row>
    <row r="110" spans="1:31" ht="13.5" thickBot="1">
      <c r="A110" s="99"/>
      <c r="B110" s="111">
        <f>Bemonstering!$B$16</f>
        <v>10</v>
      </c>
      <c r="C110" s="579">
        <f t="shared" si="61"/>
        <v>0</v>
      </c>
      <c r="D110" s="580"/>
      <c r="E110" s="490">
        <f t="shared" si="62"/>
        <v>0</v>
      </c>
      <c r="F110" s="372" t="str">
        <f t="shared" si="63"/>
        <v/>
      </c>
      <c r="G110" s="131"/>
      <c r="H110" s="49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93"/>
      <c r="AB110" s="83"/>
      <c r="AC110" s="83"/>
      <c r="AD110" s="83"/>
      <c r="AE110" s="83"/>
    </row>
    <row r="111" spans="1:31">
      <c r="A111" s="99"/>
      <c r="B111" s="99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93"/>
      <c r="AB111" s="83"/>
      <c r="AC111" s="83"/>
      <c r="AD111" s="83"/>
      <c r="AE111" s="83"/>
    </row>
    <row r="112" spans="1:31">
      <c r="A112" s="99"/>
      <c r="B112" s="99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93"/>
      <c r="AB112" s="83"/>
      <c r="AC112" s="83"/>
      <c r="AD112" s="83"/>
      <c r="AE112" s="83"/>
    </row>
    <row r="113" spans="1:31">
      <c r="A113" s="99"/>
      <c r="B113" s="99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93"/>
      <c r="AB113" s="83"/>
      <c r="AC113" s="83"/>
      <c r="AD113" s="83"/>
      <c r="AE113" s="83"/>
    </row>
    <row r="114" spans="1:31">
      <c r="A114" s="99"/>
      <c r="B114" s="99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93"/>
      <c r="AB114" s="83"/>
      <c r="AC114" s="83"/>
      <c r="AD114" s="83"/>
      <c r="AE114" s="83"/>
    </row>
    <row r="115" spans="1:31">
      <c r="A115" s="99"/>
      <c r="B115" s="99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93"/>
      <c r="AB115" s="83"/>
      <c r="AC115" s="83"/>
      <c r="AD115" s="83"/>
      <c r="AE115" s="83"/>
    </row>
    <row r="116" spans="1:31">
      <c r="A116" s="99"/>
      <c r="B116" s="99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93"/>
      <c r="AB116" s="83"/>
      <c r="AC116" s="83"/>
      <c r="AD116" s="83"/>
      <c r="AE116" s="83"/>
    </row>
    <row r="117" spans="1:31">
      <c r="A117" s="99"/>
      <c r="B117" s="99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93"/>
      <c r="AB117" s="83"/>
      <c r="AC117" s="83"/>
      <c r="AD117" s="83"/>
      <c r="AE117" s="83"/>
    </row>
    <row r="118" spans="1:31">
      <c r="A118" s="99"/>
      <c r="B118" s="99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93"/>
      <c r="AB118" s="83"/>
      <c r="AC118" s="83"/>
      <c r="AD118" s="83"/>
      <c r="AE118" s="83"/>
    </row>
    <row r="119" spans="1:31">
      <c r="A119" s="99"/>
      <c r="B119" s="99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93"/>
      <c r="AB119" s="83"/>
      <c r="AC119" s="83"/>
      <c r="AD119" s="83"/>
      <c r="AE119" s="83"/>
    </row>
    <row r="120" spans="1:31">
      <c r="A120" s="99"/>
      <c r="B120" s="99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93"/>
      <c r="AB120" s="83"/>
      <c r="AC120" s="83"/>
      <c r="AD120" s="83"/>
      <c r="AE120" s="83"/>
    </row>
    <row r="121" spans="1:31">
      <c r="A121" s="99"/>
      <c r="B121" s="99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93"/>
      <c r="AB121" s="83"/>
      <c r="AC121" s="83"/>
      <c r="AD121" s="83"/>
      <c r="AE121" s="83"/>
    </row>
    <row r="122" spans="1:31">
      <c r="A122" s="99"/>
      <c r="B122" s="99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93"/>
      <c r="AB122" s="83"/>
      <c r="AC122" s="83"/>
      <c r="AD122" s="83"/>
      <c r="AE122" s="83"/>
    </row>
    <row r="123" spans="1:31">
      <c r="A123" s="99"/>
      <c r="B123" s="99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93"/>
      <c r="AB123" s="83"/>
      <c r="AC123" s="83"/>
      <c r="AD123" s="83"/>
      <c r="AE123" s="83"/>
    </row>
    <row r="124" spans="1:31">
      <c r="A124" s="99"/>
      <c r="B124" s="99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93"/>
      <c r="AB124" s="83"/>
      <c r="AC124" s="83"/>
      <c r="AD124" s="83"/>
      <c r="AE124" s="83"/>
    </row>
    <row r="125" spans="1:31">
      <c r="A125" s="99"/>
      <c r="B125" s="99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93"/>
      <c r="AB125" s="83"/>
      <c r="AC125" s="83"/>
      <c r="AD125" s="83"/>
      <c r="AE125" s="83"/>
    </row>
    <row r="126" spans="1:31">
      <c r="A126" s="99"/>
      <c r="B126" s="99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93"/>
      <c r="AB126" s="83"/>
      <c r="AC126" s="83"/>
      <c r="AD126" s="83"/>
      <c r="AE126" s="83"/>
    </row>
    <row r="127" spans="1:31">
      <c r="A127" s="99"/>
      <c r="B127" s="99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93"/>
      <c r="AB127" s="83"/>
      <c r="AC127" s="83"/>
      <c r="AD127" s="83"/>
      <c r="AE127" s="83"/>
    </row>
    <row r="128" spans="1:31">
      <c r="A128" s="99"/>
      <c r="B128" s="99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93"/>
      <c r="AB128" s="83"/>
      <c r="AC128" s="83"/>
      <c r="AD128" s="83"/>
      <c r="AE128" s="83"/>
    </row>
    <row r="129" spans="1:31">
      <c r="A129" s="99"/>
      <c r="B129" s="99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93"/>
      <c r="AB129" s="83"/>
      <c r="AC129" s="83"/>
      <c r="AD129" s="83"/>
      <c r="AE129" s="83"/>
    </row>
    <row r="130" spans="1:31">
      <c r="A130" s="99"/>
      <c r="B130" s="99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93"/>
      <c r="AB130" s="83"/>
      <c r="AC130" s="83"/>
      <c r="AD130" s="83"/>
      <c r="AE130" s="83"/>
    </row>
    <row r="131" spans="1:31">
      <c r="A131" s="83"/>
      <c r="B131" s="8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83"/>
      <c r="AC131" s="83"/>
      <c r="AD131" s="83"/>
      <c r="AE131" s="83"/>
    </row>
    <row r="132" spans="1:31">
      <c r="A132" s="83"/>
      <c r="B132" s="8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83"/>
      <c r="AC132" s="83"/>
      <c r="AD132" s="83"/>
      <c r="AE132" s="83"/>
    </row>
    <row r="133" spans="1:31">
      <c r="A133" s="83"/>
      <c r="B133" s="8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83"/>
      <c r="AC133" s="83"/>
      <c r="AD133" s="83"/>
      <c r="AE133" s="83"/>
    </row>
    <row r="134" spans="1:31">
      <c r="A134" s="83"/>
      <c r="B134" s="8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83"/>
      <c r="AC134" s="83"/>
      <c r="AD134" s="83"/>
      <c r="AE134" s="83"/>
    </row>
    <row r="135" spans="1:31">
      <c r="A135" s="83"/>
      <c r="B135" s="8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83"/>
      <c r="AC135" s="83"/>
      <c r="AD135" s="83"/>
      <c r="AE135" s="83"/>
    </row>
    <row r="136" spans="1:31">
      <c r="A136" s="83"/>
      <c r="B136" s="8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83"/>
      <c r="AC136" s="83"/>
      <c r="AD136" s="83"/>
      <c r="AE136" s="83"/>
    </row>
    <row r="137" spans="1:31">
      <c r="A137" s="83"/>
      <c r="B137" s="8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83"/>
      <c r="AC137" s="83"/>
      <c r="AD137" s="83"/>
      <c r="AE137" s="83"/>
    </row>
    <row r="138" spans="1:31">
      <c r="A138" s="83"/>
      <c r="B138" s="8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83"/>
      <c r="AC138" s="83"/>
      <c r="AD138" s="83"/>
      <c r="AE138" s="83"/>
    </row>
    <row r="139" spans="1:31">
      <c r="A139" s="83"/>
      <c r="B139" s="8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83"/>
      <c r="AC139" s="83"/>
      <c r="AD139" s="83"/>
      <c r="AE139" s="83"/>
    </row>
    <row r="140" spans="1:31">
      <c r="A140" s="83"/>
      <c r="B140" s="8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83"/>
      <c r="AC140" s="83"/>
      <c r="AD140" s="83"/>
      <c r="AE140" s="83"/>
    </row>
    <row r="141" spans="1:31">
      <c r="A141" s="83"/>
      <c r="B141" s="8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83"/>
      <c r="AC141" s="83"/>
      <c r="AD141" s="83"/>
      <c r="AE141" s="83"/>
    </row>
    <row r="142" spans="1:31">
      <c r="A142" s="83"/>
      <c r="B142" s="8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83"/>
      <c r="AC142" s="83"/>
      <c r="AD142" s="83"/>
      <c r="AE142" s="83"/>
    </row>
    <row r="143" spans="1:31">
      <c r="A143" s="83"/>
      <c r="B143" s="8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83"/>
      <c r="AC143" s="83"/>
      <c r="AD143" s="83"/>
      <c r="AE143" s="83"/>
    </row>
    <row r="144" spans="1:31">
      <c r="A144" s="83"/>
      <c r="B144" s="8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83"/>
      <c r="AC144" s="83"/>
      <c r="AD144" s="83"/>
      <c r="AE144" s="83"/>
    </row>
    <row r="145" spans="1:31">
      <c r="A145" s="83"/>
      <c r="B145" s="8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83"/>
      <c r="AC145" s="83"/>
      <c r="AD145" s="83"/>
      <c r="AE145" s="83"/>
    </row>
    <row r="146" spans="1:31">
      <c r="A146" s="83"/>
      <c r="B146" s="8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83"/>
      <c r="AC146" s="83"/>
      <c r="AD146" s="83"/>
      <c r="AE146" s="83"/>
    </row>
    <row r="147" spans="1:31">
      <c r="A147" s="83"/>
      <c r="B147" s="8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83"/>
      <c r="AC147" s="83"/>
      <c r="AD147" s="83"/>
      <c r="AE147" s="83"/>
    </row>
    <row r="148" spans="1:31">
      <c r="A148" s="83"/>
      <c r="B148" s="8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83"/>
      <c r="AC148" s="83"/>
      <c r="AD148" s="83"/>
      <c r="AE148" s="83"/>
    </row>
    <row r="149" spans="1:31">
      <c r="A149" s="83"/>
      <c r="B149" s="8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83"/>
      <c r="AC149" s="83"/>
      <c r="AD149" s="83"/>
      <c r="AE149" s="83"/>
    </row>
    <row r="150" spans="1:31">
      <c r="A150" s="83"/>
      <c r="B150" s="8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83"/>
      <c r="AC150" s="83"/>
      <c r="AD150" s="83"/>
      <c r="AE150" s="83"/>
    </row>
    <row r="151" spans="1:31">
      <c r="A151" s="83"/>
      <c r="B151" s="8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83"/>
      <c r="AC151" s="83"/>
      <c r="AD151" s="83"/>
      <c r="AE151" s="83"/>
    </row>
    <row r="152" spans="1:31">
      <c r="A152" s="83"/>
      <c r="B152" s="8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83"/>
      <c r="AC152" s="83"/>
      <c r="AD152" s="83"/>
      <c r="AE152" s="83"/>
    </row>
    <row r="153" spans="1:31">
      <c r="A153" s="83"/>
      <c r="B153" s="8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83"/>
      <c r="AC153" s="83"/>
      <c r="AD153" s="83"/>
      <c r="AE153" s="83"/>
    </row>
    <row r="154" spans="1:31">
      <c r="A154" s="83"/>
      <c r="B154" s="8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83"/>
      <c r="AC154" s="83"/>
      <c r="AD154" s="83"/>
      <c r="AE154" s="83"/>
    </row>
    <row r="155" spans="1:31">
      <c r="A155" s="83"/>
      <c r="B155" s="8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83"/>
      <c r="AC155" s="83"/>
      <c r="AD155" s="83"/>
      <c r="AE155" s="83"/>
    </row>
    <row r="156" spans="1:31">
      <c r="A156" s="83"/>
      <c r="B156" s="8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83"/>
      <c r="AC156" s="83"/>
      <c r="AD156" s="83"/>
      <c r="AE156" s="83"/>
    </row>
    <row r="157" spans="1:31">
      <c r="A157" s="83"/>
      <c r="B157" s="8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83"/>
      <c r="AC157" s="83"/>
      <c r="AD157" s="83"/>
      <c r="AE157" s="83"/>
    </row>
    <row r="158" spans="1:31">
      <c r="A158" s="83"/>
      <c r="B158" s="8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83"/>
      <c r="AC158" s="83"/>
      <c r="AD158" s="83"/>
      <c r="AE158" s="83"/>
    </row>
    <row r="159" spans="1:31">
      <c r="A159" s="83"/>
      <c r="B159" s="8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83"/>
      <c r="AC159" s="83"/>
      <c r="AD159" s="83"/>
      <c r="AE159" s="83"/>
    </row>
    <row r="160" spans="1:31">
      <c r="A160" s="83"/>
      <c r="B160" s="8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83"/>
      <c r="AC160" s="83"/>
      <c r="AD160" s="83"/>
      <c r="AE160" s="83"/>
    </row>
    <row r="161" spans="1:31">
      <c r="A161" s="83"/>
      <c r="B161" s="8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83"/>
      <c r="AC161" s="83"/>
      <c r="AD161" s="83"/>
      <c r="AE161" s="83"/>
    </row>
  </sheetData>
  <sheetProtection password="CAC2" sheet="1" objects="1" scenarios="1" selectLockedCells="1"/>
  <mergeCells count="23">
    <mergeCell ref="C108:D108"/>
    <mergeCell ref="C109:D109"/>
    <mergeCell ref="C103:D103"/>
    <mergeCell ref="C104:D104"/>
    <mergeCell ref="C105:D105"/>
    <mergeCell ref="C106:D106"/>
    <mergeCell ref="C107:D107"/>
    <mergeCell ref="C110:D110"/>
    <mergeCell ref="B4:B7"/>
    <mergeCell ref="Y4:Y7"/>
    <mergeCell ref="L60:P60"/>
    <mergeCell ref="B22:B25"/>
    <mergeCell ref="B40:B43"/>
    <mergeCell ref="L73:P73"/>
    <mergeCell ref="D4:H4"/>
    <mergeCell ref="C22:J22"/>
    <mergeCell ref="C40:I40"/>
    <mergeCell ref="C99:D99"/>
    <mergeCell ref="F23:J23"/>
    <mergeCell ref="C100:D100"/>
    <mergeCell ref="C101:D101"/>
    <mergeCell ref="C102:D102"/>
    <mergeCell ref="C59:Y59"/>
  </mergeCells>
  <conditionalFormatting sqref="C62:P71">
    <cfRule type="cellIs" dxfId="140" priority="45" operator="equal">
      <formula>0</formula>
    </cfRule>
  </conditionalFormatting>
  <conditionalFormatting sqref="R62:W71">
    <cfRule type="cellIs" dxfId="139" priority="44" operator="equal">
      <formula>0</formula>
    </cfRule>
  </conditionalFormatting>
  <conditionalFormatting sqref="C101:C110">
    <cfRule type="cellIs" dxfId="138" priority="15" operator="equal">
      <formula>""</formula>
    </cfRule>
  </conditionalFormatting>
  <conditionalFormatting sqref="C101:C110">
    <cfRule type="cellIs" dxfId="137" priority="16" operator="equal">
      <formula>0</formula>
    </cfRule>
    <cfRule type="cellIs" dxfId="136" priority="17" operator="greaterThanOrEqual">
      <formula>10</formula>
    </cfRule>
    <cfRule type="cellIs" dxfId="135" priority="18" operator="between">
      <formula>1</formula>
      <formula>10</formula>
    </cfRule>
    <cfRule type="cellIs" dxfId="134" priority="19" operator="between">
      <formula>0.000001</formula>
      <formula>1</formula>
    </cfRule>
  </conditionalFormatting>
  <conditionalFormatting sqref="Y62:Y71">
    <cfRule type="cellIs" dxfId="133" priority="14" operator="lessThanOrEqual">
      <formula>10</formula>
    </cfRule>
  </conditionalFormatting>
  <conditionalFormatting sqref="C75:X84">
    <cfRule type="cellIs" dxfId="132" priority="11" operator="between">
      <formula>0</formula>
      <formula>0.999999</formula>
    </cfRule>
    <cfRule type="cellIs" dxfId="131" priority="12" operator="equal">
      <formula>""</formula>
    </cfRule>
    <cfRule type="cellIs" dxfId="130" priority="43" operator="greaterThanOrEqual">
      <formula>1</formula>
    </cfRule>
  </conditionalFormatting>
  <conditionalFormatting sqref="X62:X71">
    <cfRule type="cellIs" dxfId="129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383"/>
  <sheetViews>
    <sheetView zoomScaleNormal="100" workbookViewId="0">
      <pane xSplit="1" ySplit="6" topLeftCell="B303" activePane="bottomRight" state="frozen"/>
      <selection pane="topRight" activeCell="B1" sqref="B1"/>
      <selection pane="bottomLeft" activeCell="A7" sqref="A7"/>
      <selection pane="bottomRight" activeCell="N343" sqref="N343"/>
    </sheetView>
  </sheetViews>
  <sheetFormatPr defaultRowHeight="12.75"/>
  <cols>
    <col min="1" max="1" width="4" style="4" customWidth="1"/>
    <col min="2" max="2" width="17.5" style="158" customWidth="1"/>
    <col min="3" max="8" width="12.625" style="159" customWidth="1"/>
    <col min="9" max="9" width="6.625" style="159" customWidth="1"/>
    <col min="10" max="10" width="5.375" style="159" customWidth="1"/>
    <col min="11" max="11" width="13.625" style="159" customWidth="1"/>
    <col min="12" max="14" width="9" style="4"/>
    <col min="15" max="15" width="5.375" style="4" customWidth="1"/>
    <col min="16" max="19" width="9" style="4"/>
    <col min="20" max="20" width="5.375" style="4" customWidth="1"/>
    <col min="21" max="23" width="9" style="4"/>
    <col min="24" max="25" width="12.375" style="532" customWidth="1"/>
    <col min="26" max="16384" width="9" style="4"/>
  </cols>
  <sheetData>
    <row r="1" spans="1:34" s="528" customFormat="1">
      <c r="A1" s="37"/>
      <c r="B1" s="533"/>
      <c r="C1" s="195"/>
      <c r="D1" s="195"/>
      <c r="E1" s="195"/>
      <c r="F1" s="195"/>
      <c r="G1" s="195"/>
      <c r="H1" s="195"/>
      <c r="I1" s="195"/>
      <c r="J1" s="195"/>
      <c r="K1" s="195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527"/>
      <c r="Y1" s="527"/>
      <c r="Z1" s="1"/>
      <c r="AA1" s="1"/>
      <c r="AB1" s="1"/>
      <c r="AC1" s="1"/>
      <c r="AD1" s="1"/>
      <c r="AE1" s="1"/>
      <c r="AF1" s="1"/>
      <c r="AG1" s="1"/>
      <c r="AH1" s="1"/>
    </row>
    <row r="2" spans="1:34" s="528" customFormat="1" ht="20.25" thickBot="1">
      <c r="A2" s="37"/>
      <c r="B2" s="268" t="s">
        <v>217</v>
      </c>
      <c r="C2" s="191"/>
      <c r="D2" s="191"/>
      <c r="E2" s="191"/>
      <c r="F2" s="191"/>
      <c r="G2" s="191"/>
      <c r="H2" s="191"/>
      <c r="I2" s="191"/>
      <c r="J2" s="160"/>
      <c r="K2" s="160"/>
      <c r="L2" s="160"/>
      <c r="M2" s="164"/>
      <c r="N2" s="164"/>
      <c r="O2" s="165" t="s">
        <v>134</v>
      </c>
      <c r="P2" s="131"/>
      <c r="Q2" s="38"/>
      <c r="R2" s="38"/>
      <c r="S2" s="166"/>
      <c r="T2" s="164" t="s">
        <v>138</v>
      </c>
      <c r="U2" s="99"/>
      <c r="V2" s="167"/>
      <c r="W2" s="167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>
      <c r="A3" s="38"/>
      <c r="B3" s="192"/>
      <c r="C3" s="110"/>
      <c r="D3" s="110"/>
      <c r="E3" s="110"/>
      <c r="F3" s="110"/>
      <c r="G3" s="110"/>
      <c r="H3" s="110"/>
      <c r="I3" s="222"/>
      <c r="J3" s="45"/>
      <c r="K3" s="554" t="s">
        <v>101</v>
      </c>
      <c r="L3" s="572"/>
      <c r="M3" s="555"/>
      <c r="N3" s="160"/>
      <c r="O3" s="127"/>
      <c r="P3" s="170" t="s">
        <v>51</v>
      </c>
      <c r="Q3" s="171"/>
      <c r="R3" s="172"/>
      <c r="S3" s="99"/>
      <c r="T3" s="127"/>
      <c r="U3" s="170" t="s">
        <v>51</v>
      </c>
      <c r="V3" s="171"/>
      <c r="W3" s="17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>
      <c r="A4" s="38"/>
      <c r="B4" s="192"/>
      <c r="C4" s="110"/>
      <c r="D4" s="110"/>
      <c r="E4" s="110"/>
      <c r="F4" s="110"/>
      <c r="G4" s="110"/>
      <c r="H4" s="110"/>
      <c r="I4" s="222"/>
      <c r="J4" s="103"/>
      <c r="K4" s="556" t="s">
        <v>103</v>
      </c>
      <c r="L4" s="599"/>
      <c r="M4" s="557"/>
      <c r="N4" s="160"/>
      <c r="O4" s="128"/>
      <c r="P4" s="175" t="s">
        <v>48</v>
      </c>
      <c r="Q4" s="176"/>
      <c r="R4" s="177"/>
      <c r="S4" s="99"/>
      <c r="T4" s="128"/>
      <c r="U4" s="175" t="s">
        <v>48</v>
      </c>
      <c r="V4" s="176"/>
      <c r="W4" s="177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3.5" thickBot="1">
      <c r="A5" s="38"/>
      <c r="B5" s="192"/>
      <c r="C5" s="110"/>
      <c r="D5" s="110"/>
      <c r="E5" s="110"/>
      <c r="F5" s="110"/>
      <c r="G5" s="110"/>
      <c r="H5" s="110"/>
      <c r="I5" s="222"/>
      <c r="J5" s="58"/>
      <c r="K5" s="178" t="s">
        <v>240</v>
      </c>
      <c r="L5" s="179"/>
      <c r="M5" s="180"/>
      <c r="N5" s="160"/>
      <c r="O5" s="129"/>
      <c r="P5" s="175" t="s">
        <v>49</v>
      </c>
      <c r="Q5" s="176"/>
      <c r="R5" s="177"/>
      <c r="S5" s="99"/>
      <c r="T5" s="129"/>
      <c r="U5" s="181" t="s">
        <v>108</v>
      </c>
      <c r="V5" s="182"/>
      <c r="W5" s="183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3.5" thickBot="1">
      <c r="A6" s="38"/>
      <c r="B6" s="192"/>
      <c r="C6" s="110"/>
      <c r="D6" s="110"/>
      <c r="E6" s="110"/>
      <c r="F6" s="110"/>
      <c r="G6" s="110"/>
      <c r="H6" s="110"/>
      <c r="I6" s="222"/>
      <c r="J6" s="99"/>
      <c r="K6" s="99"/>
      <c r="L6" s="99"/>
      <c r="M6" s="99"/>
      <c r="N6" s="160"/>
      <c r="O6" s="130"/>
      <c r="P6" s="184" t="s">
        <v>50</v>
      </c>
      <c r="Q6" s="185"/>
      <c r="R6" s="186"/>
      <c r="S6" s="99"/>
      <c r="T6" s="130"/>
      <c r="U6" s="569" t="s">
        <v>109</v>
      </c>
      <c r="V6" s="570"/>
      <c r="W6" s="571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>
      <c r="A7" s="38"/>
      <c r="B7" s="187" t="s">
        <v>225</v>
      </c>
      <c r="C7" s="188" t="s">
        <v>168</v>
      </c>
      <c r="D7" s="189"/>
      <c r="E7" s="190"/>
      <c r="F7" s="190"/>
      <c r="G7" s="190"/>
      <c r="H7" s="190"/>
      <c r="I7" s="191"/>
      <c r="J7" s="99"/>
      <c r="K7" s="99"/>
      <c r="L7" s="99"/>
      <c r="M7" s="99"/>
      <c r="N7" s="38"/>
      <c r="O7" s="38"/>
      <c r="P7" s="38"/>
      <c r="Q7" s="38"/>
      <c r="R7" s="38"/>
      <c r="S7" s="38"/>
      <c r="T7" s="38"/>
      <c r="U7" s="38"/>
      <c r="V7" s="38"/>
      <c r="W7" s="38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3.5" thickBot="1">
      <c r="A8" s="38"/>
      <c r="B8" s="192"/>
      <c r="C8" s="110"/>
      <c r="D8" s="110"/>
      <c r="E8" s="110"/>
      <c r="F8" s="193"/>
      <c r="G8" s="110"/>
      <c r="H8" s="110"/>
      <c r="I8" s="110"/>
      <c r="J8" s="99"/>
      <c r="K8" s="99"/>
      <c r="L8" s="99"/>
      <c r="M8" s="99"/>
      <c r="N8" s="38"/>
      <c r="O8" s="38"/>
      <c r="P8" s="38"/>
      <c r="Q8" s="38"/>
      <c r="R8" s="38"/>
      <c r="S8" s="38"/>
      <c r="T8" s="38"/>
      <c r="U8" s="38"/>
      <c r="V8" s="38"/>
      <c r="W8" s="38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>
      <c r="A9" s="38"/>
      <c r="B9" s="194" t="s">
        <v>224</v>
      </c>
      <c r="C9" s="77" t="s">
        <v>4</v>
      </c>
      <c r="D9" s="77" t="s">
        <v>116</v>
      </c>
      <c r="E9" s="77" t="s">
        <v>128</v>
      </c>
      <c r="F9" s="105" t="s">
        <v>59</v>
      </c>
      <c r="G9" s="77" t="s">
        <v>4</v>
      </c>
      <c r="H9" s="62" t="s">
        <v>235</v>
      </c>
      <c r="I9" s="38"/>
      <c r="J9" s="166"/>
      <c r="K9" s="166"/>
      <c r="L9" s="166"/>
      <c r="M9" s="166"/>
      <c r="N9" s="38"/>
      <c r="O9" s="38"/>
      <c r="P9" s="38"/>
      <c r="Q9" s="38"/>
      <c r="R9" s="38"/>
      <c r="S9" s="38"/>
      <c r="T9" s="38"/>
      <c r="U9" s="38"/>
      <c r="V9" s="38"/>
      <c r="W9" s="38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>
      <c r="A10" s="38"/>
      <c r="B10" s="196" t="s">
        <v>143</v>
      </c>
      <c r="C10" s="197" t="s">
        <v>107</v>
      </c>
      <c r="D10" s="197" t="s">
        <v>126</v>
      </c>
      <c r="E10" s="197" t="s">
        <v>129</v>
      </c>
      <c r="F10" s="108" t="s">
        <v>127</v>
      </c>
      <c r="G10" s="197" t="s">
        <v>38</v>
      </c>
      <c r="H10" s="109" t="s">
        <v>38</v>
      </c>
      <c r="I10" s="38"/>
      <c r="J10" s="38"/>
      <c r="K10" s="38"/>
      <c r="L10" s="38"/>
      <c r="M10" s="166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3.5" thickBot="1">
      <c r="A11" s="38"/>
      <c r="B11" s="198" t="s">
        <v>110</v>
      </c>
      <c r="C11" s="199" t="s">
        <v>22</v>
      </c>
      <c r="D11" s="199" t="s">
        <v>5</v>
      </c>
      <c r="E11" s="199"/>
      <c r="F11" s="112"/>
      <c r="G11" s="112" t="s">
        <v>46</v>
      </c>
      <c r="H11" s="200"/>
      <c r="I11" s="38"/>
      <c r="J11" s="38"/>
      <c r="K11" s="38"/>
      <c r="L11" s="38"/>
      <c r="M11" s="99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>
      <c r="A12" s="38"/>
      <c r="B12" s="202" t="str">
        <f>Bemonstering!$B$35</f>
        <v>test</v>
      </c>
      <c r="C12" s="534"/>
      <c r="D12" s="534"/>
      <c r="E12" s="534"/>
      <c r="F12" s="212" t="e">
        <f>Bemonstering!$H21*(D12/E12)</f>
        <v>#DIV/0!</v>
      </c>
      <c r="G12" s="213" t="str">
        <f>IF(C12="","-",C12/F12)</f>
        <v>-</v>
      </c>
      <c r="H12" s="214">
        <v>0</v>
      </c>
      <c r="I12" s="99"/>
      <c r="J12" s="99"/>
      <c r="K12" s="99"/>
      <c r="L12" s="99"/>
      <c r="M12" s="99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>
      <c r="A13" s="38"/>
      <c r="B13" s="203">
        <f>Bemonstering!$B$36</f>
        <v>2</v>
      </c>
      <c r="C13" s="144"/>
      <c r="D13" s="145">
        <f>$D$12</f>
        <v>0</v>
      </c>
      <c r="E13" s="145">
        <f>$E$12</f>
        <v>0</v>
      </c>
      <c r="F13" s="212" t="e">
        <f>Bemonstering!$H22*(D13/E13)</f>
        <v>#DIV/0!</v>
      </c>
      <c r="G13" s="215" t="str">
        <f t="shared" ref="G13:G21" si="0">IF(C13="","-",C13/F13)</f>
        <v>-</v>
      </c>
      <c r="H13" s="122">
        <v>5.0000000000000001E-3</v>
      </c>
      <c r="I13" s="99"/>
      <c r="J13" s="99"/>
      <c r="K13" s="99"/>
      <c r="L13" s="99"/>
      <c r="M13" s="9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>
      <c r="A14" s="38"/>
      <c r="B14" s="203">
        <f>Bemonstering!$B$37</f>
        <v>3</v>
      </c>
      <c r="C14" s="144"/>
      <c r="D14" s="145">
        <f t="shared" ref="D14:D21" si="1">$D$12</f>
        <v>0</v>
      </c>
      <c r="E14" s="145">
        <f t="shared" ref="E14:E21" si="2">$E$12</f>
        <v>0</v>
      </c>
      <c r="F14" s="212" t="e">
        <f>Bemonstering!$H23*(D14/E14)</f>
        <v>#DIV/0!</v>
      </c>
      <c r="G14" s="215" t="str">
        <f t="shared" si="0"/>
        <v>-</v>
      </c>
      <c r="H14" s="124">
        <v>0.05</v>
      </c>
      <c r="I14" s="99"/>
      <c r="J14" s="99"/>
      <c r="K14" s="99"/>
      <c r="L14" s="99"/>
      <c r="M14" s="9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3.5" thickBot="1">
      <c r="A15" s="38"/>
      <c r="B15" s="203">
        <f>Bemonstering!$B$38</f>
        <v>4</v>
      </c>
      <c r="C15" s="144"/>
      <c r="D15" s="145">
        <f t="shared" si="1"/>
        <v>0</v>
      </c>
      <c r="E15" s="145">
        <f t="shared" si="2"/>
        <v>0</v>
      </c>
      <c r="F15" s="212" t="e">
        <f>Bemonstering!$H24*(D15/E15)</f>
        <v>#DIV/0!</v>
      </c>
      <c r="G15" s="215" t="str">
        <f t="shared" si="0"/>
        <v>-</v>
      </c>
      <c r="H15" s="125">
        <v>1</v>
      </c>
      <c r="I15" s="99"/>
      <c r="J15" s="99"/>
      <c r="K15" s="99"/>
      <c r="L15" s="99"/>
      <c r="M15" s="99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>
      <c r="A16" s="38"/>
      <c r="B16" s="203">
        <f>Bemonstering!$B$39</f>
        <v>5</v>
      </c>
      <c r="C16" s="144"/>
      <c r="D16" s="145">
        <f t="shared" si="1"/>
        <v>0</v>
      </c>
      <c r="E16" s="145">
        <f t="shared" si="2"/>
        <v>0</v>
      </c>
      <c r="F16" s="212" t="e">
        <f>Bemonstering!$H25*(D16/E16)</f>
        <v>#DIV/0!</v>
      </c>
      <c r="G16" s="215" t="str">
        <f t="shared" si="0"/>
        <v>-</v>
      </c>
      <c r="H16" s="131"/>
      <c r="I16" s="38"/>
      <c r="J16" s="38"/>
      <c r="K16" s="38"/>
      <c r="L16" s="38"/>
      <c r="M16" s="9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>
      <c r="A17" s="38"/>
      <c r="B17" s="203">
        <f>Bemonstering!$B$40</f>
        <v>6</v>
      </c>
      <c r="C17" s="144"/>
      <c r="D17" s="145">
        <f t="shared" si="1"/>
        <v>0</v>
      </c>
      <c r="E17" s="145">
        <f t="shared" si="2"/>
        <v>0</v>
      </c>
      <c r="F17" s="212" t="e">
        <f>Bemonstering!$H26*(D17/E17)</f>
        <v>#DIV/0!</v>
      </c>
      <c r="G17" s="215" t="str">
        <f t="shared" si="0"/>
        <v>-</v>
      </c>
      <c r="H17" s="131"/>
      <c r="I17" s="575" t="s">
        <v>204</v>
      </c>
      <c r="J17" s="575"/>
      <c r="K17" s="575"/>
      <c r="L17" s="575"/>
      <c r="M17" s="57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>
      <c r="A18" s="38"/>
      <c r="B18" s="203">
        <f>Bemonstering!$B$41</f>
        <v>7</v>
      </c>
      <c r="C18" s="146"/>
      <c r="D18" s="145">
        <f t="shared" si="1"/>
        <v>0</v>
      </c>
      <c r="E18" s="145">
        <f t="shared" si="2"/>
        <v>0</v>
      </c>
      <c r="F18" s="212" t="e">
        <f>Bemonstering!$H27*(D18/E18)</f>
        <v>#DIV/0!</v>
      </c>
      <c r="G18" s="215" t="str">
        <f t="shared" si="0"/>
        <v>-</v>
      </c>
      <c r="H18" s="131"/>
      <c r="I18" s="575"/>
      <c r="J18" s="575"/>
      <c r="K18" s="575"/>
      <c r="L18" s="575"/>
      <c r="M18" s="57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>
      <c r="A19" s="38"/>
      <c r="B19" s="203">
        <f>Bemonstering!$B$42</f>
        <v>8</v>
      </c>
      <c r="C19" s="144"/>
      <c r="D19" s="145">
        <f t="shared" si="1"/>
        <v>0</v>
      </c>
      <c r="E19" s="145">
        <f t="shared" si="2"/>
        <v>0</v>
      </c>
      <c r="F19" s="212" t="e">
        <f>Bemonstering!$H28*(D19/E19)</f>
        <v>#DIV/0!</v>
      </c>
      <c r="G19" s="215" t="str">
        <f t="shared" si="0"/>
        <v>-</v>
      </c>
      <c r="H19" s="131"/>
      <c r="I19" s="575"/>
      <c r="J19" s="575"/>
      <c r="K19" s="575"/>
      <c r="L19" s="575"/>
      <c r="M19" s="57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>
      <c r="A20" s="38"/>
      <c r="B20" s="203">
        <f>Bemonstering!$B$43</f>
        <v>9</v>
      </c>
      <c r="C20" s="147"/>
      <c r="D20" s="145">
        <f t="shared" si="1"/>
        <v>0</v>
      </c>
      <c r="E20" s="145">
        <f t="shared" si="2"/>
        <v>0</v>
      </c>
      <c r="F20" s="212" t="e">
        <f>Bemonstering!$H29*(D20/E20)</f>
        <v>#DIV/0!</v>
      </c>
      <c r="G20" s="215" t="str">
        <f t="shared" si="0"/>
        <v>-</v>
      </c>
      <c r="H20" s="131"/>
      <c r="I20" s="575"/>
      <c r="J20" s="575"/>
      <c r="K20" s="575"/>
      <c r="L20" s="575"/>
      <c r="M20" s="57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>
      <c r="A21" s="38"/>
      <c r="B21" s="203">
        <f>Bemonstering!$B$16</f>
        <v>10</v>
      </c>
      <c r="C21" s="147"/>
      <c r="D21" s="145">
        <f t="shared" si="1"/>
        <v>0</v>
      </c>
      <c r="E21" s="145">
        <f t="shared" si="2"/>
        <v>0</v>
      </c>
      <c r="F21" s="212" t="e">
        <f>Bemonstering!$H30*(D21/E21)</f>
        <v>#DIV/0!</v>
      </c>
      <c r="G21" s="216" t="str">
        <f t="shared" si="0"/>
        <v>-</v>
      </c>
      <c r="H21" s="131"/>
      <c r="I21" s="575"/>
      <c r="J21" s="575"/>
      <c r="K21" s="575"/>
      <c r="L21" s="575"/>
      <c r="M21" s="57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>
      <c r="A22" s="38"/>
      <c r="B22" s="204" t="s">
        <v>15</v>
      </c>
      <c r="C22" s="148"/>
      <c r="D22" s="148"/>
      <c r="E22" s="148"/>
      <c r="F22" s="217"/>
      <c r="G22" s="535" t="e">
        <f>AVERAGE(G12:G21)</f>
        <v>#DIV/0!</v>
      </c>
      <c r="H22" s="131"/>
      <c r="I22" s="575"/>
      <c r="J22" s="575"/>
      <c r="K22" s="575"/>
      <c r="L22" s="575"/>
      <c r="M22" s="57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3.5" thickBot="1">
      <c r="A23" s="38"/>
      <c r="B23" s="205" t="s">
        <v>105</v>
      </c>
      <c r="C23" s="149"/>
      <c r="D23" s="150"/>
      <c r="E23" s="150"/>
      <c r="F23" s="219" t="e">
        <f>AVERAGE(F12:F21)</f>
        <v>#DIV/0!</v>
      </c>
      <c r="G23" s="220" t="e">
        <f>IF(C23="0",0,C23/F23)</f>
        <v>#DIV/0!</v>
      </c>
      <c r="H23" s="221" t="s">
        <v>237</v>
      </c>
      <c r="I23" s="575"/>
      <c r="J23" s="575"/>
      <c r="K23" s="575"/>
      <c r="L23" s="575"/>
      <c r="M23" s="57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>
      <c r="A24" s="38"/>
      <c r="B24" s="192"/>
      <c r="C24" s="87"/>
      <c r="D24" s="87"/>
      <c r="E24" s="87"/>
      <c r="F24" s="110"/>
      <c r="G24" s="222"/>
      <c r="H24" s="110"/>
      <c r="I24" s="110"/>
      <c r="J24" s="110"/>
      <c r="K24" s="110"/>
      <c r="L24" s="99"/>
      <c r="M24" s="9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>
      <c r="A25" s="38"/>
      <c r="B25" s="187" t="s">
        <v>227</v>
      </c>
      <c r="C25" s="188" t="s">
        <v>181</v>
      </c>
      <c r="D25" s="190"/>
      <c r="E25" s="190"/>
      <c r="F25" s="190"/>
      <c r="G25" s="312"/>
      <c r="H25" s="190"/>
      <c r="I25" s="38"/>
      <c r="J25" s="38"/>
      <c r="K25" s="38"/>
      <c r="L25" s="38"/>
      <c r="M25" s="38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3.5" thickBot="1">
      <c r="A26" s="38"/>
      <c r="B26" s="192"/>
      <c r="C26" s="191"/>
      <c r="D26" s="310"/>
      <c r="E26" s="310"/>
      <c r="F26" s="310"/>
      <c r="G26" s="311"/>
      <c r="H26" s="191"/>
      <c r="I26" s="38"/>
      <c r="J26" s="38"/>
      <c r="K26" s="38"/>
      <c r="L26" s="38"/>
      <c r="M26" s="38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>
      <c r="A27" s="38"/>
      <c r="B27" s="292" t="s">
        <v>44</v>
      </c>
      <c r="C27" s="77" t="s">
        <v>130</v>
      </c>
      <c r="D27" s="77" t="s">
        <v>116</v>
      </c>
      <c r="E27" s="77" t="s">
        <v>45</v>
      </c>
      <c r="F27" s="77" t="s">
        <v>59</v>
      </c>
      <c r="G27" s="77" t="s">
        <v>46</v>
      </c>
      <c r="H27" s="62" t="s">
        <v>235</v>
      </c>
      <c r="I27" s="38"/>
      <c r="J27" s="38"/>
      <c r="K27" s="38"/>
      <c r="L27" s="38"/>
      <c r="M27" s="38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>
      <c r="A28" s="38"/>
      <c r="B28" s="196" t="s">
        <v>144</v>
      </c>
      <c r="C28" s="197" t="s">
        <v>47</v>
      </c>
      <c r="D28" s="197" t="s">
        <v>117</v>
      </c>
      <c r="E28" s="197" t="s">
        <v>5</v>
      </c>
      <c r="F28" s="197" t="s">
        <v>223</v>
      </c>
      <c r="G28" s="197" t="s">
        <v>38</v>
      </c>
      <c r="H28" s="109" t="s">
        <v>38</v>
      </c>
      <c r="I28" s="38"/>
      <c r="J28" s="38"/>
      <c r="K28" s="38"/>
      <c r="L28" s="38"/>
      <c r="M28" s="38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3.5" thickBot="1">
      <c r="A29" s="38"/>
      <c r="B29" s="198" t="s">
        <v>110</v>
      </c>
      <c r="C29" s="112" t="s">
        <v>46</v>
      </c>
      <c r="D29" s="112" t="s">
        <v>5</v>
      </c>
      <c r="E29" s="112"/>
      <c r="F29" s="313"/>
      <c r="G29" s="314"/>
      <c r="H29" s="315"/>
      <c r="I29" s="37"/>
      <c r="J29" s="37"/>
      <c r="K29" s="37"/>
      <c r="L29" s="37"/>
      <c r="M29" s="38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>
      <c r="A30" s="38"/>
      <c r="B30" s="291" t="str">
        <f>Bemonstering!$B$49</f>
        <v>test</v>
      </c>
      <c r="C30" s="142"/>
      <c r="D30" s="247"/>
      <c r="E30" s="529"/>
      <c r="F30" s="536" t="e">
        <f>(Bemonstering!$H21*D30/E30)</f>
        <v>#DIV/0!</v>
      </c>
      <c r="G30" s="302" t="str">
        <f>IF(C30="","-",(C30/F30))</f>
        <v>-</v>
      </c>
      <c r="H30" s="214">
        <v>0</v>
      </c>
      <c r="I30" s="121"/>
      <c r="J30" s="576"/>
      <c r="K30" s="576"/>
      <c r="L30" s="576"/>
      <c r="M30" s="38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>
      <c r="A31" s="38"/>
      <c r="B31" s="203">
        <f>Bemonstering!$B$50</f>
        <v>2</v>
      </c>
      <c r="C31" s="144"/>
      <c r="D31" s="250">
        <f>$D$30</f>
        <v>0</v>
      </c>
      <c r="E31" s="530">
        <f>$E$30</f>
        <v>0</v>
      </c>
      <c r="F31" s="304" t="e">
        <f>(Bemonstering!$H22*D31/E31)</f>
        <v>#DIV/0!</v>
      </c>
      <c r="G31" s="215" t="str">
        <f t="shared" ref="G31:G39" si="3">IF(C31="","-",(C31/F31))</f>
        <v>-</v>
      </c>
      <c r="H31" s="122">
        <v>5.0000000000000001E-3</v>
      </c>
      <c r="I31" s="123"/>
      <c r="J31" s="577"/>
      <c r="K31" s="577"/>
      <c r="L31" s="577"/>
      <c r="M31" s="38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>
      <c r="A32" s="38"/>
      <c r="B32" s="203">
        <f>Bemonstering!$B$51</f>
        <v>3</v>
      </c>
      <c r="C32" s="144"/>
      <c r="D32" s="250">
        <f t="shared" ref="D32:D39" si="4">$D$30</f>
        <v>0</v>
      </c>
      <c r="E32" s="530">
        <f t="shared" ref="E32:E39" si="5">$E$30</f>
        <v>0</v>
      </c>
      <c r="F32" s="304" t="e">
        <f>(Bemonstering!$H23*D32/E32)</f>
        <v>#DIV/0!</v>
      </c>
      <c r="G32" s="215" t="str">
        <f t="shared" si="3"/>
        <v>-</v>
      </c>
      <c r="H32" s="124">
        <v>0.05</v>
      </c>
      <c r="I32" s="123"/>
      <c r="J32" s="578"/>
      <c r="K32" s="578"/>
      <c r="L32" s="578"/>
      <c r="M32" s="38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13.5" thickBot="1">
      <c r="A33" s="38"/>
      <c r="B33" s="203">
        <f>Bemonstering!$B$52</f>
        <v>4</v>
      </c>
      <c r="C33" s="144"/>
      <c r="D33" s="250">
        <f t="shared" si="4"/>
        <v>0</v>
      </c>
      <c r="E33" s="530">
        <f t="shared" si="5"/>
        <v>0</v>
      </c>
      <c r="F33" s="304" t="e">
        <f>(Bemonstering!$H24*D33/E33)</f>
        <v>#DIV/0!</v>
      </c>
      <c r="G33" s="215" t="str">
        <f t="shared" si="3"/>
        <v>-</v>
      </c>
      <c r="H33" s="125">
        <v>1</v>
      </c>
      <c r="I33" s="126"/>
      <c r="J33" s="577"/>
      <c r="K33" s="577"/>
      <c r="L33" s="577"/>
      <c r="M33" s="38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>
      <c r="A34" s="38"/>
      <c r="B34" s="203">
        <f>Bemonstering!$B$53</f>
        <v>5</v>
      </c>
      <c r="C34" s="144"/>
      <c r="D34" s="250">
        <f t="shared" si="4"/>
        <v>0</v>
      </c>
      <c r="E34" s="530">
        <f t="shared" si="5"/>
        <v>0</v>
      </c>
      <c r="F34" s="304" t="e">
        <f>(Bemonstering!$H25*D34/E34)</f>
        <v>#DIV/0!</v>
      </c>
      <c r="G34" s="215" t="str">
        <f t="shared" si="3"/>
        <v>-</v>
      </c>
      <c r="H34" s="316"/>
      <c r="I34" s="37"/>
      <c r="J34" s="37"/>
      <c r="K34" s="37"/>
      <c r="L34" s="37"/>
      <c r="M34" s="38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2.75" customHeight="1">
      <c r="A35" s="38"/>
      <c r="B35" s="203">
        <f>Bemonstering!$B$54</f>
        <v>6</v>
      </c>
      <c r="C35" s="144"/>
      <c r="D35" s="250">
        <f t="shared" si="4"/>
        <v>0</v>
      </c>
      <c r="E35" s="530">
        <f t="shared" si="5"/>
        <v>0</v>
      </c>
      <c r="F35" s="304" t="e">
        <f>(Bemonstering!$H26*D35/E35)</f>
        <v>#DIV/0!</v>
      </c>
      <c r="G35" s="215" t="str">
        <f t="shared" si="3"/>
        <v>-</v>
      </c>
      <c r="H35" s="316"/>
      <c r="I35" s="573" t="s">
        <v>197</v>
      </c>
      <c r="J35" s="574"/>
      <c r="K35" s="574"/>
      <c r="L35" s="574"/>
      <c r="M35" s="57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>
      <c r="A36" s="38"/>
      <c r="B36" s="203">
        <f>Bemonstering!$B$55</f>
        <v>7</v>
      </c>
      <c r="C36" s="146"/>
      <c r="D36" s="250">
        <f t="shared" si="4"/>
        <v>0</v>
      </c>
      <c r="E36" s="530">
        <f t="shared" si="5"/>
        <v>0</v>
      </c>
      <c r="F36" s="304" t="e">
        <f>(Bemonstering!$H27*D36/E36)</f>
        <v>#DIV/0!</v>
      </c>
      <c r="G36" s="215" t="str">
        <f t="shared" si="3"/>
        <v>-</v>
      </c>
      <c r="H36" s="316"/>
      <c r="I36" s="574"/>
      <c r="J36" s="574"/>
      <c r="K36" s="574"/>
      <c r="L36" s="574"/>
      <c r="M36" s="57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>
      <c r="A37" s="38"/>
      <c r="B37" s="203">
        <f>Bemonstering!$B$56</f>
        <v>8</v>
      </c>
      <c r="C37" s="255"/>
      <c r="D37" s="250">
        <f t="shared" si="4"/>
        <v>0</v>
      </c>
      <c r="E37" s="530">
        <f t="shared" si="5"/>
        <v>0</v>
      </c>
      <c r="F37" s="304" t="e">
        <f>(Bemonstering!$H28*D37/E37)</f>
        <v>#DIV/0!</v>
      </c>
      <c r="G37" s="215" t="str">
        <f t="shared" si="3"/>
        <v>-</v>
      </c>
      <c r="H37" s="316"/>
      <c r="I37" s="574"/>
      <c r="J37" s="574"/>
      <c r="K37" s="574"/>
      <c r="L37" s="574"/>
      <c r="M37" s="57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>
      <c r="A38" s="38"/>
      <c r="B38" s="203">
        <f>Bemonstering!$B$57</f>
        <v>9</v>
      </c>
      <c r="C38" s="255"/>
      <c r="D38" s="250">
        <f t="shared" si="4"/>
        <v>0</v>
      </c>
      <c r="E38" s="530">
        <f t="shared" si="5"/>
        <v>0</v>
      </c>
      <c r="F38" s="304" t="e">
        <f>(Bemonstering!$H29*D38/E38)</f>
        <v>#DIV/0!</v>
      </c>
      <c r="G38" s="215" t="str">
        <f t="shared" si="3"/>
        <v>-</v>
      </c>
      <c r="H38" s="316"/>
      <c r="I38" s="574"/>
      <c r="J38" s="574"/>
      <c r="K38" s="574"/>
      <c r="L38" s="574"/>
      <c r="M38" s="57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>
      <c r="A39" s="38"/>
      <c r="B39" s="203">
        <f>Bemonstering!$B$58</f>
        <v>10</v>
      </c>
      <c r="C39" s="255"/>
      <c r="D39" s="250">
        <f t="shared" si="4"/>
        <v>0</v>
      </c>
      <c r="E39" s="530">
        <f t="shared" si="5"/>
        <v>0</v>
      </c>
      <c r="F39" s="304" t="e">
        <f>(Bemonstering!$H30*D39/E39)</f>
        <v>#DIV/0!</v>
      </c>
      <c r="G39" s="215" t="str">
        <f t="shared" si="3"/>
        <v>-</v>
      </c>
      <c r="H39" s="316"/>
      <c r="I39" s="574"/>
      <c r="J39" s="574"/>
      <c r="K39" s="574"/>
      <c r="L39" s="574"/>
      <c r="M39" s="57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>
      <c r="A40" s="38"/>
      <c r="B40" s="293" t="s">
        <v>61</v>
      </c>
      <c r="C40" s="256"/>
      <c r="D40" s="257"/>
      <c r="E40" s="258"/>
      <c r="F40" s="537"/>
      <c r="G40" s="307" t="e">
        <f>AVERAGE(G30:G39)</f>
        <v>#DIV/0!</v>
      </c>
      <c r="H40" s="318"/>
      <c r="I40" s="574"/>
      <c r="J40" s="574"/>
      <c r="K40" s="574"/>
      <c r="L40" s="574"/>
      <c r="M40" s="57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3.5" thickBot="1">
      <c r="A41" s="38"/>
      <c r="B41" s="294" t="s">
        <v>105</v>
      </c>
      <c r="C41" s="259"/>
      <c r="D41" s="253">
        <f>AVERAGE(D30:D39)</f>
        <v>0</v>
      </c>
      <c r="E41" s="253">
        <f>AVERAGE(E30:E39)</f>
        <v>0</v>
      </c>
      <c r="F41" s="319" t="e">
        <f>AVERAGE(F30:F39)</f>
        <v>#DIV/0!</v>
      </c>
      <c r="G41" s="538" t="e">
        <f>C41/F41</f>
        <v>#DIV/0!</v>
      </c>
      <c r="H41" s="221" t="s">
        <v>237</v>
      </c>
      <c r="I41" s="574"/>
      <c r="J41" s="574"/>
      <c r="K41" s="574"/>
      <c r="L41" s="574"/>
      <c r="M41" s="57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>
      <c r="A42" s="38"/>
      <c r="B42" s="295"/>
      <c r="C42" s="2"/>
      <c r="D42" s="260"/>
      <c r="E42" s="260"/>
      <c r="F42" s="320"/>
      <c r="G42" s="321"/>
      <c r="H42" s="320"/>
      <c r="I42" s="37"/>
      <c r="J42" s="37"/>
      <c r="K42" s="37"/>
      <c r="L42" s="37"/>
      <c r="M42" s="38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>
      <c r="A43" s="38"/>
      <c r="B43" s="187" t="s">
        <v>227</v>
      </c>
      <c r="C43" s="188" t="s">
        <v>182</v>
      </c>
      <c r="D43" s="190"/>
      <c r="E43" s="190"/>
      <c r="F43" s="190"/>
      <c r="G43" s="322"/>
      <c r="H43" s="323"/>
      <c r="I43" s="37"/>
      <c r="J43" s="37"/>
      <c r="K43" s="37"/>
      <c r="L43" s="37"/>
      <c r="M43" s="38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13.5" thickBot="1">
      <c r="A44" s="38"/>
      <c r="B44" s="295"/>
      <c r="C44" s="38"/>
      <c r="D44" s="320"/>
      <c r="E44" s="320"/>
      <c r="F44" s="320"/>
      <c r="G44" s="321"/>
      <c r="H44" s="320"/>
      <c r="I44" s="37"/>
      <c r="J44" s="37"/>
      <c r="K44" s="37"/>
      <c r="L44" s="37"/>
      <c r="M44" s="38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>
      <c r="A45" s="38"/>
      <c r="B45" s="292" t="s">
        <v>60</v>
      </c>
      <c r="C45" s="77" t="s">
        <v>130</v>
      </c>
      <c r="D45" s="77" t="s">
        <v>116</v>
      </c>
      <c r="E45" s="77" t="s">
        <v>45</v>
      </c>
      <c r="F45" s="77" t="s">
        <v>59</v>
      </c>
      <c r="G45" s="77" t="s">
        <v>46</v>
      </c>
      <c r="H45" s="62" t="s">
        <v>235</v>
      </c>
      <c r="I45" s="37"/>
      <c r="J45" s="37"/>
      <c r="K45" s="37"/>
      <c r="L45" s="37"/>
      <c r="M45" s="38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>
      <c r="A46" s="38"/>
      <c r="B46" s="296" t="s">
        <v>145</v>
      </c>
      <c r="C46" s="197" t="s">
        <v>47</v>
      </c>
      <c r="D46" s="197" t="s">
        <v>117</v>
      </c>
      <c r="E46" s="197" t="s">
        <v>5</v>
      </c>
      <c r="F46" s="197" t="s">
        <v>223</v>
      </c>
      <c r="G46" s="197" t="s">
        <v>38</v>
      </c>
      <c r="H46" s="109" t="s">
        <v>38</v>
      </c>
      <c r="I46" s="37"/>
      <c r="J46" s="37"/>
      <c r="K46" s="37"/>
      <c r="L46" s="37"/>
      <c r="M46" s="38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3.5" thickBot="1">
      <c r="A47" s="38"/>
      <c r="B47" s="198" t="s">
        <v>110</v>
      </c>
      <c r="C47" s="112" t="s">
        <v>46</v>
      </c>
      <c r="D47" s="112" t="s">
        <v>5</v>
      </c>
      <c r="E47" s="112"/>
      <c r="F47" s="313"/>
      <c r="G47" s="314"/>
      <c r="H47" s="315"/>
      <c r="I47" s="37"/>
      <c r="J47" s="37"/>
      <c r="K47" s="37"/>
      <c r="L47" s="37"/>
      <c r="M47" s="38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>
      <c r="A48" s="38"/>
      <c r="B48" s="291" t="str">
        <f>Bemonstering!$B$49</f>
        <v>test</v>
      </c>
      <c r="C48" s="142"/>
      <c r="D48" s="247"/>
      <c r="E48" s="248"/>
      <c r="F48" s="536" t="e">
        <f>(Bemonstering!$H21*D48)/E48</f>
        <v>#DIV/0!</v>
      </c>
      <c r="G48" s="302" t="str">
        <f>IF(C48="","-",(C48/F48))</f>
        <v>-</v>
      </c>
      <c r="H48" s="214">
        <v>0</v>
      </c>
      <c r="I48" s="121"/>
      <c r="J48" s="576"/>
      <c r="K48" s="576"/>
      <c r="L48" s="576"/>
      <c r="M48" s="38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>
      <c r="A49" s="38"/>
      <c r="B49" s="203">
        <f>Bemonstering!$B$50</f>
        <v>2</v>
      </c>
      <c r="C49" s="144"/>
      <c r="D49" s="250">
        <f>$D$48</f>
        <v>0</v>
      </c>
      <c r="E49" s="251">
        <f>$E$48</f>
        <v>0</v>
      </c>
      <c r="F49" s="304" t="e">
        <f>(Bemonstering!$H22*D49)/E49</f>
        <v>#DIV/0!</v>
      </c>
      <c r="G49" s="215" t="str">
        <f t="shared" ref="G49:G57" si="6">IF(C49="","-",(C49/F49))</f>
        <v>-</v>
      </c>
      <c r="H49" s="122">
        <v>5.0000000000000001E-3</v>
      </c>
      <c r="I49" s="123"/>
      <c r="J49" s="577"/>
      <c r="K49" s="577"/>
      <c r="L49" s="577"/>
      <c r="M49" s="38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>
      <c r="A50" s="38"/>
      <c r="B50" s="203">
        <f>Bemonstering!$B$51</f>
        <v>3</v>
      </c>
      <c r="C50" s="144"/>
      <c r="D50" s="250">
        <f t="shared" ref="D50:D57" si="7">$D$48</f>
        <v>0</v>
      </c>
      <c r="E50" s="251">
        <f t="shared" ref="E50:E57" si="8">$E$48</f>
        <v>0</v>
      </c>
      <c r="F50" s="304" t="e">
        <f>(Bemonstering!$H23*D50)/E50</f>
        <v>#DIV/0!</v>
      </c>
      <c r="G50" s="215" t="str">
        <f t="shared" si="6"/>
        <v>-</v>
      </c>
      <c r="H50" s="124">
        <v>0.05</v>
      </c>
      <c r="I50" s="123"/>
      <c r="J50" s="578"/>
      <c r="K50" s="578"/>
      <c r="L50" s="578"/>
      <c r="M50" s="38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3.5" thickBot="1">
      <c r="A51" s="38"/>
      <c r="B51" s="203">
        <f>Bemonstering!$B$52</f>
        <v>4</v>
      </c>
      <c r="C51" s="144"/>
      <c r="D51" s="250">
        <f t="shared" si="7"/>
        <v>0</v>
      </c>
      <c r="E51" s="251">
        <f t="shared" si="8"/>
        <v>0</v>
      </c>
      <c r="F51" s="304" t="e">
        <f>(Bemonstering!$H24*D51)/E51</f>
        <v>#DIV/0!</v>
      </c>
      <c r="G51" s="215" t="str">
        <f t="shared" si="6"/>
        <v>-</v>
      </c>
      <c r="H51" s="125">
        <v>1</v>
      </c>
      <c r="I51" s="126"/>
      <c r="J51" s="577"/>
      <c r="K51" s="577"/>
      <c r="L51" s="577"/>
      <c r="M51" s="38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>
      <c r="A52" s="38"/>
      <c r="B52" s="203">
        <f>Bemonstering!$B$53</f>
        <v>5</v>
      </c>
      <c r="C52" s="144"/>
      <c r="D52" s="250">
        <f t="shared" si="7"/>
        <v>0</v>
      </c>
      <c r="E52" s="251">
        <f t="shared" si="8"/>
        <v>0</v>
      </c>
      <c r="F52" s="304" t="e">
        <f>(Bemonstering!$H25*D52)/E52</f>
        <v>#DIV/0!</v>
      </c>
      <c r="G52" s="215" t="str">
        <f t="shared" si="6"/>
        <v>-</v>
      </c>
      <c r="H52" s="318"/>
      <c r="I52" s="37"/>
      <c r="J52" s="37"/>
      <c r="K52" s="37"/>
      <c r="L52" s="37"/>
      <c r="M52" s="38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2.75" customHeight="1">
      <c r="A53" s="38"/>
      <c r="B53" s="203">
        <f>Bemonstering!$B$54</f>
        <v>6</v>
      </c>
      <c r="C53" s="144"/>
      <c r="D53" s="250">
        <f t="shared" si="7"/>
        <v>0</v>
      </c>
      <c r="E53" s="251">
        <f t="shared" si="8"/>
        <v>0</v>
      </c>
      <c r="F53" s="304" t="e">
        <f>(Bemonstering!$H26*D53)/E53</f>
        <v>#DIV/0!</v>
      </c>
      <c r="G53" s="215" t="str">
        <f t="shared" si="6"/>
        <v>-</v>
      </c>
      <c r="H53" s="318"/>
      <c r="I53" s="573" t="s">
        <v>197</v>
      </c>
      <c r="J53" s="574"/>
      <c r="K53" s="574"/>
      <c r="L53" s="574"/>
      <c r="M53" s="574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>
      <c r="A54" s="38"/>
      <c r="B54" s="203">
        <f>Bemonstering!$B$55</f>
        <v>7</v>
      </c>
      <c r="C54" s="146"/>
      <c r="D54" s="250">
        <f t="shared" si="7"/>
        <v>0</v>
      </c>
      <c r="E54" s="251">
        <f t="shared" si="8"/>
        <v>0</v>
      </c>
      <c r="F54" s="304" t="e">
        <f>(Bemonstering!$H27*D54)/E54</f>
        <v>#DIV/0!</v>
      </c>
      <c r="G54" s="215" t="str">
        <f t="shared" si="6"/>
        <v>-</v>
      </c>
      <c r="H54" s="318"/>
      <c r="I54" s="574"/>
      <c r="J54" s="574"/>
      <c r="K54" s="574"/>
      <c r="L54" s="574"/>
      <c r="M54" s="57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>
      <c r="A55" s="38"/>
      <c r="B55" s="203">
        <f>Bemonstering!$B$56</f>
        <v>8</v>
      </c>
      <c r="C55" s="261"/>
      <c r="D55" s="250">
        <f t="shared" si="7"/>
        <v>0</v>
      </c>
      <c r="E55" s="251">
        <f t="shared" si="8"/>
        <v>0</v>
      </c>
      <c r="F55" s="304" t="e">
        <f>(Bemonstering!$H28*D55)/E55</f>
        <v>#DIV/0!</v>
      </c>
      <c r="G55" s="215" t="str">
        <f t="shared" si="6"/>
        <v>-</v>
      </c>
      <c r="H55" s="318"/>
      <c r="I55" s="574"/>
      <c r="J55" s="574"/>
      <c r="K55" s="574"/>
      <c r="L55" s="574"/>
      <c r="M55" s="574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>
      <c r="A56" s="38"/>
      <c r="B56" s="203">
        <f>Bemonstering!$B$57</f>
        <v>9</v>
      </c>
      <c r="C56" s="261"/>
      <c r="D56" s="250">
        <f t="shared" si="7"/>
        <v>0</v>
      </c>
      <c r="E56" s="251">
        <f t="shared" si="8"/>
        <v>0</v>
      </c>
      <c r="F56" s="304" t="e">
        <f>(Bemonstering!$H29*D56)/E56</f>
        <v>#DIV/0!</v>
      </c>
      <c r="G56" s="215" t="str">
        <f t="shared" si="6"/>
        <v>-</v>
      </c>
      <c r="H56" s="324"/>
      <c r="I56" s="574"/>
      <c r="J56" s="574"/>
      <c r="K56" s="574"/>
      <c r="L56" s="574"/>
      <c r="M56" s="574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>
      <c r="A57" s="38"/>
      <c r="B57" s="203">
        <f>Bemonstering!$B$58</f>
        <v>10</v>
      </c>
      <c r="C57" s="255"/>
      <c r="D57" s="250">
        <f t="shared" si="7"/>
        <v>0</v>
      </c>
      <c r="E57" s="251">
        <f t="shared" si="8"/>
        <v>0</v>
      </c>
      <c r="F57" s="304" t="e">
        <f>(Bemonstering!$H30*D57)/E57</f>
        <v>#DIV/0!</v>
      </c>
      <c r="G57" s="215" t="str">
        <f t="shared" si="6"/>
        <v>-</v>
      </c>
      <c r="H57" s="324"/>
      <c r="I57" s="574"/>
      <c r="J57" s="574"/>
      <c r="K57" s="574"/>
      <c r="L57" s="574"/>
      <c r="M57" s="574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>
      <c r="A58" s="38"/>
      <c r="B58" s="293" t="s">
        <v>61</v>
      </c>
      <c r="C58" s="256"/>
      <c r="D58" s="257"/>
      <c r="E58" s="258"/>
      <c r="F58" s="317"/>
      <c r="G58" s="325" t="e">
        <f>AVERAGE(G48:G57)</f>
        <v>#DIV/0!</v>
      </c>
      <c r="H58" s="326"/>
      <c r="I58" s="574"/>
      <c r="J58" s="574"/>
      <c r="K58" s="574"/>
      <c r="L58" s="574"/>
      <c r="M58" s="574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3.5" thickBot="1">
      <c r="A59" s="38"/>
      <c r="B59" s="294" t="s">
        <v>105</v>
      </c>
      <c r="C59" s="259"/>
      <c r="D59" s="253">
        <f>AVERAGE(D48:D57)</f>
        <v>0</v>
      </c>
      <c r="E59" s="253">
        <f>AVERAGE(E48:E57)</f>
        <v>0</v>
      </c>
      <c r="F59" s="319" t="e">
        <f>AVERAGE(F48:F57)</f>
        <v>#DIV/0!</v>
      </c>
      <c r="G59" s="539" t="e">
        <f>C59/F59</f>
        <v>#DIV/0!</v>
      </c>
      <c r="H59" s="221" t="s">
        <v>237</v>
      </c>
      <c r="I59" s="574"/>
      <c r="J59" s="574"/>
      <c r="K59" s="574"/>
      <c r="L59" s="574"/>
      <c r="M59" s="574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>
      <c r="A60" s="99"/>
      <c r="B60" s="192"/>
      <c r="C60" s="87"/>
      <c r="D60" s="87"/>
      <c r="E60" s="87"/>
      <c r="F60" s="110"/>
      <c r="G60" s="289"/>
      <c r="H60" s="110"/>
      <c r="I60" s="191"/>
      <c r="J60" s="191"/>
      <c r="K60" s="191"/>
      <c r="L60" s="166"/>
      <c r="M60" s="9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>
      <c r="A61" s="99"/>
      <c r="B61" s="187" t="s">
        <v>227</v>
      </c>
      <c r="C61" s="188" t="s">
        <v>183</v>
      </c>
      <c r="D61" s="190"/>
      <c r="E61" s="190"/>
      <c r="F61" s="190"/>
      <c r="G61" s="328"/>
      <c r="H61" s="226"/>
      <c r="I61" s="191"/>
      <c r="J61" s="191"/>
      <c r="K61" s="191"/>
      <c r="L61" s="166"/>
      <c r="M61" s="9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3.5" thickBot="1">
      <c r="A62" s="99"/>
      <c r="B62" s="192"/>
      <c r="C62" s="110"/>
      <c r="D62" s="110"/>
      <c r="E62" s="110"/>
      <c r="F62" s="110"/>
      <c r="G62" s="289"/>
      <c r="H62" s="110"/>
      <c r="I62" s="191"/>
      <c r="J62" s="191"/>
      <c r="K62" s="191"/>
      <c r="L62" s="166"/>
      <c r="M62" s="9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>
      <c r="A63" s="38"/>
      <c r="B63" s="292" t="s">
        <v>62</v>
      </c>
      <c r="C63" s="77" t="s">
        <v>130</v>
      </c>
      <c r="D63" s="77" t="s">
        <v>116</v>
      </c>
      <c r="E63" s="77" t="s">
        <v>45</v>
      </c>
      <c r="F63" s="77" t="s">
        <v>59</v>
      </c>
      <c r="G63" s="77" t="s">
        <v>46</v>
      </c>
      <c r="H63" s="62" t="s">
        <v>235</v>
      </c>
      <c r="I63" s="37"/>
      <c r="J63" s="37"/>
      <c r="K63" s="37"/>
      <c r="L63" s="37"/>
      <c r="M63" s="38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>
      <c r="A64" s="38"/>
      <c r="B64" s="296" t="s">
        <v>146</v>
      </c>
      <c r="C64" s="197" t="s">
        <v>47</v>
      </c>
      <c r="D64" s="197" t="s">
        <v>117</v>
      </c>
      <c r="E64" s="197" t="s">
        <v>5</v>
      </c>
      <c r="F64" s="197" t="s">
        <v>223</v>
      </c>
      <c r="G64" s="197" t="s">
        <v>38</v>
      </c>
      <c r="H64" s="109" t="s">
        <v>38</v>
      </c>
      <c r="I64" s="37"/>
      <c r="J64" s="37"/>
      <c r="K64" s="37"/>
      <c r="L64" s="37"/>
      <c r="M64" s="38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3.5" thickBot="1">
      <c r="A65" s="38"/>
      <c r="B65" s="297" t="s">
        <v>110</v>
      </c>
      <c r="C65" s="112" t="s">
        <v>46</v>
      </c>
      <c r="D65" s="112" t="s">
        <v>5</v>
      </c>
      <c r="E65" s="112"/>
      <c r="F65" s="313"/>
      <c r="G65" s="314"/>
      <c r="H65" s="315"/>
      <c r="I65" s="37"/>
      <c r="J65" s="37"/>
      <c r="K65" s="37"/>
      <c r="L65" s="37"/>
      <c r="M65" s="38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>
      <c r="A66" s="38"/>
      <c r="B66" s="291" t="str">
        <f>Bemonstering!$B$49</f>
        <v>test</v>
      </c>
      <c r="C66" s="142"/>
      <c r="D66" s="247"/>
      <c r="E66" s="248"/>
      <c r="F66" s="536" t="e">
        <f>(Bemonstering!$H21*D66)/E66</f>
        <v>#DIV/0!</v>
      </c>
      <c r="G66" s="302" t="str">
        <f>IF(C66="","-",(C66/F66))</f>
        <v>-</v>
      </c>
      <c r="H66" s="214">
        <v>0</v>
      </c>
      <c r="I66" s="121"/>
      <c r="J66" s="576"/>
      <c r="K66" s="576"/>
      <c r="L66" s="576"/>
      <c r="M66" s="38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>
      <c r="A67" s="38"/>
      <c r="B67" s="203">
        <f>Bemonstering!$B$50</f>
        <v>2</v>
      </c>
      <c r="C67" s="144"/>
      <c r="D67" s="250">
        <f>$D$66</f>
        <v>0</v>
      </c>
      <c r="E67" s="251">
        <f>$E$66</f>
        <v>0</v>
      </c>
      <c r="F67" s="304" t="e">
        <f>(Bemonstering!$H22*D67)/E67</f>
        <v>#DIV/0!</v>
      </c>
      <c r="G67" s="215" t="str">
        <f t="shared" ref="G67:G75" si="9">IF(C67="","-",(C67/F67))</f>
        <v>-</v>
      </c>
      <c r="H67" s="122">
        <v>5.0000000000000001E-3</v>
      </c>
      <c r="I67" s="123"/>
      <c r="J67" s="577"/>
      <c r="K67" s="577"/>
      <c r="L67" s="577"/>
      <c r="M67" s="3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>
      <c r="A68" s="38"/>
      <c r="B68" s="203">
        <f>Bemonstering!$B$51</f>
        <v>3</v>
      </c>
      <c r="C68" s="144"/>
      <c r="D68" s="250">
        <f t="shared" ref="D68:D75" si="10">$D$66</f>
        <v>0</v>
      </c>
      <c r="E68" s="251">
        <f t="shared" ref="E68:E75" si="11">$E$66</f>
        <v>0</v>
      </c>
      <c r="F68" s="304" t="e">
        <f>(Bemonstering!$H23*D68)/E68</f>
        <v>#DIV/0!</v>
      </c>
      <c r="G68" s="215" t="str">
        <f t="shared" si="9"/>
        <v>-</v>
      </c>
      <c r="H68" s="124">
        <v>0.05</v>
      </c>
      <c r="I68" s="123"/>
      <c r="J68" s="578"/>
      <c r="K68" s="578"/>
      <c r="L68" s="578"/>
      <c r="M68" s="32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3.5" thickBot="1">
      <c r="A69" s="38"/>
      <c r="B69" s="203">
        <f>Bemonstering!$B$52</f>
        <v>4</v>
      </c>
      <c r="C69" s="144"/>
      <c r="D69" s="250">
        <f t="shared" si="10"/>
        <v>0</v>
      </c>
      <c r="E69" s="251">
        <f t="shared" si="11"/>
        <v>0</v>
      </c>
      <c r="F69" s="304" t="e">
        <f>(Bemonstering!$H24*D69)/E69</f>
        <v>#DIV/0!</v>
      </c>
      <c r="G69" s="215" t="str">
        <f t="shared" si="9"/>
        <v>-</v>
      </c>
      <c r="H69" s="125">
        <v>1</v>
      </c>
      <c r="I69" s="126"/>
      <c r="J69" s="577"/>
      <c r="K69" s="577"/>
      <c r="L69" s="577"/>
      <c r="M69" s="32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5">
      <c r="A70" s="38"/>
      <c r="B70" s="203">
        <f>Bemonstering!$B$53</f>
        <v>5</v>
      </c>
      <c r="C70" s="144"/>
      <c r="D70" s="250">
        <f t="shared" si="10"/>
        <v>0</v>
      </c>
      <c r="E70" s="251">
        <f t="shared" si="11"/>
        <v>0</v>
      </c>
      <c r="F70" s="304" t="e">
        <f>(Bemonstering!$H25*D70)/E70</f>
        <v>#DIV/0!</v>
      </c>
      <c r="G70" s="215" t="str">
        <f t="shared" si="9"/>
        <v>-</v>
      </c>
      <c r="H70" s="326"/>
      <c r="I70" s="330"/>
      <c r="J70" s="331"/>
      <c r="K70" s="329"/>
      <c r="L70" s="330"/>
      <c r="M70" s="3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2.75" customHeight="1">
      <c r="A71" s="38"/>
      <c r="B71" s="203">
        <f>Bemonstering!$B$54</f>
        <v>6</v>
      </c>
      <c r="C71" s="144"/>
      <c r="D71" s="250">
        <f t="shared" si="10"/>
        <v>0</v>
      </c>
      <c r="E71" s="251">
        <f t="shared" si="11"/>
        <v>0</v>
      </c>
      <c r="F71" s="304" t="e">
        <f>(Bemonstering!$H26*D71)/E71</f>
        <v>#DIV/0!</v>
      </c>
      <c r="G71" s="215" t="str">
        <f t="shared" si="9"/>
        <v>-</v>
      </c>
      <c r="H71" s="318"/>
      <c r="I71" s="573" t="s">
        <v>197</v>
      </c>
      <c r="J71" s="574"/>
      <c r="K71" s="574"/>
      <c r="L71" s="574"/>
      <c r="M71" s="574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>
      <c r="A72" s="38"/>
      <c r="B72" s="203">
        <f>Bemonstering!$B$55</f>
        <v>7</v>
      </c>
      <c r="C72" s="146"/>
      <c r="D72" s="250">
        <f t="shared" si="10"/>
        <v>0</v>
      </c>
      <c r="E72" s="251">
        <f t="shared" si="11"/>
        <v>0</v>
      </c>
      <c r="F72" s="304" t="e">
        <f>(Bemonstering!$H27*D72)/E72</f>
        <v>#DIV/0!</v>
      </c>
      <c r="G72" s="215" t="str">
        <f t="shared" si="9"/>
        <v>-</v>
      </c>
      <c r="H72" s="318"/>
      <c r="I72" s="574"/>
      <c r="J72" s="574"/>
      <c r="K72" s="574"/>
      <c r="L72" s="574"/>
      <c r="M72" s="574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>
      <c r="A73" s="38"/>
      <c r="B73" s="203">
        <f>Bemonstering!$B$56</f>
        <v>8</v>
      </c>
      <c r="C73" s="261"/>
      <c r="D73" s="250">
        <f t="shared" si="10"/>
        <v>0</v>
      </c>
      <c r="E73" s="251">
        <f t="shared" si="11"/>
        <v>0</v>
      </c>
      <c r="F73" s="304" t="e">
        <f>(Bemonstering!$H28*D73)/E73</f>
        <v>#DIV/0!</v>
      </c>
      <c r="G73" s="215" t="str">
        <f t="shared" si="9"/>
        <v>-</v>
      </c>
      <c r="H73" s="318"/>
      <c r="I73" s="574"/>
      <c r="J73" s="574"/>
      <c r="K73" s="574"/>
      <c r="L73" s="574"/>
      <c r="M73" s="574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>
      <c r="A74" s="38"/>
      <c r="B74" s="203">
        <f>Bemonstering!$B$57</f>
        <v>9</v>
      </c>
      <c r="C74" s="261"/>
      <c r="D74" s="250">
        <f t="shared" si="10"/>
        <v>0</v>
      </c>
      <c r="E74" s="251">
        <f t="shared" si="11"/>
        <v>0</v>
      </c>
      <c r="F74" s="304" t="e">
        <f>(Bemonstering!$H29*D74)/E74</f>
        <v>#DIV/0!</v>
      </c>
      <c r="G74" s="215" t="str">
        <f t="shared" si="9"/>
        <v>-</v>
      </c>
      <c r="H74" s="318"/>
      <c r="I74" s="574"/>
      <c r="J74" s="574"/>
      <c r="K74" s="574"/>
      <c r="L74" s="574"/>
      <c r="M74" s="574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>
      <c r="A75" s="38"/>
      <c r="B75" s="203">
        <f>Bemonstering!$B$58</f>
        <v>10</v>
      </c>
      <c r="C75" s="255"/>
      <c r="D75" s="250">
        <f t="shared" si="10"/>
        <v>0</v>
      </c>
      <c r="E75" s="251">
        <f t="shared" si="11"/>
        <v>0</v>
      </c>
      <c r="F75" s="304" t="e">
        <f>(Bemonstering!$H30*D75)/E75</f>
        <v>#DIV/0!</v>
      </c>
      <c r="G75" s="215" t="str">
        <f t="shared" si="9"/>
        <v>-</v>
      </c>
      <c r="H75" s="318"/>
      <c r="I75" s="574"/>
      <c r="J75" s="574"/>
      <c r="K75" s="574"/>
      <c r="L75" s="574"/>
      <c r="M75" s="574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>
      <c r="A76" s="38"/>
      <c r="B76" s="293" t="s">
        <v>61</v>
      </c>
      <c r="C76" s="256"/>
      <c r="D76" s="257"/>
      <c r="E76" s="257"/>
      <c r="F76" s="317"/>
      <c r="G76" s="307" t="e">
        <f>AVERAGE(G66:G75)</f>
        <v>#DIV/0!</v>
      </c>
      <c r="H76" s="318"/>
      <c r="I76" s="574"/>
      <c r="J76" s="574"/>
      <c r="K76" s="574"/>
      <c r="L76" s="574"/>
      <c r="M76" s="574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13.5" thickBot="1">
      <c r="A77" s="99"/>
      <c r="B77" s="294" t="s">
        <v>105</v>
      </c>
      <c r="C77" s="259"/>
      <c r="D77" s="253">
        <f>AVERAGE(D66:D75)</f>
        <v>0</v>
      </c>
      <c r="E77" s="253">
        <f>AVERAGE(E66:E75)</f>
        <v>0</v>
      </c>
      <c r="F77" s="319" t="e">
        <f>AVERAGE(F66:F75)</f>
        <v>#DIV/0!</v>
      </c>
      <c r="G77" s="540" t="e">
        <f>C77/F77</f>
        <v>#DIV/0!</v>
      </c>
      <c r="H77" s="221" t="s">
        <v>237</v>
      </c>
      <c r="I77" s="574"/>
      <c r="J77" s="574"/>
      <c r="K77" s="574"/>
      <c r="L77" s="574"/>
      <c r="M77" s="574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>
      <c r="A78" s="99"/>
      <c r="B78" s="192"/>
      <c r="C78" s="93"/>
      <c r="D78" s="93"/>
      <c r="E78" s="93"/>
      <c r="F78" s="131"/>
      <c r="G78" s="131"/>
      <c r="H78" s="131"/>
      <c r="I78" s="131"/>
      <c r="J78" s="131"/>
      <c r="K78" s="131"/>
      <c r="L78" s="99"/>
      <c r="M78" s="9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>
      <c r="A79" s="38"/>
      <c r="B79" s="192"/>
      <c r="C79" s="87"/>
      <c r="D79" s="87"/>
      <c r="E79" s="87"/>
      <c r="F79" s="110"/>
      <c r="G79" s="222"/>
      <c r="H79" s="110"/>
      <c r="I79" s="110"/>
      <c r="J79" s="110"/>
      <c r="K79" s="110"/>
      <c r="L79" s="99"/>
      <c r="M79" s="9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>
      <c r="A80" s="38"/>
      <c r="B80" s="192"/>
      <c r="C80" s="87"/>
      <c r="D80" s="87"/>
      <c r="E80" s="87"/>
      <c r="F80" s="110"/>
      <c r="G80" s="222"/>
      <c r="H80" s="110"/>
      <c r="I80" s="110"/>
      <c r="J80" s="110"/>
      <c r="K80" s="110"/>
      <c r="L80" s="99"/>
      <c r="M80" s="9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>
      <c r="A81" s="38"/>
      <c r="B81" s="192"/>
      <c r="C81" s="87"/>
      <c r="D81" s="87"/>
      <c r="E81" s="87"/>
      <c r="F81" s="110"/>
      <c r="G81" s="222"/>
      <c r="H81" s="110"/>
      <c r="I81" s="110"/>
      <c r="J81" s="110"/>
      <c r="K81" s="110"/>
      <c r="L81" s="99"/>
      <c r="M81" s="9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>
      <c r="A82" s="38"/>
      <c r="B82" s="187" t="s">
        <v>226</v>
      </c>
      <c r="C82" s="187" t="s">
        <v>171</v>
      </c>
      <c r="D82" s="187"/>
      <c r="E82" s="223"/>
      <c r="F82" s="223"/>
      <c r="G82" s="131"/>
      <c r="H82" s="99"/>
      <c r="I82" s="99"/>
      <c r="J82" s="99"/>
      <c r="K82" s="99"/>
      <c r="L82" s="99"/>
      <c r="M82" s="9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13.5" thickBot="1">
      <c r="A83" s="38"/>
      <c r="B83" s="192"/>
      <c r="C83" s="131"/>
      <c r="D83" s="131"/>
      <c r="E83" s="131"/>
      <c r="F83" s="131"/>
      <c r="G83" s="131"/>
      <c r="H83" s="99"/>
      <c r="I83" s="99"/>
      <c r="J83" s="99"/>
      <c r="K83" s="99"/>
      <c r="L83" s="99"/>
      <c r="M83" s="9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>
      <c r="A84" s="38"/>
      <c r="B84" s="194" t="s">
        <v>11</v>
      </c>
      <c r="C84" s="77" t="s">
        <v>4</v>
      </c>
      <c r="D84" s="105" t="s">
        <v>59</v>
      </c>
      <c r="E84" s="77" t="s">
        <v>4</v>
      </c>
      <c r="F84" s="62" t="s">
        <v>235</v>
      </c>
      <c r="G84" s="106"/>
      <c r="H84" s="99"/>
      <c r="I84" s="99"/>
      <c r="J84" s="99"/>
      <c r="K84" s="99"/>
      <c r="L84" s="99"/>
      <c r="M84" s="9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>
      <c r="A85" s="38"/>
      <c r="B85" s="196" t="s">
        <v>118</v>
      </c>
      <c r="C85" s="197" t="s">
        <v>21</v>
      </c>
      <c r="D85" s="108" t="s">
        <v>38</v>
      </c>
      <c r="E85" s="197" t="s">
        <v>38</v>
      </c>
      <c r="F85" s="109" t="s">
        <v>38</v>
      </c>
      <c r="G85" s="191"/>
      <c r="H85" s="99"/>
      <c r="I85" s="99"/>
      <c r="J85" s="99"/>
      <c r="K85" s="99"/>
      <c r="L85" s="99"/>
      <c r="M85" s="9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13.5" thickBot="1">
      <c r="A86" s="38"/>
      <c r="B86" s="198" t="s">
        <v>110</v>
      </c>
      <c r="C86" s="199" t="s">
        <v>12</v>
      </c>
      <c r="D86" s="112"/>
      <c r="E86" s="199" t="s">
        <v>13</v>
      </c>
      <c r="F86" s="113"/>
      <c r="G86" s="191"/>
      <c r="H86" s="99"/>
      <c r="I86" s="99"/>
      <c r="J86" s="99"/>
      <c r="K86" s="99"/>
      <c r="L86" s="99"/>
      <c r="M86" s="9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>
      <c r="A87" s="38"/>
      <c r="B87" s="202" t="str">
        <f>Bemonstering!$B$35</f>
        <v>test</v>
      </c>
      <c r="C87" s="142"/>
      <c r="D87" s="151" t="e">
        <f>Bemonstering!$H21</f>
        <v>#DIV/0!</v>
      </c>
      <c r="E87" s="239" t="str">
        <f>IF(C87="","-",(C87*1000)/D87)</f>
        <v>-</v>
      </c>
      <c r="F87" s="214">
        <v>0</v>
      </c>
      <c r="G87" s="110"/>
      <c r="H87" s="99"/>
      <c r="I87" s="99"/>
      <c r="J87" s="99"/>
      <c r="K87" s="99"/>
      <c r="L87" s="99"/>
      <c r="M87" s="9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>
      <c r="A88" s="38"/>
      <c r="B88" s="203">
        <f>Bemonstering!$B$36</f>
        <v>2</v>
      </c>
      <c r="C88" s="144"/>
      <c r="D88" s="151" t="e">
        <f>Bemonstering!$H22</f>
        <v>#DIV/0!</v>
      </c>
      <c r="E88" s="240" t="str">
        <f t="shared" ref="E88:E96" si="12">IF(C88="","-",(C88*1000)/D88)</f>
        <v>-</v>
      </c>
      <c r="F88" s="122">
        <v>0.06</v>
      </c>
      <c r="G88" s="110"/>
      <c r="H88" s="99"/>
      <c r="I88" s="99"/>
      <c r="J88" s="99"/>
      <c r="K88" s="99"/>
      <c r="L88" s="99"/>
      <c r="M88" s="9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>
      <c r="A89" s="38"/>
      <c r="B89" s="203">
        <f>Bemonstering!$B$37</f>
        <v>3</v>
      </c>
      <c r="C89" s="144"/>
      <c r="D89" s="151" t="e">
        <f>Bemonstering!$H23</f>
        <v>#DIV/0!</v>
      </c>
      <c r="E89" s="240" t="str">
        <f t="shared" si="12"/>
        <v>-</v>
      </c>
      <c r="F89" s="124">
        <v>1</v>
      </c>
      <c r="G89" s="110"/>
      <c r="H89" s="99"/>
      <c r="I89" s="99"/>
      <c r="J89" s="99"/>
      <c r="K89" s="99"/>
      <c r="L89" s="99"/>
      <c r="M89" s="9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13.5" thickBot="1">
      <c r="A90" s="38"/>
      <c r="B90" s="203">
        <f>Bemonstering!$B$38</f>
        <v>4</v>
      </c>
      <c r="C90" s="144"/>
      <c r="D90" s="151" t="e">
        <f>Bemonstering!$H24</f>
        <v>#DIV/0!</v>
      </c>
      <c r="E90" s="240" t="str">
        <f t="shared" si="12"/>
        <v>-</v>
      </c>
      <c r="F90" s="125">
        <v>10</v>
      </c>
      <c r="G90" s="110"/>
      <c r="H90" s="99"/>
      <c r="I90" s="99"/>
      <c r="J90" s="99"/>
      <c r="K90" s="99"/>
      <c r="L90" s="99"/>
      <c r="M90" s="9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>
      <c r="A91" s="38"/>
      <c r="B91" s="203">
        <f>Bemonstering!$B$39</f>
        <v>5</v>
      </c>
      <c r="C91" s="144"/>
      <c r="D91" s="151" t="e">
        <f>Bemonstering!$H25</f>
        <v>#DIV/0!</v>
      </c>
      <c r="E91" s="240" t="str">
        <f t="shared" si="12"/>
        <v>-</v>
      </c>
      <c r="F91" s="221"/>
      <c r="G91" s="110"/>
      <c r="H91" s="99"/>
      <c r="I91" s="99"/>
      <c r="J91" s="99"/>
      <c r="K91" s="99"/>
      <c r="L91" s="99"/>
      <c r="M91" s="9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>
      <c r="A92" s="38"/>
      <c r="B92" s="203">
        <f>Bemonstering!$B$40</f>
        <v>6</v>
      </c>
      <c r="C92" s="144"/>
      <c r="D92" s="151" t="e">
        <f>Bemonstering!$H26</f>
        <v>#DIV/0!</v>
      </c>
      <c r="E92" s="240" t="str">
        <f t="shared" si="12"/>
        <v>-</v>
      </c>
      <c r="F92" s="221"/>
      <c r="G92" s="573" t="s">
        <v>195</v>
      </c>
      <c r="H92" s="574"/>
      <c r="I92" s="574"/>
      <c r="J92" s="574"/>
      <c r="K92" s="574"/>
      <c r="L92" s="99"/>
      <c r="M92" s="9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>
      <c r="A93" s="38"/>
      <c r="B93" s="203">
        <f>Bemonstering!$B$41</f>
        <v>7</v>
      </c>
      <c r="C93" s="144"/>
      <c r="D93" s="151" t="e">
        <f>Bemonstering!$H27</f>
        <v>#DIV/0!</v>
      </c>
      <c r="E93" s="240" t="str">
        <f t="shared" si="12"/>
        <v>-</v>
      </c>
      <c r="F93" s="221"/>
      <c r="G93" s="574"/>
      <c r="H93" s="574"/>
      <c r="I93" s="574"/>
      <c r="J93" s="574"/>
      <c r="K93" s="574"/>
      <c r="L93" s="99"/>
      <c r="M93" s="9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>
      <c r="A94" s="38"/>
      <c r="B94" s="203">
        <f>Bemonstering!$B$42</f>
        <v>8</v>
      </c>
      <c r="C94" s="144"/>
      <c r="D94" s="151" t="e">
        <f>Bemonstering!$H28</f>
        <v>#DIV/0!</v>
      </c>
      <c r="E94" s="240" t="str">
        <f t="shared" si="12"/>
        <v>-</v>
      </c>
      <c r="F94" s="221"/>
      <c r="G94" s="574"/>
      <c r="H94" s="574"/>
      <c r="I94" s="574"/>
      <c r="J94" s="574"/>
      <c r="K94" s="574"/>
      <c r="L94" s="99"/>
      <c r="M94" s="9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>
      <c r="A95" s="38"/>
      <c r="B95" s="203">
        <f>Bemonstering!$B$43</f>
        <v>9</v>
      </c>
      <c r="C95" s="144"/>
      <c r="D95" s="151" t="e">
        <f>Bemonstering!$H29</f>
        <v>#DIV/0!</v>
      </c>
      <c r="E95" s="240" t="str">
        <f t="shared" si="12"/>
        <v>-</v>
      </c>
      <c r="F95" s="221"/>
      <c r="G95" s="574"/>
      <c r="H95" s="574"/>
      <c r="I95" s="574"/>
      <c r="J95" s="574"/>
      <c r="K95" s="574"/>
      <c r="L95" s="99"/>
      <c r="M95" s="9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>
      <c r="A96" s="38"/>
      <c r="B96" s="203">
        <f>Bemonstering!$B$16</f>
        <v>10</v>
      </c>
      <c r="C96" s="144"/>
      <c r="D96" s="151" t="e">
        <f>Bemonstering!$H30</f>
        <v>#DIV/0!</v>
      </c>
      <c r="E96" s="240" t="str">
        <f t="shared" si="12"/>
        <v>-</v>
      </c>
      <c r="F96" s="221"/>
      <c r="G96" s="574"/>
      <c r="H96" s="574"/>
      <c r="I96" s="574"/>
      <c r="J96" s="574"/>
      <c r="K96" s="574"/>
      <c r="L96" s="99"/>
      <c r="M96" s="9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>
      <c r="A97" s="38"/>
      <c r="B97" s="206" t="s">
        <v>15</v>
      </c>
      <c r="C97" s="153"/>
      <c r="D97" s="154"/>
      <c r="E97" s="243" t="e">
        <f>AVERAGE(E87:E96)</f>
        <v>#DIV/0!</v>
      </c>
      <c r="F97" s="221"/>
      <c r="G97" s="574"/>
      <c r="H97" s="574"/>
      <c r="I97" s="574"/>
      <c r="J97" s="574"/>
      <c r="K97" s="574"/>
      <c r="L97" s="99"/>
      <c r="M97" s="9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13.5" thickBot="1">
      <c r="A98" s="38"/>
      <c r="B98" s="207" t="s">
        <v>105</v>
      </c>
      <c r="C98" s="149"/>
      <c r="D98" s="155" t="e">
        <f>AVERAGE(D87:D96)</f>
        <v>#DIV/0!</v>
      </c>
      <c r="E98" s="244" t="e">
        <f>(C98*1000)/D98</f>
        <v>#DIV/0!</v>
      </c>
      <c r="F98" s="221" t="s">
        <v>237</v>
      </c>
      <c r="G98" s="574"/>
      <c r="H98" s="574"/>
      <c r="I98" s="574"/>
      <c r="J98" s="574"/>
      <c r="K98" s="574"/>
      <c r="L98" s="99"/>
      <c r="M98" s="9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>
      <c r="A99" s="38"/>
      <c r="B99" s="208"/>
      <c r="C99" s="87"/>
      <c r="D99" s="87"/>
      <c r="E99" s="237"/>
      <c r="F99" s="224"/>
      <c r="G99" s="224"/>
      <c r="H99" s="99"/>
      <c r="I99" s="99"/>
      <c r="J99" s="99"/>
      <c r="K99" s="99"/>
      <c r="L99" s="99"/>
      <c r="M99" s="9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>
      <c r="A100" s="38"/>
      <c r="B100" s="187" t="s">
        <v>226</v>
      </c>
      <c r="C100" s="187" t="s">
        <v>172</v>
      </c>
      <c r="D100" s="187"/>
      <c r="E100" s="238"/>
      <c r="F100" s="225"/>
      <c r="G100" s="224"/>
      <c r="H100" s="99"/>
      <c r="I100" s="99"/>
      <c r="J100" s="99"/>
      <c r="K100" s="99"/>
      <c r="L100" s="99"/>
      <c r="M100" s="9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13.5" thickBot="1">
      <c r="A101" s="38"/>
      <c r="B101" s="208"/>
      <c r="C101" s="110"/>
      <c r="D101" s="110"/>
      <c r="E101" s="237"/>
      <c r="F101" s="224"/>
      <c r="G101" s="224"/>
      <c r="H101" s="99"/>
      <c r="I101" s="99"/>
      <c r="J101" s="99"/>
      <c r="K101" s="99"/>
      <c r="L101" s="99"/>
      <c r="M101" s="9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>
      <c r="A102" s="38"/>
      <c r="B102" s="194" t="s">
        <v>16</v>
      </c>
      <c r="C102" s="77" t="s">
        <v>4</v>
      </c>
      <c r="D102" s="105" t="s">
        <v>59</v>
      </c>
      <c r="E102" s="77" t="s">
        <v>4</v>
      </c>
      <c r="F102" s="62" t="s">
        <v>235</v>
      </c>
      <c r="G102" s="106"/>
      <c r="H102" s="99"/>
      <c r="I102" s="99"/>
      <c r="J102" s="99"/>
      <c r="K102" s="99"/>
      <c r="L102" s="99"/>
      <c r="M102" s="9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>
      <c r="A103" s="38"/>
      <c r="B103" s="196" t="s">
        <v>119</v>
      </c>
      <c r="C103" s="197" t="s">
        <v>21</v>
      </c>
      <c r="D103" s="108" t="s">
        <v>38</v>
      </c>
      <c r="E103" s="197" t="s">
        <v>38</v>
      </c>
      <c r="F103" s="109" t="s">
        <v>38</v>
      </c>
      <c r="G103" s="191"/>
      <c r="H103" s="99"/>
      <c r="I103" s="99"/>
      <c r="J103" s="99"/>
      <c r="K103" s="99"/>
      <c r="L103" s="99"/>
      <c r="M103" s="9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13.5" thickBot="1">
      <c r="A104" s="38"/>
      <c r="B104" s="198" t="s">
        <v>110</v>
      </c>
      <c r="C104" s="199" t="s">
        <v>18</v>
      </c>
      <c r="D104" s="112"/>
      <c r="E104" s="199" t="s">
        <v>19</v>
      </c>
      <c r="F104" s="113"/>
      <c r="G104" s="191"/>
      <c r="H104" s="99"/>
      <c r="I104" s="99"/>
      <c r="J104" s="99"/>
      <c r="K104" s="99"/>
      <c r="L104" s="99"/>
      <c r="M104" s="9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>
      <c r="A105" s="38"/>
      <c r="B105" s="202" t="str">
        <f>Bemonstering!$B$35</f>
        <v>test</v>
      </c>
      <c r="C105" s="142"/>
      <c r="D105" s="142" t="e">
        <f>Bemonstering!$H21</f>
        <v>#DIV/0!</v>
      </c>
      <c r="E105" s="239" t="str">
        <f>IF(C105="","-",(C105*1000)/D105)</f>
        <v>-</v>
      </c>
      <c r="F105" s="214">
        <v>0</v>
      </c>
      <c r="G105" s="110"/>
      <c r="H105" s="99"/>
      <c r="I105" s="99"/>
      <c r="J105" s="99"/>
      <c r="K105" s="99"/>
      <c r="L105" s="99"/>
      <c r="M105" s="9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>
      <c r="A106" s="38"/>
      <c r="B106" s="203">
        <f>Bemonstering!$B$36</f>
        <v>2</v>
      </c>
      <c r="C106" s="144"/>
      <c r="D106" s="151" t="e">
        <f>Bemonstering!$H22</f>
        <v>#DIV/0!</v>
      </c>
      <c r="E106" s="240" t="str">
        <f t="shared" ref="E106:E114" si="13">IF(C106="","-",(C106*1000)/D106)</f>
        <v>-</v>
      </c>
      <c r="F106" s="122">
        <v>5.0000000000000002E-5</v>
      </c>
      <c r="G106" s="110"/>
      <c r="H106" s="99"/>
      <c r="I106" s="99"/>
      <c r="J106" s="99"/>
      <c r="K106" s="99"/>
      <c r="L106" s="99"/>
      <c r="M106" s="9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>
      <c r="A107" s="38"/>
      <c r="B107" s="203">
        <f>Bemonstering!$B$37</f>
        <v>3</v>
      </c>
      <c r="C107" s="144"/>
      <c r="D107" s="151" t="e">
        <f>Bemonstering!$H23</f>
        <v>#DIV/0!</v>
      </c>
      <c r="E107" s="240" t="str">
        <f t="shared" si="13"/>
        <v>-</v>
      </c>
      <c r="F107" s="124">
        <v>40</v>
      </c>
      <c r="G107" s="110"/>
      <c r="H107" s="99"/>
      <c r="I107" s="99"/>
      <c r="J107" s="99"/>
      <c r="K107" s="99"/>
      <c r="L107" s="99"/>
      <c r="M107" s="9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ht="13.5" thickBot="1">
      <c r="A108" s="38"/>
      <c r="B108" s="203">
        <f>Bemonstering!$B$38</f>
        <v>4</v>
      </c>
      <c r="C108" s="144"/>
      <c r="D108" s="151" t="e">
        <f>Bemonstering!$H24</f>
        <v>#DIV/0!</v>
      </c>
      <c r="E108" s="240" t="str">
        <f t="shared" si="13"/>
        <v>-</v>
      </c>
      <c r="F108" s="125">
        <v>400</v>
      </c>
      <c r="G108" s="110"/>
      <c r="H108" s="99"/>
      <c r="I108" s="99"/>
      <c r="J108" s="99"/>
      <c r="K108" s="99"/>
      <c r="L108" s="99"/>
      <c r="M108" s="9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>
      <c r="A109" s="38"/>
      <c r="B109" s="203">
        <f>Bemonstering!$B$39</f>
        <v>5</v>
      </c>
      <c r="C109" s="144"/>
      <c r="D109" s="151" t="e">
        <f>Bemonstering!$H25</f>
        <v>#DIV/0!</v>
      </c>
      <c r="E109" s="240" t="str">
        <f t="shared" si="13"/>
        <v>-</v>
      </c>
      <c r="F109" s="221"/>
      <c r="G109" s="110"/>
      <c r="H109" s="99"/>
      <c r="I109" s="99"/>
      <c r="J109" s="99"/>
      <c r="K109" s="99"/>
      <c r="L109" s="99"/>
      <c r="M109" s="9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>
      <c r="A110" s="38"/>
      <c r="B110" s="203">
        <f>Bemonstering!$B$40</f>
        <v>6</v>
      </c>
      <c r="C110" s="144"/>
      <c r="D110" s="151" t="e">
        <f>Bemonstering!$H26</f>
        <v>#DIV/0!</v>
      </c>
      <c r="E110" s="240" t="str">
        <f t="shared" si="13"/>
        <v>-</v>
      </c>
      <c r="F110" s="221"/>
      <c r="G110" s="573" t="s">
        <v>196</v>
      </c>
      <c r="H110" s="573"/>
      <c r="I110" s="573"/>
      <c r="J110" s="573"/>
      <c r="K110" s="573"/>
      <c r="L110" s="99"/>
      <c r="M110" s="9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>
      <c r="A111" s="38"/>
      <c r="B111" s="203">
        <f>Bemonstering!$B$41</f>
        <v>7</v>
      </c>
      <c r="C111" s="144"/>
      <c r="D111" s="151" t="e">
        <f>Bemonstering!$H27</f>
        <v>#DIV/0!</v>
      </c>
      <c r="E111" s="240" t="str">
        <f t="shared" si="13"/>
        <v>-</v>
      </c>
      <c r="F111" s="221"/>
      <c r="G111" s="573"/>
      <c r="H111" s="573"/>
      <c r="I111" s="573"/>
      <c r="J111" s="573"/>
      <c r="K111" s="573"/>
      <c r="L111" s="99"/>
      <c r="M111" s="9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>
      <c r="A112" s="38"/>
      <c r="B112" s="203">
        <f>Bemonstering!$B$42</f>
        <v>8</v>
      </c>
      <c r="C112" s="144"/>
      <c r="D112" s="151" t="e">
        <f>Bemonstering!$H28</f>
        <v>#DIV/0!</v>
      </c>
      <c r="E112" s="240" t="str">
        <f t="shared" si="13"/>
        <v>-</v>
      </c>
      <c r="F112" s="221"/>
      <c r="G112" s="573"/>
      <c r="H112" s="573"/>
      <c r="I112" s="573"/>
      <c r="J112" s="573"/>
      <c r="K112" s="573"/>
      <c r="L112" s="99"/>
      <c r="M112" s="9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>
      <c r="A113" s="38"/>
      <c r="B113" s="203">
        <f>Bemonstering!$B$43</f>
        <v>9</v>
      </c>
      <c r="C113" s="144"/>
      <c r="D113" s="151" t="e">
        <f>Bemonstering!$H29</f>
        <v>#DIV/0!</v>
      </c>
      <c r="E113" s="240" t="str">
        <f t="shared" si="13"/>
        <v>-</v>
      </c>
      <c r="F113" s="221"/>
      <c r="G113" s="573"/>
      <c r="H113" s="573"/>
      <c r="I113" s="573"/>
      <c r="J113" s="573"/>
      <c r="K113" s="573"/>
      <c r="L113" s="99"/>
      <c r="M113" s="9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>
      <c r="A114" s="38"/>
      <c r="B114" s="203">
        <f>Bemonstering!$B$16</f>
        <v>10</v>
      </c>
      <c r="C114" s="144"/>
      <c r="D114" s="151" t="e">
        <f>Bemonstering!$H30</f>
        <v>#DIV/0!</v>
      </c>
      <c r="E114" s="240" t="str">
        <f t="shared" si="13"/>
        <v>-</v>
      </c>
      <c r="F114" s="221"/>
      <c r="G114" s="573"/>
      <c r="H114" s="573"/>
      <c r="I114" s="573"/>
      <c r="J114" s="573"/>
      <c r="K114" s="573"/>
      <c r="L114" s="99"/>
      <c r="M114" s="9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>
      <c r="A115" s="38"/>
      <c r="B115" s="206" t="s">
        <v>58</v>
      </c>
      <c r="C115" s="153"/>
      <c r="D115" s="154"/>
      <c r="E115" s="243" t="e">
        <f>AVERAGE(E105:E114)</f>
        <v>#DIV/0!</v>
      </c>
      <c r="F115" s="221"/>
      <c r="G115" s="573"/>
      <c r="H115" s="573"/>
      <c r="I115" s="573"/>
      <c r="J115" s="573"/>
      <c r="K115" s="573"/>
      <c r="L115" s="99"/>
      <c r="M115" s="9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ht="13.5" thickBot="1">
      <c r="A116" s="38"/>
      <c r="B116" s="209" t="s">
        <v>105</v>
      </c>
      <c r="C116" s="149"/>
      <c r="D116" s="155" t="e">
        <f>AVERAGE(D105:D114)</f>
        <v>#DIV/0!</v>
      </c>
      <c r="E116" s="244" t="e">
        <f>(C116*1000)/D116</f>
        <v>#DIV/0!</v>
      </c>
      <c r="F116" s="221" t="s">
        <v>237</v>
      </c>
      <c r="G116" s="573"/>
      <c r="H116" s="573"/>
      <c r="I116" s="573"/>
      <c r="J116" s="573"/>
      <c r="K116" s="573"/>
      <c r="L116" s="99"/>
      <c r="M116" s="9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>
      <c r="A117" s="38"/>
      <c r="B117" s="192"/>
      <c r="C117" s="87"/>
      <c r="D117" s="87"/>
      <c r="E117" s="110"/>
      <c r="F117" s="110"/>
      <c r="G117" s="110"/>
      <c r="H117" s="99"/>
      <c r="I117" s="99"/>
      <c r="J117" s="99"/>
      <c r="K117" s="99"/>
      <c r="L117" s="99"/>
      <c r="M117" s="99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>
      <c r="A118" s="38"/>
      <c r="B118" s="187" t="s">
        <v>226</v>
      </c>
      <c r="C118" s="187" t="s">
        <v>173</v>
      </c>
      <c r="D118" s="187"/>
      <c r="E118" s="226"/>
      <c r="F118" s="226"/>
      <c r="G118" s="110"/>
      <c r="H118" s="99"/>
      <c r="I118" s="99"/>
      <c r="J118" s="99"/>
      <c r="K118" s="99"/>
      <c r="L118" s="99"/>
      <c r="M118" s="99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ht="13.5" thickBot="1">
      <c r="A119" s="38"/>
      <c r="B119" s="192"/>
      <c r="C119" s="110"/>
      <c r="D119" s="110"/>
      <c r="E119" s="110"/>
      <c r="F119" s="110"/>
      <c r="G119" s="110"/>
      <c r="H119" s="99"/>
      <c r="I119" s="99"/>
      <c r="J119" s="99"/>
      <c r="K119" s="99"/>
      <c r="L119" s="99"/>
      <c r="M119" s="99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38"/>
      <c r="B120" s="194" t="s">
        <v>17</v>
      </c>
      <c r="C120" s="77" t="s">
        <v>4</v>
      </c>
      <c r="D120" s="105" t="s">
        <v>59</v>
      </c>
      <c r="E120" s="77" t="s">
        <v>4</v>
      </c>
      <c r="F120" s="62" t="s">
        <v>235</v>
      </c>
      <c r="G120" s="106"/>
      <c r="H120" s="99"/>
      <c r="I120" s="99"/>
      <c r="J120" s="99"/>
      <c r="K120" s="99"/>
      <c r="L120" s="99"/>
      <c r="M120" s="99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38"/>
      <c r="B121" s="196" t="s">
        <v>120</v>
      </c>
      <c r="C121" s="197" t="s">
        <v>21</v>
      </c>
      <c r="D121" s="108" t="s">
        <v>38</v>
      </c>
      <c r="E121" s="197" t="s">
        <v>38</v>
      </c>
      <c r="F121" s="109" t="s">
        <v>38</v>
      </c>
      <c r="G121" s="191"/>
      <c r="H121" s="99"/>
      <c r="I121" s="99"/>
      <c r="J121" s="99"/>
      <c r="K121" s="99"/>
      <c r="L121" s="99"/>
      <c r="M121" s="99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ht="13.5" thickBot="1">
      <c r="A122" s="38"/>
      <c r="B122" s="198" t="s">
        <v>110</v>
      </c>
      <c r="C122" s="199" t="s">
        <v>20</v>
      </c>
      <c r="D122" s="112"/>
      <c r="E122" s="199" t="s">
        <v>20</v>
      </c>
      <c r="F122" s="113"/>
      <c r="G122" s="191"/>
      <c r="H122" s="99"/>
      <c r="I122" s="99"/>
      <c r="J122" s="99"/>
      <c r="K122" s="99"/>
      <c r="L122" s="99"/>
      <c r="M122" s="99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>
      <c r="A123" s="38"/>
      <c r="B123" s="202" t="str">
        <f>Bemonstering!$B$35</f>
        <v>test</v>
      </c>
      <c r="C123" s="142"/>
      <c r="D123" s="151" t="e">
        <f>Bemonstering!$H21</f>
        <v>#DIV/0!</v>
      </c>
      <c r="E123" s="239" t="str">
        <f>IF(C123="","-",(C123*1000)/D123)</f>
        <v>-</v>
      </c>
      <c r="F123" s="227">
        <v>0</v>
      </c>
      <c r="G123" s="110"/>
      <c r="H123" s="99"/>
      <c r="I123" s="99"/>
      <c r="J123" s="99"/>
      <c r="K123" s="99"/>
      <c r="L123" s="99"/>
      <c r="M123" s="99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>
      <c r="A124" s="38"/>
      <c r="B124" s="203">
        <f>Bemonstering!$B$36</f>
        <v>2</v>
      </c>
      <c r="C124" s="144"/>
      <c r="D124" s="151" t="e">
        <f>Bemonstering!$H22</f>
        <v>#DIV/0!</v>
      </c>
      <c r="E124" s="240" t="str">
        <f t="shared" ref="E124:E132" si="14">IF(C124="","-",(C124*1000)/D124)</f>
        <v>-</v>
      </c>
      <c r="F124" s="228">
        <v>20</v>
      </c>
      <c r="G124" s="110"/>
      <c r="H124" s="99"/>
      <c r="I124" s="99"/>
      <c r="J124" s="99"/>
      <c r="K124" s="99"/>
      <c r="L124" s="99"/>
      <c r="M124" s="99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>
      <c r="A125" s="38"/>
      <c r="B125" s="203">
        <f>Bemonstering!$B$37</f>
        <v>3</v>
      </c>
      <c r="C125" s="144"/>
      <c r="D125" s="151" t="e">
        <f>Bemonstering!$H23</f>
        <v>#DIV/0!</v>
      </c>
      <c r="E125" s="240" t="str">
        <f t="shared" si="14"/>
        <v>-</v>
      </c>
      <c r="F125" s="229">
        <v>30</v>
      </c>
      <c r="G125" s="110"/>
      <c r="H125" s="99"/>
      <c r="I125" s="99"/>
      <c r="J125" s="99"/>
      <c r="K125" s="99"/>
      <c r="L125" s="99"/>
      <c r="M125" s="99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>
      <c r="A126" s="38"/>
      <c r="B126" s="203">
        <f>Bemonstering!$B$38</f>
        <v>4</v>
      </c>
      <c r="C126" s="144"/>
      <c r="D126" s="151" t="e">
        <f>Bemonstering!$H24</f>
        <v>#DIV/0!</v>
      </c>
      <c r="E126" s="240" t="str">
        <f t="shared" si="14"/>
        <v>-</v>
      </c>
      <c r="F126" s="230">
        <v>300</v>
      </c>
      <c r="G126" s="110"/>
      <c r="H126" s="99"/>
      <c r="I126" s="99"/>
      <c r="J126" s="99"/>
      <c r="K126" s="99"/>
      <c r="L126" s="99"/>
      <c r="M126" s="99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>
      <c r="A127" s="38"/>
      <c r="B127" s="203">
        <f>Bemonstering!$B$39</f>
        <v>5</v>
      </c>
      <c r="C127" s="144"/>
      <c r="D127" s="151" t="e">
        <f>Bemonstering!$H25</f>
        <v>#DIV/0!</v>
      </c>
      <c r="E127" s="240" t="str">
        <f t="shared" si="14"/>
        <v>-</v>
      </c>
      <c r="F127" s="221"/>
      <c r="G127" s="110"/>
      <c r="H127" s="99"/>
      <c r="I127" s="99"/>
      <c r="J127" s="99"/>
      <c r="K127" s="99"/>
      <c r="L127" s="99"/>
      <c r="M127" s="99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>
      <c r="A128" s="38"/>
      <c r="B128" s="203">
        <f>Bemonstering!$B$40</f>
        <v>6</v>
      </c>
      <c r="C128" s="144"/>
      <c r="D128" s="151" t="e">
        <f>Bemonstering!$H26</f>
        <v>#DIV/0!</v>
      </c>
      <c r="E128" s="240" t="str">
        <f t="shared" si="14"/>
        <v>-</v>
      </c>
      <c r="F128" s="221"/>
      <c r="G128" s="575" t="s">
        <v>198</v>
      </c>
      <c r="H128" s="575"/>
      <c r="I128" s="575"/>
      <c r="J128" s="575"/>
      <c r="K128" s="575"/>
      <c r="L128" s="99"/>
      <c r="M128" s="99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>
      <c r="A129" s="38"/>
      <c r="B129" s="203">
        <f>Bemonstering!$B$41</f>
        <v>7</v>
      </c>
      <c r="C129" s="144"/>
      <c r="D129" s="151" t="e">
        <f>Bemonstering!$H27</f>
        <v>#DIV/0!</v>
      </c>
      <c r="E129" s="240" t="str">
        <f t="shared" si="14"/>
        <v>-</v>
      </c>
      <c r="F129" s="221"/>
      <c r="G129" s="575"/>
      <c r="H129" s="575"/>
      <c r="I129" s="575"/>
      <c r="J129" s="575"/>
      <c r="K129" s="575"/>
      <c r="L129" s="99"/>
      <c r="M129" s="99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>
      <c r="A130" s="38"/>
      <c r="B130" s="203">
        <f>Bemonstering!$B$42</f>
        <v>8</v>
      </c>
      <c r="C130" s="144"/>
      <c r="D130" s="151" t="e">
        <f>Bemonstering!$H28</f>
        <v>#DIV/0!</v>
      </c>
      <c r="E130" s="240" t="str">
        <f t="shared" si="14"/>
        <v>-</v>
      </c>
      <c r="F130" s="221"/>
      <c r="G130" s="575"/>
      <c r="H130" s="575"/>
      <c r="I130" s="575"/>
      <c r="J130" s="575"/>
      <c r="K130" s="575"/>
      <c r="L130" s="99"/>
      <c r="M130" s="99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>
      <c r="A131" s="38"/>
      <c r="B131" s="203">
        <f>Bemonstering!$B$43</f>
        <v>9</v>
      </c>
      <c r="C131" s="144"/>
      <c r="D131" s="151" t="e">
        <f>Bemonstering!$H29</f>
        <v>#DIV/0!</v>
      </c>
      <c r="E131" s="240" t="str">
        <f t="shared" si="14"/>
        <v>-</v>
      </c>
      <c r="F131" s="221"/>
      <c r="G131" s="575"/>
      <c r="H131" s="575"/>
      <c r="I131" s="575"/>
      <c r="J131" s="575"/>
      <c r="K131" s="575"/>
      <c r="L131" s="99"/>
      <c r="M131" s="99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>
      <c r="A132" s="38"/>
      <c r="B132" s="203">
        <f>Bemonstering!$B$16</f>
        <v>10</v>
      </c>
      <c r="C132" s="144"/>
      <c r="D132" s="151" t="e">
        <f>Bemonstering!$H30</f>
        <v>#DIV/0!</v>
      </c>
      <c r="E132" s="240" t="str">
        <f t="shared" si="14"/>
        <v>-</v>
      </c>
      <c r="F132" s="221"/>
      <c r="G132" s="575"/>
      <c r="H132" s="575"/>
      <c r="I132" s="575"/>
      <c r="J132" s="575"/>
      <c r="K132" s="575"/>
      <c r="L132" s="99"/>
      <c r="M132" s="99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>
      <c r="A133" s="38"/>
      <c r="B133" s="206" t="s">
        <v>52</v>
      </c>
      <c r="C133" s="154"/>
      <c r="D133" s="154"/>
      <c r="E133" s="243" t="e">
        <f>AVERAGE(E123:E132)</f>
        <v>#DIV/0!</v>
      </c>
      <c r="F133" s="221"/>
      <c r="G133" s="575"/>
      <c r="H133" s="575"/>
      <c r="I133" s="575"/>
      <c r="J133" s="575"/>
      <c r="K133" s="575"/>
      <c r="L133" s="99"/>
      <c r="M133" s="99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ht="13.5" thickBot="1">
      <c r="A134" s="38"/>
      <c r="B134" s="209" t="s">
        <v>105</v>
      </c>
      <c r="C134" s="157"/>
      <c r="D134" s="155" t="e">
        <f>AVERAGE(D123:D132)</f>
        <v>#DIV/0!</v>
      </c>
      <c r="E134" s="244" t="e">
        <f>(C134*1000)/D134</f>
        <v>#DIV/0!</v>
      </c>
      <c r="F134" s="221" t="s">
        <v>237</v>
      </c>
      <c r="G134" s="575"/>
      <c r="H134" s="575"/>
      <c r="I134" s="575"/>
      <c r="J134" s="575"/>
      <c r="K134" s="575"/>
      <c r="L134" s="99"/>
      <c r="M134" s="99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>
      <c r="A135" s="38"/>
      <c r="B135" s="192"/>
      <c r="C135" s="93"/>
      <c r="D135" s="93"/>
      <c r="E135" s="131"/>
      <c r="F135" s="131"/>
      <c r="G135" s="131"/>
      <c r="H135" s="99"/>
      <c r="I135" s="99"/>
      <c r="J135" s="99"/>
      <c r="K135" s="99"/>
      <c r="L135" s="99"/>
      <c r="M135" s="99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>
      <c r="A136" s="38"/>
      <c r="B136" s="187" t="s">
        <v>226</v>
      </c>
      <c r="C136" s="187" t="s">
        <v>174</v>
      </c>
      <c r="D136" s="187"/>
      <c r="E136" s="226"/>
      <c r="F136" s="223"/>
      <c r="G136" s="131"/>
      <c r="H136" s="99"/>
      <c r="I136" s="99"/>
      <c r="J136" s="99"/>
      <c r="K136" s="99"/>
      <c r="L136" s="99"/>
      <c r="M136" s="99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ht="13.5" thickBot="1">
      <c r="A137" s="38"/>
      <c r="B137" s="192"/>
      <c r="C137" s="131"/>
      <c r="D137" s="131"/>
      <c r="E137" s="131"/>
      <c r="F137" s="131"/>
      <c r="G137" s="131"/>
      <c r="H137" s="99"/>
      <c r="I137" s="99"/>
      <c r="J137" s="99"/>
      <c r="K137" s="99"/>
      <c r="L137" s="99"/>
      <c r="M137" s="99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>
      <c r="A138" s="38"/>
      <c r="B138" s="194" t="s">
        <v>24</v>
      </c>
      <c r="C138" s="77" t="s">
        <v>4</v>
      </c>
      <c r="D138" s="105" t="s">
        <v>59</v>
      </c>
      <c r="E138" s="77" t="s">
        <v>4</v>
      </c>
      <c r="F138" s="62" t="s">
        <v>235</v>
      </c>
      <c r="G138" s="106"/>
      <c r="H138" s="99"/>
      <c r="I138" s="99"/>
      <c r="J138" s="99"/>
      <c r="K138" s="99"/>
      <c r="L138" s="99"/>
      <c r="M138" s="99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>
      <c r="A139" s="38"/>
      <c r="B139" s="196" t="s">
        <v>121</v>
      </c>
      <c r="C139" s="197" t="s">
        <v>21</v>
      </c>
      <c r="D139" s="108" t="s">
        <v>38</v>
      </c>
      <c r="E139" s="197" t="s">
        <v>38</v>
      </c>
      <c r="F139" s="109" t="s">
        <v>38</v>
      </c>
      <c r="G139" s="191"/>
      <c r="H139" s="99"/>
      <c r="I139" s="99"/>
      <c r="J139" s="99"/>
      <c r="K139" s="99"/>
      <c r="L139" s="99"/>
      <c r="M139" s="99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ht="13.5" thickBot="1">
      <c r="A140" s="38"/>
      <c r="B140" s="198" t="s">
        <v>110</v>
      </c>
      <c r="C140" s="112" t="s">
        <v>28</v>
      </c>
      <c r="D140" s="112"/>
      <c r="E140" s="112" t="s">
        <v>29</v>
      </c>
      <c r="F140" s="113"/>
      <c r="G140" s="191"/>
      <c r="H140" s="99"/>
      <c r="I140" s="99"/>
      <c r="J140" s="99"/>
      <c r="K140" s="99"/>
      <c r="L140" s="99"/>
      <c r="M140" s="99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>
      <c r="A141" s="38"/>
      <c r="B141" s="210" t="str">
        <f>Bemonstering!$B$35</f>
        <v>test</v>
      </c>
      <c r="C141" s="142"/>
      <c r="D141" s="151" t="e">
        <f>Bemonstering!$H21</f>
        <v>#DIV/0!</v>
      </c>
      <c r="E141" s="239" t="str">
        <f>IF(C141="","-",(C141*1000)/D141)</f>
        <v>-</v>
      </c>
      <c r="F141" s="227">
        <v>0</v>
      </c>
      <c r="G141" s="110"/>
      <c r="H141" s="99"/>
      <c r="I141" s="99"/>
      <c r="J141" s="99"/>
      <c r="K141" s="99"/>
      <c r="L141" s="99"/>
      <c r="M141" s="99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>
      <c r="A142" s="38"/>
      <c r="B142" s="203">
        <f>Bemonstering!$B$36</f>
        <v>2</v>
      </c>
      <c r="C142" s="144"/>
      <c r="D142" s="151" t="e">
        <f>Bemonstering!$H22</f>
        <v>#DIV/0!</v>
      </c>
      <c r="E142" s="240" t="str">
        <f t="shared" ref="E142:E150" si="15">IF(C142="","-",(C142*1000)/D142)</f>
        <v>-</v>
      </c>
      <c r="F142" s="228">
        <v>170</v>
      </c>
      <c r="G142" s="110"/>
      <c r="H142" s="99"/>
      <c r="I142" s="99"/>
      <c r="J142" s="99"/>
      <c r="K142" s="99"/>
      <c r="L142" s="99"/>
      <c r="M142" s="99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>
      <c r="A143" s="38"/>
      <c r="B143" s="203">
        <f>Bemonstering!$B$37</f>
        <v>3</v>
      </c>
      <c r="C143" s="144"/>
      <c r="D143" s="151" t="e">
        <f>Bemonstering!$H23</f>
        <v>#DIV/0!</v>
      </c>
      <c r="E143" s="240" t="str">
        <f t="shared" si="15"/>
        <v>-</v>
      </c>
      <c r="F143" s="229">
        <v>250</v>
      </c>
      <c r="G143" s="110"/>
      <c r="H143" s="99"/>
      <c r="I143" s="99"/>
      <c r="J143" s="99"/>
      <c r="K143" s="99"/>
      <c r="L143" s="99"/>
      <c r="M143" s="99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>
      <c r="A144" s="38"/>
      <c r="B144" s="203">
        <f>Bemonstering!$B$38</f>
        <v>4</v>
      </c>
      <c r="C144" s="144"/>
      <c r="D144" s="151" t="e">
        <f>Bemonstering!$H24</f>
        <v>#DIV/0!</v>
      </c>
      <c r="E144" s="240" t="str">
        <f t="shared" si="15"/>
        <v>-</v>
      </c>
      <c r="F144" s="230">
        <v>2500</v>
      </c>
      <c r="G144" s="110"/>
      <c r="H144" s="99"/>
      <c r="I144" s="99"/>
      <c r="J144" s="99"/>
      <c r="K144" s="99"/>
      <c r="L144" s="99"/>
      <c r="M144" s="99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38"/>
      <c r="B145" s="203">
        <f>Bemonstering!$B$39</f>
        <v>5</v>
      </c>
      <c r="C145" s="144"/>
      <c r="D145" s="151" t="e">
        <f>Bemonstering!$H25</f>
        <v>#DIV/0!</v>
      </c>
      <c r="E145" s="240" t="str">
        <f t="shared" si="15"/>
        <v>-</v>
      </c>
      <c r="F145" s="221"/>
      <c r="G145" s="110"/>
      <c r="H145" s="99"/>
      <c r="I145" s="99"/>
      <c r="J145" s="99"/>
      <c r="K145" s="99"/>
      <c r="L145" s="99"/>
      <c r="M145" s="99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>
      <c r="A146" s="38"/>
      <c r="B146" s="203">
        <f>Bemonstering!$B$40</f>
        <v>6</v>
      </c>
      <c r="C146" s="144"/>
      <c r="D146" s="151" t="e">
        <f>Bemonstering!$H26</f>
        <v>#DIV/0!</v>
      </c>
      <c r="E146" s="240" t="str">
        <f t="shared" si="15"/>
        <v>-</v>
      </c>
      <c r="F146" s="221"/>
      <c r="G146" s="575" t="s">
        <v>199</v>
      </c>
      <c r="H146" s="575"/>
      <c r="I146" s="575"/>
      <c r="J146" s="575"/>
      <c r="K146" s="575"/>
      <c r="L146" s="99"/>
      <c r="M146" s="99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>
      <c r="A147" s="38"/>
      <c r="B147" s="203">
        <f>Bemonstering!$B$41</f>
        <v>7</v>
      </c>
      <c r="C147" s="144"/>
      <c r="D147" s="151" t="e">
        <f>Bemonstering!$H27</f>
        <v>#DIV/0!</v>
      </c>
      <c r="E147" s="240" t="str">
        <f t="shared" si="15"/>
        <v>-</v>
      </c>
      <c r="F147" s="221"/>
      <c r="G147" s="575"/>
      <c r="H147" s="575"/>
      <c r="I147" s="575"/>
      <c r="J147" s="575"/>
      <c r="K147" s="575"/>
      <c r="L147" s="99"/>
      <c r="M147" s="99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>
      <c r="A148" s="38"/>
      <c r="B148" s="203">
        <f>Bemonstering!$B$42</f>
        <v>8</v>
      </c>
      <c r="C148" s="144"/>
      <c r="D148" s="151" t="e">
        <f>Bemonstering!$H28</f>
        <v>#DIV/0!</v>
      </c>
      <c r="E148" s="240" t="str">
        <f t="shared" si="15"/>
        <v>-</v>
      </c>
      <c r="F148" s="221"/>
      <c r="G148" s="575"/>
      <c r="H148" s="575"/>
      <c r="I148" s="575"/>
      <c r="J148" s="575"/>
      <c r="K148" s="575"/>
      <c r="L148" s="99"/>
      <c r="M148" s="99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>
      <c r="A149" s="38"/>
      <c r="B149" s="203">
        <f>Bemonstering!$B$43</f>
        <v>9</v>
      </c>
      <c r="C149" s="147"/>
      <c r="D149" s="151" t="e">
        <f>Bemonstering!$H29</f>
        <v>#DIV/0!</v>
      </c>
      <c r="E149" s="240" t="str">
        <f t="shared" si="15"/>
        <v>-</v>
      </c>
      <c r="F149" s="221"/>
      <c r="G149" s="575"/>
      <c r="H149" s="575"/>
      <c r="I149" s="575"/>
      <c r="J149" s="575"/>
      <c r="K149" s="575"/>
      <c r="L149" s="99"/>
      <c r="M149" s="99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>
      <c r="A150" s="38"/>
      <c r="B150" s="203">
        <f>Bemonstering!$B$16</f>
        <v>10</v>
      </c>
      <c r="C150" s="147"/>
      <c r="D150" s="151" t="e">
        <f>Bemonstering!$H30</f>
        <v>#DIV/0!</v>
      </c>
      <c r="E150" s="240" t="str">
        <f t="shared" si="15"/>
        <v>-</v>
      </c>
      <c r="F150" s="221"/>
      <c r="G150" s="575"/>
      <c r="H150" s="575"/>
      <c r="I150" s="575"/>
      <c r="J150" s="575"/>
      <c r="K150" s="575"/>
      <c r="L150" s="99"/>
      <c r="M150" s="99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>
      <c r="A151" s="38"/>
      <c r="B151" s="206" t="s">
        <v>53</v>
      </c>
      <c r="C151" s="154"/>
      <c r="D151" s="154"/>
      <c r="E151" s="243" t="e">
        <f>AVERAGE(E141:E150)</f>
        <v>#DIV/0!</v>
      </c>
      <c r="F151" s="221"/>
      <c r="G151" s="575"/>
      <c r="H151" s="575"/>
      <c r="I151" s="575"/>
      <c r="J151" s="575"/>
      <c r="K151" s="575"/>
      <c r="L151" s="99"/>
      <c r="M151" s="99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ht="13.5" thickBot="1">
      <c r="A152" s="38"/>
      <c r="B152" s="209" t="s">
        <v>105</v>
      </c>
      <c r="C152" s="157"/>
      <c r="D152" s="155" t="e">
        <f>AVERAGE(D141:D150)</f>
        <v>#DIV/0!</v>
      </c>
      <c r="E152" s="244" t="e">
        <f>(C152*1000)/D152</f>
        <v>#DIV/0!</v>
      </c>
      <c r="F152" s="221" t="s">
        <v>237</v>
      </c>
      <c r="G152" s="575"/>
      <c r="H152" s="575"/>
      <c r="I152" s="575"/>
      <c r="J152" s="575"/>
      <c r="K152" s="575"/>
      <c r="L152" s="99"/>
      <c r="M152" s="99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>
      <c r="A153" s="38"/>
      <c r="B153" s="192"/>
      <c r="C153" s="93"/>
      <c r="D153" s="93"/>
      <c r="E153" s="131"/>
      <c r="F153" s="131"/>
      <c r="G153" s="131"/>
      <c r="H153" s="99"/>
      <c r="I153" s="99"/>
      <c r="J153" s="99"/>
      <c r="K153" s="99"/>
      <c r="L153" s="99"/>
      <c r="M153" s="99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>
      <c r="A154" s="38"/>
      <c r="B154" s="187" t="s">
        <v>226</v>
      </c>
      <c r="C154" s="187" t="s">
        <v>175</v>
      </c>
      <c r="D154" s="187"/>
      <c r="E154" s="226"/>
      <c r="F154" s="223"/>
      <c r="G154" s="131"/>
      <c r="H154" s="99"/>
      <c r="I154" s="99"/>
      <c r="J154" s="99"/>
      <c r="K154" s="99"/>
      <c r="L154" s="99"/>
      <c r="M154" s="99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ht="13.5" thickBot="1">
      <c r="A155" s="38"/>
      <c r="B155" s="192"/>
      <c r="C155" s="131"/>
      <c r="D155" s="131"/>
      <c r="E155" s="131"/>
      <c r="F155" s="131"/>
      <c r="G155" s="131"/>
      <c r="H155" s="99"/>
      <c r="I155" s="99"/>
      <c r="J155" s="99"/>
      <c r="K155" s="99"/>
      <c r="L155" s="99"/>
      <c r="M155" s="99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>
      <c r="A156" s="38"/>
      <c r="B156" s="194" t="s">
        <v>23</v>
      </c>
      <c r="C156" s="77" t="s">
        <v>4</v>
      </c>
      <c r="D156" s="105" t="s">
        <v>59</v>
      </c>
      <c r="E156" s="77" t="s">
        <v>4</v>
      </c>
      <c r="F156" s="62" t="s">
        <v>235</v>
      </c>
      <c r="G156" s="106"/>
      <c r="H156" s="99"/>
      <c r="I156" s="99"/>
      <c r="J156" s="99"/>
      <c r="K156" s="99"/>
      <c r="L156" s="99"/>
      <c r="M156" s="99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>
      <c r="A157" s="38"/>
      <c r="B157" s="196" t="s">
        <v>122</v>
      </c>
      <c r="C157" s="197" t="s">
        <v>21</v>
      </c>
      <c r="D157" s="108" t="s">
        <v>38</v>
      </c>
      <c r="E157" s="197" t="s">
        <v>8</v>
      </c>
      <c r="F157" s="109" t="s">
        <v>38</v>
      </c>
      <c r="G157" s="191"/>
      <c r="H157" s="99"/>
      <c r="I157" s="99"/>
      <c r="J157" s="99"/>
      <c r="K157" s="99"/>
      <c r="L157" s="99"/>
      <c r="M157" s="99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ht="13.5" thickBot="1">
      <c r="A158" s="38"/>
      <c r="B158" s="198" t="s">
        <v>110</v>
      </c>
      <c r="C158" s="112" t="s">
        <v>30</v>
      </c>
      <c r="D158" s="112"/>
      <c r="E158" s="112" t="s">
        <v>31</v>
      </c>
      <c r="F158" s="113"/>
      <c r="G158" s="191"/>
      <c r="H158" s="99"/>
      <c r="I158" s="99"/>
      <c r="J158" s="99"/>
      <c r="K158" s="99"/>
      <c r="L158" s="99"/>
      <c r="M158" s="99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>
      <c r="A159" s="38"/>
      <c r="B159" s="202" t="str">
        <f>Bemonstering!$B$35</f>
        <v>test</v>
      </c>
      <c r="C159" s="142"/>
      <c r="D159" s="151" t="e">
        <f>Bemonstering!$H21</f>
        <v>#DIV/0!</v>
      </c>
      <c r="E159" s="239" t="str">
        <f>IF(C159="","-",(C159*1000)/D159)</f>
        <v>-</v>
      </c>
      <c r="F159" s="227">
        <v>0</v>
      </c>
      <c r="G159" s="110"/>
      <c r="H159" s="99"/>
      <c r="I159" s="99"/>
      <c r="J159" s="99"/>
      <c r="K159" s="99"/>
      <c r="L159" s="99"/>
      <c r="M159" s="99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>
      <c r="A160" s="38"/>
      <c r="B160" s="203">
        <f>Bemonstering!$B$36</f>
        <v>2</v>
      </c>
      <c r="C160" s="144"/>
      <c r="D160" s="151" t="e">
        <f>Bemonstering!$H22</f>
        <v>#DIV/0!</v>
      </c>
      <c r="E160" s="240" t="str">
        <f t="shared" ref="E160:E168" si="16">IF(C160="","-",(C160*1000)/D160)</f>
        <v>-</v>
      </c>
      <c r="F160" s="228">
        <v>0.53</v>
      </c>
      <c r="G160" s="110"/>
      <c r="H160" s="99"/>
      <c r="I160" s="99"/>
      <c r="J160" s="99"/>
      <c r="K160" s="99"/>
      <c r="L160" s="99"/>
      <c r="M160" s="99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>
      <c r="A161" s="38"/>
      <c r="B161" s="203">
        <f>Bemonstering!$B$37</f>
        <v>3</v>
      </c>
      <c r="C161" s="144"/>
      <c r="D161" s="151" t="e">
        <f>Bemonstering!$H23</f>
        <v>#DIV/0!</v>
      </c>
      <c r="E161" s="240" t="str">
        <f t="shared" si="16"/>
        <v>-</v>
      </c>
      <c r="F161" s="229">
        <v>100</v>
      </c>
      <c r="G161" s="110"/>
      <c r="H161" s="99"/>
      <c r="I161" s="99"/>
      <c r="J161" s="99"/>
      <c r="K161" s="99"/>
      <c r="L161" s="99"/>
      <c r="M161" s="99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>
      <c r="A162" s="38"/>
      <c r="B162" s="203">
        <f>Bemonstering!$B$38</f>
        <v>4</v>
      </c>
      <c r="C162" s="144"/>
      <c r="D162" s="151" t="e">
        <f>Bemonstering!$H24</f>
        <v>#DIV/0!</v>
      </c>
      <c r="E162" s="240" t="str">
        <f t="shared" si="16"/>
        <v>-</v>
      </c>
      <c r="F162" s="230">
        <v>1000</v>
      </c>
      <c r="G162" s="110"/>
      <c r="H162" s="99"/>
      <c r="I162" s="99"/>
      <c r="J162" s="99"/>
      <c r="K162" s="99"/>
      <c r="L162" s="99"/>
      <c r="M162" s="99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>
      <c r="A163" s="38"/>
      <c r="B163" s="203">
        <f>Bemonstering!$B$39</f>
        <v>5</v>
      </c>
      <c r="C163" s="144"/>
      <c r="D163" s="151" t="e">
        <f>Bemonstering!$H25</f>
        <v>#DIV/0!</v>
      </c>
      <c r="E163" s="240" t="str">
        <f t="shared" si="16"/>
        <v>-</v>
      </c>
      <c r="F163" s="221"/>
      <c r="G163" s="110"/>
      <c r="H163" s="99"/>
      <c r="I163" s="99"/>
      <c r="J163" s="99"/>
      <c r="K163" s="99"/>
      <c r="L163" s="99"/>
      <c r="M163" s="99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>
      <c r="A164" s="38"/>
      <c r="B164" s="203">
        <f>Bemonstering!$B$40</f>
        <v>6</v>
      </c>
      <c r="C164" s="144"/>
      <c r="D164" s="151" t="e">
        <f>Bemonstering!$H26</f>
        <v>#DIV/0!</v>
      </c>
      <c r="E164" s="240" t="str">
        <f t="shared" si="16"/>
        <v>-</v>
      </c>
      <c r="F164" s="221"/>
      <c r="G164" s="575" t="s">
        <v>200</v>
      </c>
      <c r="H164" s="575"/>
      <c r="I164" s="575"/>
      <c r="J164" s="575"/>
      <c r="K164" s="575"/>
      <c r="L164" s="99"/>
      <c r="M164" s="99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>
      <c r="A165" s="38"/>
      <c r="B165" s="203">
        <f>Bemonstering!$B$41</f>
        <v>7</v>
      </c>
      <c r="C165" s="144"/>
      <c r="D165" s="151" t="e">
        <f>Bemonstering!$H27</f>
        <v>#DIV/0!</v>
      </c>
      <c r="E165" s="240" t="str">
        <f t="shared" si="16"/>
        <v>-</v>
      </c>
      <c r="F165" s="221"/>
      <c r="G165" s="575"/>
      <c r="H165" s="575"/>
      <c r="I165" s="575"/>
      <c r="J165" s="575"/>
      <c r="K165" s="575"/>
      <c r="L165" s="99"/>
      <c r="M165" s="9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>
      <c r="A166" s="38"/>
      <c r="B166" s="203">
        <f>Bemonstering!$B$42</f>
        <v>8</v>
      </c>
      <c r="C166" s="144"/>
      <c r="D166" s="151" t="e">
        <f>Bemonstering!$H28</f>
        <v>#DIV/0!</v>
      </c>
      <c r="E166" s="240" t="str">
        <f t="shared" si="16"/>
        <v>-</v>
      </c>
      <c r="F166" s="221"/>
      <c r="G166" s="575"/>
      <c r="H166" s="575"/>
      <c r="I166" s="575"/>
      <c r="J166" s="575"/>
      <c r="K166" s="575"/>
      <c r="L166" s="99"/>
      <c r="M166" s="9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>
      <c r="A167" s="38"/>
      <c r="B167" s="203">
        <f>Bemonstering!$B$43</f>
        <v>9</v>
      </c>
      <c r="C167" s="147"/>
      <c r="D167" s="151" t="e">
        <f>Bemonstering!$H29</f>
        <v>#DIV/0!</v>
      </c>
      <c r="E167" s="240" t="str">
        <f t="shared" si="16"/>
        <v>-</v>
      </c>
      <c r="F167" s="221"/>
      <c r="G167" s="575"/>
      <c r="H167" s="575"/>
      <c r="I167" s="575"/>
      <c r="J167" s="575"/>
      <c r="K167" s="575"/>
      <c r="L167" s="99"/>
      <c r="M167" s="9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38"/>
      <c r="B168" s="203">
        <f>Bemonstering!$B$16</f>
        <v>10</v>
      </c>
      <c r="C168" s="147"/>
      <c r="D168" s="151" t="e">
        <f>Bemonstering!$H30</f>
        <v>#DIV/0!</v>
      </c>
      <c r="E168" s="240" t="str">
        <f t="shared" si="16"/>
        <v>-</v>
      </c>
      <c r="F168" s="221"/>
      <c r="G168" s="575"/>
      <c r="H168" s="575"/>
      <c r="I168" s="575"/>
      <c r="J168" s="575"/>
      <c r="K168" s="575"/>
      <c r="L168" s="99"/>
      <c r="M168" s="9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38"/>
      <c r="B169" s="206" t="s">
        <v>54</v>
      </c>
      <c r="C169" s="154"/>
      <c r="D169" s="154"/>
      <c r="E169" s="243" t="e">
        <f>AVERAGE(E159:E168)</f>
        <v>#DIV/0!</v>
      </c>
      <c r="F169" s="221"/>
      <c r="G169" s="575"/>
      <c r="H169" s="575"/>
      <c r="I169" s="575"/>
      <c r="J169" s="575"/>
      <c r="K169" s="575"/>
      <c r="L169" s="99"/>
      <c r="M169" s="9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ht="13.5" thickBot="1">
      <c r="A170" s="38"/>
      <c r="B170" s="209" t="s">
        <v>105</v>
      </c>
      <c r="C170" s="157"/>
      <c r="D170" s="155" t="e">
        <f>AVERAGE(D159:D168)</f>
        <v>#DIV/0!</v>
      </c>
      <c r="E170" s="244" t="e">
        <f>(C170*1000)/D170</f>
        <v>#DIV/0!</v>
      </c>
      <c r="F170" s="221" t="s">
        <v>237</v>
      </c>
      <c r="G170" s="575"/>
      <c r="H170" s="575"/>
      <c r="I170" s="575"/>
      <c r="J170" s="575"/>
      <c r="K170" s="575"/>
      <c r="L170" s="99"/>
      <c r="M170" s="9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>
      <c r="A171" s="38"/>
      <c r="B171" s="192"/>
      <c r="C171" s="93"/>
      <c r="D171" s="93"/>
      <c r="E171" s="131"/>
      <c r="F171" s="131"/>
      <c r="G171" s="131"/>
      <c r="H171" s="99"/>
      <c r="I171" s="99"/>
      <c r="J171" s="99"/>
      <c r="K171" s="99"/>
      <c r="L171" s="99"/>
      <c r="M171" s="9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>
      <c r="A172" s="38"/>
      <c r="B172" s="187" t="s">
        <v>226</v>
      </c>
      <c r="C172" s="187" t="s">
        <v>176</v>
      </c>
      <c r="D172" s="187"/>
      <c r="E172" s="226"/>
      <c r="F172" s="223"/>
      <c r="G172" s="131"/>
      <c r="H172" s="99"/>
      <c r="I172" s="99"/>
      <c r="J172" s="99"/>
      <c r="K172" s="99"/>
      <c r="L172" s="99"/>
      <c r="M172" s="99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ht="13.5" thickBot="1">
      <c r="A173" s="38"/>
      <c r="B173" s="192"/>
      <c r="C173" s="131"/>
      <c r="D173" s="131"/>
      <c r="E173" s="131"/>
      <c r="F173" s="131"/>
      <c r="G173" s="131"/>
      <c r="H173" s="99"/>
      <c r="I173" s="99"/>
      <c r="J173" s="99"/>
      <c r="K173" s="99"/>
      <c r="L173" s="99"/>
      <c r="M173" s="99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>
      <c r="A174" s="38"/>
      <c r="B174" s="194" t="s">
        <v>25</v>
      </c>
      <c r="C174" s="77" t="s">
        <v>4</v>
      </c>
      <c r="D174" s="105" t="s">
        <v>59</v>
      </c>
      <c r="E174" s="77" t="s">
        <v>4</v>
      </c>
      <c r="F174" s="62" t="s">
        <v>235</v>
      </c>
      <c r="G174" s="106"/>
      <c r="H174" s="99"/>
      <c r="I174" s="99"/>
      <c r="J174" s="99"/>
      <c r="K174" s="99"/>
      <c r="L174" s="99"/>
      <c r="M174" s="9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>
      <c r="A175" s="38"/>
      <c r="B175" s="196" t="s">
        <v>123</v>
      </c>
      <c r="C175" s="197" t="s">
        <v>21</v>
      </c>
      <c r="D175" s="108" t="s">
        <v>38</v>
      </c>
      <c r="E175" s="197" t="s">
        <v>8</v>
      </c>
      <c r="F175" s="109" t="s">
        <v>38</v>
      </c>
      <c r="G175" s="191"/>
      <c r="H175" s="99"/>
      <c r="I175" s="99"/>
      <c r="J175" s="99"/>
      <c r="K175" s="99"/>
      <c r="L175" s="99"/>
      <c r="M175" s="9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ht="13.5" thickBot="1">
      <c r="A176" s="38"/>
      <c r="B176" s="198" t="s">
        <v>110</v>
      </c>
      <c r="C176" s="112" t="s">
        <v>32</v>
      </c>
      <c r="D176" s="112"/>
      <c r="E176" s="112" t="s">
        <v>33</v>
      </c>
      <c r="F176" s="113"/>
      <c r="G176" s="191"/>
      <c r="H176" s="99"/>
      <c r="I176" s="99"/>
      <c r="J176" s="99"/>
      <c r="K176" s="99"/>
      <c r="L176" s="99"/>
      <c r="M176" s="9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>
      <c r="A177" s="38"/>
      <c r="B177" s="202" t="str">
        <f>Bemonstering!$B$35</f>
        <v>test</v>
      </c>
      <c r="C177" s="142"/>
      <c r="D177" s="151" t="e">
        <f>Bemonstering!$H21</f>
        <v>#DIV/0!</v>
      </c>
      <c r="E177" s="239" t="str">
        <f>IF(C177="","-",(C177*1000)/D177)</f>
        <v>-</v>
      </c>
      <c r="F177" s="227">
        <v>0</v>
      </c>
      <c r="G177" s="110"/>
      <c r="H177" s="99"/>
      <c r="I177" s="99"/>
      <c r="J177" s="99"/>
      <c r="K177" s="99"/>
      <c r="L177" s="99"/>
      <c r="M177" s="9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>
      <c r="A178" s="38"/>
      <c r="B178" s="203">
        <f>Bemonstering!$B$36</f>
        <v>2</v>
      </c>
      <c r="C178" s="144"/>
      <c r="D178" s="151" t="e">
        <f>Bemonstering!$H22</f>
        <v>#DIV/0!</v>
      </c>
      <c r="E178" s="240" t="str">
        <f t="shared" ref="E178:E186" si="17">IF(C178="","-",(C178*1000)/D178)</f>
        <v>-</v>
      </c>
      <c r="F178" s="228">
        <v>2.2200000000000002</v>
      </c>
      <c r="G178" s="110"/>
      <c r="H178" s="99"/>
      <c r="I178" s="99"/>
      <c r="J178" s="99"/>
      <c r="K178" s="99"/>
      <c r="L178" s="99"/>
      <c r="M178" s="9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>
      <c r="A179" s="38"/>
      <c r="B179" s="203">
        <f>Bemonstering!$B$37</f>
        <v>3</v>
      </c>
      <c r="C179" s="144"/>
      <c r="D179" s="151" t="e">
        <f>Bemonstering!$H23</f>
        <v>#DIV/0!</v>
      </c>
      <c r="E179" s="240" t="str">
        <f t="shared" si="17"/>
        <v>-</v>
      </c>
      <c r="F179" s="229">
        <v>50</v>
      </c>
      <c r="G179" s="110"/>
      <c r="H179" s="99"/>
      <c r="I179" s="99"/>
      <c r="J179" s="99"/>
      <c r="K179" s="99"/>
      <c r="L179" s="99"/>
      <c r="M179" s="9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>
      <c r="A180" s="38"/>
      <c r="B180" s="203">
        <f>Bemonstering!$B$38</f>
        <v>4</v>
      </c>
      <c r="C180" s="144"/>
      <c r="D180" s="151" t="e">
        <f>Bemonstering!$H24</f>
        <v>#DIV/0!</v>
      </c>
      <c r="E180" s="240" t="str">
        <f t="shared" si="17"/>
        <v>-</v>
      </c>
      <c r="F180" s="230">
        <v>500</v>
      </c>
      <c r="G180" s="110"/>
      <c r="H180" s="99"/>
      <c r="I180" s="99"/>
      <c r="J180" s="99"/>
      <c r="K180" s="99"/>
      <c r="L180" s="99"/>
      <c r="M180" s="9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>
      <c r="A181" s="38"/>
      <c r="B181" s="203">
        <f>Bemonstering!$B$39</f>
        <v>5</v>
      </c>
      <c r="C181" s="144"/>
      <c r="D181" s="151" t="e">
        <f>Bemonstering!$H25</f>
        <v>#DIV/0!</v>
      </c>
      <c r="E181" s="240" t="str">
        <f t="shared" si="17"/>
        <v>-</v>
      </c>
      <c r="F181" s="221"/>
      <c r="G181" s="110"/>
      <c r="H181" s="99"/>
      <c r="I181" s="99"/>
      <c r="J181" s="99"/>
      <c r="K181" s="99"/>
      <c r="L181" s="99"/>
      <c r="M181" s="9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>
      <c r="A182" s="38"/>
      <c r="B182" s="203">
        <f>Bemonstering!$B$40</f>
        <v>6</v>
      </c>
      <c r="C182" s="144"/>
      <c r="D182" s="151" t="e">
        <f>Bemonstering!$H26</f>
        <v>#DIV/0!</v>
      </c>
      <c r="E182" s="240" t="str">
        <f t="shared" si="17"/>
        <v>-</v>
      </c>
      <c r="F182" s="221"/>
      <c r="G182" s="575" t="s">
        <v>201</v>
      </c>
      <c r="H182" s="575"/>
      <c r="I182" s="575"/>
      <c r="J182" s="575"/>
      <c r="K182" s="575"/>
      <c r="L182" s="99"/>
      <c r="M182" s="99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38"/>
      <c r="B183" s="203">
        <f>Bemonstering!$B$41</f>
        <v>7</v>
      </c>
      <c r="C183" s="144"/>
      <c r="D183" s="151" t="e">
        <f>Bemonstering!$H27</f>
        <v>#DIV/0!</v>
      </c>
      <c r="E183" s="240" t="str">
        <f t="shared" si="17"/>
        <v>-</v>
      </c>
      <c r="F183" s="221"/>
      <c r="G183" s="575"/>
      <c r="H183" s="575"/>
      <c r="I183" s="575"/>
      <c r="J183" s="575"/>
      <c r="K183" s="575"/>
      <c r="L183" s="99"/>
      <c r="M183" s="99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38"/>
      <c r="B184" s="203">
        <f>Bemonstering!$B$42</f>
        <v>8</v>
      </c>
      <c r="C184" s="144"/>
      <c r="D184" s="151" t="e">
        <f>Bemonstering!$H28</f>
        <v>#DIV/0!</v>
      </c>
      <c r="E184" s="240" t="str">
        <f t="shared" si="17"/>
        <v>-</v>
      </c>
      <c r="F184" s="221"/>
      <c r="G184" s="575"/>
      <c r="H184" s="575"/>
      <c r="I184" s="575"/>
      <c r="J184" s="575"/>
      <c r="K184" s="575"/>
      <c r="L184" s="99"/>
      <c r="M184" s="99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>
      <c r="A185" s="38"/>
      <c r="B185" s="203">
        <f>Bemonstering!$B$43</f>
        <v>9</v>
      </c>
      <c r="C185" s="147"/>
      <c r="D185" s="151" t="e">
        <f>Bemonstering!$H29</f>
        <v>#DIV/0!</v>
      </c>
      <c r="E185" s="240" t="str">
        <f t="shared" si="17"/>
        <v>-</v>
      </c>
      <c r="F185" s="221"/>
      <c r="G185" s="575"/>
      <c r="H185" s="575"/>
      <c r="I185" s="575"/>
      <c r="J185" s="575"/>
      <c r="K185" s="575"/>
      <c r="L185" s="99"/>
      <c r="M185" s="9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>
      <c r="A186" s="38"/>
      <c r="B186" s="203">
        <f>Bemonstering!$B$16</f>
        <v>10</v>
      </c>
      <c r="C186" s="147"/>
      <c r="D186" s="151" t="e">
        <f>Bemonstering!$H30</f>
        <v>#DIV/0!</v>
      </c>
      <c r="E186" s="240" t="str">
        <f t="shared" si="17"/>
        <v>-</v>
      </c>
      <c r="F186" s="221"/>
      <c r="G186" s="575"/>
      <c r="H186" s="575"/>
      <c r="I186" s="575"/>
      <c r="J186" s="575"/>
      <c r="K186" s="575"/>
      <c r="L186" s="99"/>
      <c r="M186" s="99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>
      <c r="A187" s="38"/>
      <c r="B187" s="206" t="s">
        <v>55</v>
      </c>
      <c r="C187" s="154"/>
      <c r="D187" s="154"/>
      <c r="E187" s="243" t="e">
        <f>AVERAGE(E177:E186)</f>
        <v>#DIV/0!</v>
      </c>
      <c r="F187" s="221"/>
      <c r="G187" s="575"/>
      <c r="H187" s="575"/>
      <c r="I187" s="575"/>
      <c r="J187" s="575"/>
      <c r="K187" s="575"/>
      <c r="L187" s="99"/>
      <c r="M187" s="99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ht="13.5" thickBot="1">
      <c r="A188" s="38"/>
      <c r="B188" s="209" t="s">
        <v>105</v>
      </c>
      <c r="C188" s="157"/>
      <c r="D188" s="155" t="e">
        <f>AVERAGE(D177:D186)</f>
        <v>#DIV/0!</v>
      </c>
      <c r="E188" s="244" t="e">
        <f>(C188*1000)/D188</f>
        <v>#DIV/0!</v>
      </c>
      <c r="F188" s="221" t="s">
        <v>237</v>
      </c>
      <c r="G188" s="575"/>
      <c r="H188" s="575"/>
      <c r="I188" s="575"/>
      <c r="J188" s="575"/>
      <c r="K188" s="575"/>
      <c r="L188" s="99"/>
      <c r="M188" s="9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>
      <c r="A189" s="38"/>
      <c r="B189" s="211"/>
      <c r="C189" s="93"/>
      <c r="D189" s="93"/>
      <c r="E189" s="222"/>
      <c r="F189" s="131"/>
      <c r="G189" s="131"/>
      <c r="H189" s="99"/>
      <c r="I189" s="99"/>
      <c r="J189" s="99"/>
      <c r="K189" s="99"/>
      <c r="L189" s="99"/>
      <c r="M189" s="9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>
      <c r="A190" s="38"/>
      <c r="B190" s="187" t="s">
        <v>226</v>
      </c>
      <c r="C190" s="187" t="s">
        <v>177</v>
      </c>
      <c r="D190" s="187"/>
      <c r="E190" s="226"/>
      <c r="F190" s="223"/>
      <c r="G190" s="131"/>
      <c r="H190" s="99"/>
      <c r="I190" s="99"/>
      <c r="J190" s="99"/>
      <c r="K190" s="99"/>
      <c r="L190" s="99"/>
      <c r="M190" s="9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ht="13.5" thickBot="1">
      <c r="A191" s="38"/>
      <c r="B191" s="211"/>
      <c r="C191" s="131"/>
      <c r="D191" s="131"/>
      <c r="E191" s="222"/>
      <c r="F191" s="131"/>
      <c r="G191" s="131"/>
      <c r="H191" s="99"/>
      <c r="I191" s="99"/>
      <c r="J191" s="99"/>
      <c r="K191" s="99"/>
      <c r="L191" s="99"/>
      <c r="M191" s="99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>
      <c r="A192" s="38"/>
      <c r="B192" s="194" t="s">
        <v>26</v>
      </c>
      <c r="C192" s="77" t="s">
        <v>4</v>
      </c>
      <c r="D192" s="105" t="s">
        <v>59</v>
      </c>
      <c r="E192" s="77" t="s">
        <v>4</v>
      </c>
      <c r="F192" s="62" t="s">
        <v>235</v>
      </c>
      <c r="G192" s="106"/>
      <c r="H192" s="99"/>
      <c r="I192" s="99"/>
      <c r="J192" s="99"/>
      <c r="K192" s="99"/>
      <c r="L192" s="99"/>
      <c r="M192" s="99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>
      <c r="A193" s="38"/>
      <c r="B193" s="196" t="s">
        <v>124</v>
      </c>
      <c r="C193" s="197" t="s">
        <v>21</v>
      </c>
      <c r="D193" s="108" t="s">
        <v>38</v>
      </c>
      <c r="E193" s="197" t="s">
        <v>8</v>
      </c>
      <c r="F193" s="109" t="s">
        <v>38</v>
      </c>
      <c r="G193" s="191"/>
      <c r="H193" s="99"/>
      <c r="I193" s="99"/>
      <c r="J193" s="99"/>
      <c r="K193" s="99"/>
      <c r="L193" s="99"/>
      <c r="M193" s="99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ht="13.5" thickBot="1">
      <c r="A194" s="38"/>
      <c r="B194" s="198" t="s">
        <v>110</v>
      </c>
      <c r="C194" s="112" t="s">
        <v>34</v>
      </c>
      <c r="D194" s="112"/>
      <c r="E194" s="112" t="s">
        <v>35</v>
      </c>
      <c r="F194" s="113"/>
      <c r="G194" s="191"/>
      <c r="H194" s="99"/>
      <c r="I194" s="99"/>
      <c r="J194" s="99"/>
      <c r="K194" s="99"/>
      <c r="L194" s="99"/>
      <c r="M194" s="99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>
      <c r="A195" s="38"/>
      <c r="B195" s="202" t="str">
        <f>Bemonstering!$B$35</f>
        <v>test</v>
      </c>
      <c r="C195" s="142"/>
      <c r="D195" s="151" t="e">
        <f>Bemonstering!$H21</f>
        <v>#DIV/0!</v>
      </c>
      <c r="E195" s="239" t="str">
        <f>IF(C195="","-",(C195*1000)/D195)</f>
        <v>-</v>
      </c>
      <c r="F195" s="227">
        <v>0</v>
      </c>
      <c r="G195" s="110"/>
      <c r="H195" s="99"/>
      <c r="I195" s="99"/>
      <c r="J195" s="99"/>
      <c r="K195" s="99"/>
      <c r="L195" s="99"/>
      <c r="M195" s="99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>
      <c r="A196" s="38"/>
      <c r="B196" s="203">
        <f>Bemonstering!$B$36</f>
        <v>2</v>
      </c>
      <c r="C196" s="144"/>
      <c r="D196" s="151" t="e">
        <f>Bemonstering!$H22</f>
        <v>#DIV/0!</v>
      </c>
      <c r="E196" s="240" t="str">
        <f t="shared" ref="E196:E204" si="18">IF(C196="","-",(C196*1000)/D196)</f>
        <v>-</v>
      </c>
      <c r="F196" s="228">
        <v>10</v>
      </c>
      <c r="G196" s="110"/>
      <c r="H196" s="99"/>
      <c r="I196" s="99"/>
      <c r="J196" s="99"/>
      <c r="K196" s="99"/>
      <c r="L196" s="99"/>
      <c r="M196" s="99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>
      <c r="A197" s="38"/>
      <c r="B197" s="203">
        <f>Bemonstering!$B$37</f>
        <v>3</v>
      </c>
      <c r="C197" s="144"/>
      <c r="D197" s="151" t="e">
        <f>Bemonstering!$H23</f>
        <v>#DIV/0!</v>
      </c>
      <c r="E197" s="240" t="str">
        <f t="shared" si="18"/>
        <v>-</v>
      </c>
      <c r="F197" s="229">
        <v>100</v>
      </c>
      <c r="G197" s="110"/>
      <c r="H197" s="99"/>
      <c r="I197" s="99"/>
      <c r="J197" s="99"/>
      <c r="K197" s="99"/>
      <c r="L197" s="99"/>
      <c r="M197" s="99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>
      <c r="A198" s="38"/>
      <c r="B198" s="203">
        <f>Bemonstering!$B$38</f>
        <v>4</v>
      </c>
      <c r="C198" s="144"/>
      <c r="D198" s="151" t="e">
        <f>Bemonstering!$H24</f>
        <v>#DIV/0!</v>
      </c>
      <c r="E198" s="240" t="str">
        <f t="shared" si="18"/>
        <v>-</v>
      </c>
      <c r="F198" s="230">
        <v>1000</v>
      </c>
      <c r="G198" s="110"/>
      <c r="H198" s="99"/>
      <c r="I198" s="99"/>
      <c r="J198" s="99"/>
      <c r="K198" s="99"/>
      <c r="L198" s="99"/>
      <c r="M198" s="99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>
      <c r="A199" s="38"/>
      <c r="B199" s="203">
        <f>Bemonstering!$B$39</f>
        <v>5</v>
      </c>
      <c r="C199" s="144"/>
      <c r="D199" s="151" t="e">
        <f>Bemonstering!$H25</f>
        <v>#DIV/0!</v>
      </c>
      <c r="E199" s="240" t="str">
        <f t="shared" si="18"/>
        <v>-</v>
      </c>
      <c r="F199" s="221"/>
      <c r="G199" s="110"/>
      <c r="H199" s="99"/>
      <c r="I199" s="99"/>
      <c r="J199" s="99"/>
      <c r="K199" s="99"/>
      <c r="L199" s="99"/>
      <c r="M199" s="99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>
      <c r="A200" s="38"/>
      <c r="B200" s="203">
        <f>Bemonstering!$B$40</f>
        <v>6</v>
      </c>
      <c r="C200" s="144"/>
      <c r="D200" s="151" t="e">
        <f>Bemonstering!$H26</f>
        <v>#DIV/0!</v>
      </c>
      <c r="E200" s="240" t="str">
        <f t="shared" si="18"/>
        <v>-</v>
      </c>
      <c r="F200" s="221"/>
      <c r="G200" s="575" t="s">
        <v>202</v>
      </c>
      <c r="H200" s="575"/>
      <c r="I200" s="575"/>
      <c r="J200" s="575"/>
      <c r="K200" s="575"/>
      <c r="L200" s="99"/>
      <c r="M200" s="99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>
      <c r="A201" s="38"/>
      <c r="B201" s="203">
        <f>Bemonstering!$B$41</f>
        <v>7</v>
      </c>
      <c r="C201" s="144"/>
      <c r="D201" s="151" t="e">
        <f>Bemonstering!$H27</f>
        <v>#DIV/0!</v>
      </c>
      <c r="E201" s="240" t="str">
        <f t="shared" si="18"/>
        <v>-</v>
      </c>
      <c r="F201" s="221"/>
      <c r="G201" s="575"/>
      <c r="H201" s="575"/>
      <c r="I201" s="575"/>
      <c r="J201" s="575"/>
      <c r="K201" s="575"/>
      <c r="L201" s="99"/>
      <c r="M201" s="99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>
      <c r="A202" s="38"/>
      <c r="B202" s="203">
        <f>Bemonstering!$B$42</f>
        <v>8</v>
      </c>
      <c r="C202" s="144"/>
      <c r="D202" s="151" t="e">
        <f>Bemonstering!$H28</f>
        <v>#DIV/0!</v>
      </c>
      <c r="E202" s="240" t="str">
        <f t="shared" si="18"/>
        <v>-</v>
      </c>
      <c r="F202" s="221"/>
      <c r="G202" s="575"/>
      <c r="H202" s="575"/>
      <c r="I202" s="575"/>
      <c r="J202" s="575"/>
      <c r="K202" s="575"/>
      <c r="L202" s="99"/>
      <c r="M202" s="99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>
      <c r="A203" s="38"/>
      <c r="B203" s="203">
        <f>Bemonstering!$B$43</f>
        <v>9</v>
      </c>
      <c r="C203" s="147"/>
      <c r="D203" s="151" t="e">
        <f>Bemonstering!$H29</f>
        <v>#DIV/0!</v>
      </c>
      <c r="E203" s="240" t="str">
        <f t="shared" si="18"/>
        <v>-</v>
      </c>
      <c r="F203" s="221"/>
      <c r="G203" s="575"/>
      <c r="H203" s="575"/>
      <c r="I203" s="575"/>
      <c r="J203" s="575"/>
      <c r="K203" s="575"/>
      <c r="L203" s="99"/>
      <c r="M203" s="99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>
      <c r="A204" s="38"/>
      <c r="B204" s="203">
        <f>Bemonstering!$B$16</f>
        <v>10</v>
      </c>
      <c r="C204" s="147"/>
      <c r="D204" s="151" t="e">
        <f>Bemonstering!$H30</f>
        <v>#DIV/0!</v>
      </c>
      <c r="E204" s="240" t="str">
        <f t="shared" si="18"/>
        <v>-</v>
      </c>
      <c r="F204" s="221"/>
      <c r="G204" s="575"/>
      <c r="H204" s="575"/>
      <c r="I204" s="575"/>
      <c r="J204" s="575"/>
      <c r="K204" s="575"/>
      <c r="L204" s="99"/>
      <c r="M204" s="99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>
      <c r="A205" s="38"/>
      <c r="B205" s="206" t="s">
        <v>56</v>
      </c>
      <c r="C205" s="154"/>
      <c r="D205" s="154"/>
      <c r="E205" s="235" t="e">
        <f>AVERAGE(E195:E204)</f>
        <v>#DIV/0!</v>
      </c>
      <c r="F205" s="221"/>
      <c r="G205" s="575"/>
      <c r="H205" s="575"/>
      <c r="I205" s="575"/>
      <c r="J205" s="575"/>
      <c r="K205" s="575"/>
      <c r="L205" s="99"/>
      <c r="M205" s="99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ht="13.5" thickBot="1">
      <c r="A206" s="38"/>
      <c r="B206" s="209" t="s">
        <v>105</v>
      </c>
      <c r="C206" s="157"/>
      <c r="D206" s="155" t="e">
        <f>AVERAGE(D195:D204)</f>
        <v>#DIV/0!</v>
      </c>
      <c r="E206" s="236" t="e">
        <f>(C206*1000)/D206</f>
        <v>#DIV/0!</v>
      </c>
      <c r="F206" s="221" t="s">
        <v>237</v>
      </c>
      <c r="G206" s="575"/>
      <c r="H206" s="575"/>
      <c r="I206" s="575"/>
      <c r="J206" s="575"/>
      <c r="K206" s="575"/>
      <c r="L206" s="99"/>
      <c r="M206" s="99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>
      <c r="A207" s="38"/>
      <c r="B207" s="192"/>
      <c r="C207" s="93"/>
      <c r="D207" s="93"/>
      <c r="E207" s="131"/>
      <c r="F207" s="231"/>
      <c r="G207" s="131"/>
      <c r="H207" s="99"/>
      <c r="I207" s="99"/>
      <c r="J207" s="99"/>
      <c r="K207" s="99"/>
      <c r="L207" s="99"/>
      <c r="M207" s="99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>
      <c r="A208" s="38"/>
      <c r="B208" s="187" t="s">
        <v>226</v>
      </c>
      <c r="C208" s="187" t="s">
        <v>178</v>
      </c>
      <c r="D208" s="187"/>
      <c r="E208" s="226"/>
      <c r="F208" s="232"/>
      <c r="G208" s="131"/>
      <c r="H208" s="99"/>
      <c r="I208" s="99"/>
      <c r="J208" s="99"/>
      <c r="K208" s="99"/>
      <c r="L208" s="99"/>
      <c r="M208" s="99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ht="13.5" thickBot="1">
      <c r="A209" s="38"/>
      <c r="B209" s="192"/>
      <c r="C209" s="131"/>
      <c r="D209" s="131"/>
      <c r="E209" s="131"/>
      <c r="F209" s="231"/>
      <c r="G209" s="131"/>
      <c r="H209" s="99"/>
      <c r="I209" s="99"/>
      <c r="J209" s="99"/>
      <c r="K209" s="99"/>
      <c r="L209" s="99"/>
      <c r="M209" s="99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>
      <c r="A210" s="38"/>
      <c r="B210" s="194" t="s">
        <v>27</v>
      </c>
      <c r="C210" s="77" t="s">
        <v>4</v>
      </c>
      <c r="D210" s="105" t="s">
        <v>59</v>
      </c>
      <c r="E210" s="77" t="s">
        <v>4</v>
      </c>
      <c r="F210" s="62" t="s">
        <v>235</v>
      </c>
      <c r="G210" s="106"/>
      <c r="H210" s="99"/>
      <c r="I210" s="99"/>
      <c r="J210" s="99"/>
      <c r="K210" s="99"/>
      <c r="L210" s="99"/>
      <c r="M210" s="99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>
      <c r="A211" s="38"/>
      <c r="B211" s="196" t="s">
        <v>125</v>
      </c>
      <c r="C211" s="197" t="s">
        <v>21</v>
      </c>
      <c r="D211" s="108" t="s">
        <v>38</v>
      </c>
      <c r="E211" s="197" t="s">
        <v>8</v>
      </c>
      <c r="F211" s="109" t="s">
        <v>38</v>
      </c>
      <c r="G211" s="191"/>
      <c r="H211" s="99"/>
      <c r="I211" s="99"/>
      <c r="J211" s="99"/>
      <c r="K211" s="99"/>
      <c r="L211" s="99"/>
      <c r="M211" s="99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ht="13.5" thickBot="1">
      <c r="A212" s="38"/>
      <c r="B212" s="198" t="s">
        <v>110</v>
      </c>
      <c r="C212" s="112" t="s">
        <v>37</v>
      </c>
      <c r="D212" s="112"/>
      <c r="E212" s="112" t="s">
        <v>36</v>
      </c>
      <c r="F212" s="113"/>
      <c r="G212" s="191"/>
      <c r="H212" s="99"/>
      <c r="I212" s="99"/>
      <c r="J212" s="99"/>
      <c r="K212" s="99"/>
      <c r="L212" s="99"/>
      <c r="M212" s="99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>
      <c r="A213" s="38"/>
      <c r="B213" s="202" t="str">
        <f>Bemonstering!$B$35</f>
        <v>test</v>
      </c>
      <c r="C213" s="142"/>
      <c r="D213" s="151" t="e">
        <f>Bemonstering!$H21</f>
        <v>#DIV/0!</v>
      </c>
      <c r="E213" s="239" t="str">
        <f>IF(C213="","-",(C213*1000)/D213)</f>
        <v>-</v>
      </c>
      <c r="F213" s="227">
        <v>0</v>
      </c>
      <c r="G213" s="110"/>
      <c r="H213" s="99"/>
      <c r="I213" s="99"/>
      <c r="J213" s="99"/>
      <c r="K213" s="99"/>
      <c r="L213" s="99"/>
      <c r="M213" s="99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>
      <c r="A214" s="38"/>
      <c r="B214" s="203">
        <f>Bemonstering!$B$36</f>
        <v>2</v>
      </c>
      <c r="C214" s="144"/>
      <c r="D214" s="151" t="e">
        <f>Bemonstering!$H22</f>
        <v>#DIV/0!</v>
      </c>
      <c r="E214" s="240" t="str">
        <f t="shared" ref="E214:E222" si="19">IF(C214="","-",(C214*1000)/D214)</f>
        <v>-</v>
      </c>
      <c r="F214" s="228">
        <v>300</v>
      </c>
      <c r="G214" s="110"/>
      <c r="H214" s="99"/>
      <c r="I214" s="99"/>
      <c r="J214" s="99"/>
      <c r="K214" s="99"/>
      <c r="L214" s="99"/>
      <c r="M214" s="99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>
      <c r="A215" s="38"/>
      <c r="B215" s="203">
        <f>Bemonstering!$B$37</f>
        <v>3</v>
      </c>
      <c r="C215" s="144"/>
      <c r="D215" s="151" t="e">
        <f>Bemonstering!$H23</f>
        <v>#DIV/0!</v>
      </c>
      <c r="E215" s="240" t="str">
        <f t="shared" si="19"/>
        <v>-</v>
      </c>
      <c r="F215" s="229">
        <v>500</v>
      </c>
      <c r="G215" s="110"/>
      <c r="H215" s="99"/>
      <c r="I215" s="99"/>
      <c r="J215" s="99"/>
      <c r="K215" s="99"/>
      <c r="L215" s="99"/>
      <c r="M215" s="99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>
      <c r="A216" s="38"/>
      <c r="B216" s="203">
        <f>Bemonstering!$B$38</f>
        <v>4</v>
      </c>
      <c r="C216" s="144"/>
      <c r="D216" s="151" t="e">
        <f>Bemonstering!$H24</f>
        <v>#DIV/0!</v>
      </c>
      <c r="E216" s="240" t="str">
        <f t="shared" si="19"/>
        <v>-</v>
      </c>
      <c r="F216" s="230">
        <v>5000</v>
      </c>
      <c r="G216" s="110"/>
      <c r="H216" s="99"/>
      <c r="I216" s="99"/>
      <c r="J216" s="99"/>
      <c r="K216" s="99"/>
      <c r="L216" s="99"/>
      <c r="M216" s="99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>
      <c r="A217" s="38"/>
      <c r="B217" s="203">
        <f>Bemonstering!$B$39</f>
        <v>5</v>
      </c>
      <c r="C217" s="144"/>
      <c r="D217" s="151" t="e">
        <f>Bemonstering!$H25</f>
        <v>#DIV/0!</v>
      </c>
      <c r="E217" s="240" t="str">
        <f t="shared" si="19"/>
        <v>-</v>
      </c>
      <c r="F217" s="221"/>
      <c r="G217" s="110"/>
      <c r="H217" s="99"/>
      <c r="I217" s="99"/>
      <c r="J217" s="99"/>
      <c r="K217" s="99"/>
      <c r="L217" s="99"/>
      <c r="M217" s="99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38"/>
      <c r="B218" s="203">
        <f>Bemonstering!$B$40</f>
        <v>6</v>
      </c>
      <c r="C218" s="144"/>
      <c r="D218" s="151" t="e">
        <f>Bemonstering!$H26</f>
        <v>#DIV/0!</v>
      </c>
      <c r="E218" s="240" t="str">
        <f t="shared" si="19"/>
        <v>-</v>
      </c>
      <c r="F218" s="221"/>
      <c r="G218" s="575" t="s">
        <v>203</v>
      </c>
      <c r="H218" s="575"/>
      <c r="I218" s="575"/>
      <c r="J218" s="575"/>
      <c r="K218" s="575"/>
      <c r="L218" s="99"/>
      <c r="M218" s="99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>
      <c r="A219" s="38"/>
      <c r="B219" s="203">
        <f>Bemonstering!$B$41</f>
        <v>7</v>
      </c>
      <c r="C219" s="144"/>
      <c r="D219" s="151" t="e">
        <f>Bemonstering!$H27</f>
        <v>#DIV/0!</v>
      </c>
      <c r="E219" s="240" t="str">
        <f t="shared" si="19"/>
        <v>-</v>
      </c>
      <c r="F219" s="221"/>
      <c r="G219" s="575"/>
      <c r="H219" s="575"/>
      <c r="I219" s="575"/>
      <c r="J219" s="575"/>
      <c r="K219" s="575"/>
      <c r="L219" s="99"/>
      <c r="M219" s="99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>
      <c r="A220" s="38"/>
      <c r="B220" s="203">
        <f>Bemonstering!$B$42</f>
        <v>8</v>
      </c>
      <c r="C220" s="144"/>
      <c r="D220" s="151" t="e">
        <f>Bemonstering!$H28</f>
        <v>#DIV/0!</v>
      </c>
      <c r="E220" s="240" t="str">
        <f t="shared" si="19"/>
        <v>-</v>
      </c>
      <c r="F220" s="221"/>
      <c r="G220" s="575"/>
      <c r="H220" s="575"/>
      <c r="I220" s="575"/>
      <c r="J220" s="575"/>
      <c r="K220" s="575"/>
      <c r="L220" s="99"/>
      <c r="M220" s="99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>
      <c r="A221" s="38"/>
      <c r="B221" s="203">
        <f>Bemonstering!$B$43</f>
        <v>9</v>
      </c>
      <c r="C221" s="147"/>
      <c r="D221" s="151" t="e">
        <f>Bemonstering!$H29</f>
        <v>#DIV/0!</v>
      </c>
      <c r="E221" s="240" t="str">
        <f t="shared" si="19"/>
        <v>-</v>
      </c>
      <c r="F221" s="221"/>
      <c r="G221" s="575"/>
      <c r="H221" s="575"/>
      <c r="I221" s="575"/>
      <c r="J221" s="575"/>
      <c r="K221" s="575"/>
      <c r="L221" s="99"/>
      <c r="M221" s="99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>
      <c r="A222" s="38"/>
      <c r="B222" s="203">
        <f>Bemonstering!$B$16</f>
        <v>10</v>
      </c>
      <c r="C222" s="147"/>
      <c r="D222" s="151" t="e">
        <f>Bemonstering!$H30</f>
        <v>#DIV/0!</v>
      </c>
      <c r="E222" s="240" t="str">
        <f t="shared" si="19"/>
        <v>-</v>
      </c>
      <c r="F222" s="221"/>
      <c r="G222" s="575"/>
      <c r="H222" s="575"/>
      <c r="I222" s="575"/>
      <c r="J222" s="575"/>
      <c r="K222" s="575"/>
      <c r="L222" s="99"/>
      <c r="M222" s="99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>
      <c r="A223" s="38"/>
      <c r="B223" s="206" t="s">
        <v>57</v>
      </c>
      <c r="C223" s="154"/>
      <c r="D223" s="154"/>
      <c r="E223" s="235" t="e">
        <f>AVERAGE(E213:E222)</f>
        <v>#DIV/0!</v>
      </c>
      <c r="F223" s="221"/>
      <c r="G223" s="575"/>
      <c r="H223" s="575"/>
      <c r="I223" s="575"/>
      <c r="J223" s="575"/>
      <c r="K223" s="575"/>
      <c r="L223" s="99"/>
      <c r="M223" s="99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ht="13.5" thickBot="1">
      <c r="A224" s="38"/>
      <c r="B224" s="209" t="s">
        <v>105</v>
      </c>
      <c r="C224" s="157"/>
      <c r="D224" s="155" t="e">
        <f>AVERAGE(D213:D222)</f>
        <v>#DIV/0!</v>
      </c>
      <c r="E224" s="244" t="e">
        <f>(C224*1000)/D224</f>
        <v>#DIV/0!</v>
      </c>
      <c r="F224" s="221" t="s">
        <v>237</v>
      </c>
      <c r="G224" s="575"/>
      <c r="H224" s="575"/>
      <c r="I224" s="575"/>
      <c r="J224" s="575"/>
      <c r="K224" s="575"/>
      <c r="L224" s="99"/>
      <c r="M224" s="99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>
      <c r="A225" s="38"/>
      <c r="B225" s="192"/>
      <c r="C225" s="93"/>
      <c r="D225" s="93"/>
      <c r="E225" s="131"/>
      <c r="F225" s="131"/>
      <c r="G225" s="131"/>
      <c r="H225" s="99"/>
      <c r="I225" s="99"/>
      <c r="J225" s="99"/>
      <c r="K225" s="99"/>
      <c r="L225" s="99"/>
      <c r="M225" s="99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>
      <c r="A226" s="38"/>
      <c r="B226" s="192"/>
      <c r="C226" s="93"/>
      <c r="D226" s="93"/>
      <c r="E226" s="131"/>
      <c r="F226" s="131"/>
      <c r="G226" s="131"/>
      <c r="H226" s="131"/>
      <c r="I226" s="131"/>
      <c r="J226" s="131"/>
      <c r="K226" s="131"/>
      <c r="L226" s="38"/>
      <c r="M226" s="38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>
      <c r="A227" s="99"/>
      <c r="B227" s="187" t="s">
        <v>228</v>
      </c>
      <c r="C227" s="187" t="s">
        <v>186</v>
      </c>
      <c r="D227" s="223"/>
      <c r="E227" s="223"/>
      <c r="F227" s="223"/>
      <c r="G227" s="131"/>
      <c r="H227" s="131"/>
      <c r="I227" s="131"/>
      <c r="J227" s="131"/>
      <c r="K227" s="131"/>
      <c r="L227" s="99"/>
      <c r="M227" s="99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ht="13.5" thickBot="1">
      <c r="A228" s="99"/>
      <c r="B228" s="192"/>
      <c r="C228" s="131"/>
      <c r="D228" s="131"/>
      <c r="E228" s="131"/>
      <c r="F228" s="131"/>
      <c r="G228" s="131"/>
      <c r="H228" s="131"/>
      <c r="I228" s="131"/>
      <c r="J228" s="131"/>
      <c r="K228" s="131"/>
      <c r="L228" s="99"/>
      <c r="M228" s="99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>
      <c r="A229" s="99"/>
      <c r="B229" s="194" t="s">
        <v>64</v>
      </c>
      <c r="C229" s="77" t="s">
        <v>4</v>
      </c>
      <c r="D229" s="105" t="s">
        <v>59</v>
      </c>
      <c r="E229" s="105" t="s">
        <v>4</v>
      </c>
      <c r="F229" s="62" t="s">
        <v>235</v>
      </c>
      <c r="G229" s="131"/>
      <c r="H229" s="131"/>
      <c r="I229" s="131"/>
      <c r="J229" s="131"/>
      <c r="K229" s="131"/>
      <c r="L229" s="99"/>
      <c r="M229" s="99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>
      <c r="A230" s="99"/>
      <c r="B230" s="196" t="s">
        <v>142</v>
      </c>
      <c r="C230" s="197" t="s">
        <v>21</v>
      </c>
      <c r="D230" s="108" t="s">
        <v>38</v>
      </c>
      <c r="E230" s="108" t="s">
        <v>38</v>
      </c>
      <c r="F230" s="109" t="s">
        <v>38</v>
      </c>
      <c r="G230" s="131"/>
      <c r="H230" s="131"/>
      <c r="I230" s="99"/>
      <c r="J230" s="99"/>
      <c r="K230" s="99"/>
      <c r="L230" s="99"/>
      <c r="M230" s="99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ht="13.5" thickBot="1">
      <c r="A231" s="99"/>
      <c r="B231" s="298" t="s">
        <v>110</v>
      </c>
      <c r="C231" s="199" t="s">
        <v>63</v>
      </c>
      <c r="D231" s="112"/>
      <c r="E231" s="197" t="s">
        <v>65</v>
      </c>
      <c r="F231" s="200"/>
      <c r="G231" s="131"/>
      <c r="H231" s="333"/>
      <c r="I231" s="166"/>
      <c r="J231" s="166"/>
      <c r="K231" s="166"/>
      <c r="L231" s="99"/>
      <c r="M231" s="99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>
      <c r="A232" s="99"/>
      <c r="B232" s="291" t="str">
        <f>Bemonstering!$B$49</f>
        <v>test</v>
      </c>
      <c r="C232" s="142"/>
      <c r="D232" s="531" t="e">
        <f>Bemonstering!$H21</f>
        <v>#DIV/0!</v>
      </c>
      <c r="E232" s="345" t="str">
        <f t="shared" ref="E232:E241" si="20">IF(C232="","-",(C232*1000)/D232)</f>
        <v>-</v>
      </c>
      <c r="F232" s="334">
        <v>0</v>
      </c>
      <c r="G232" s="99"/>
      <c r="H232" s="121"/>
      <c r="I232" s="335"/>
      <c r="J232" s="335"/>
      <c r="K232" s="335"/>
      <c r="L232" s="99"/>
      <c r="M232" s="99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>
      <c r="A233" s="99"/>
      <c r="B233" s="203">
        <f>Bemonstering!$B$50</f>
        <v>2</v>
      </c>
      <c r="C233" s="144"/>
      <c r="D233" s="152" t="e">
        <f>Bemonstering!$H22</f>
        <v>#DIV/0!</v>
      </c>
      <c r="E233" s="240" t="str">
        <f t="shared" si="20"/>
        <v>-</v>
      </c>
      <c r="F233" s="336">
        <v>0.4</v>
      </c>
      <c r="G233" s="99"/>
      <c r="H233" s="123"/>
      <c r="I233" s="337"/>
      <c r="J233" s="337"/>
      <c r="K233" s="337"/>
      <c r="L233" s="110"/>
      <c r="M233" s="99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>
      <c r="A234" s="99"/>
      <c r="B234" s="203">
        <f>Bemonstering!$B$51</f>
        <v>3</v>
      </c>
      <c r="C234" s="144"/>
      <c r="D234" s="152" t="e">
        <f>Bemonstering!$H23</f>
        <v>#DIV/0!</v>
      </c>
      <c r="E234" s="240" t="str">
        <f t="shared" si="20"/>
        <v>-</v>
      </c>
      <c r="F234" s="338">
        <v>50</v>
      </c>
      <c r="G234" s="99"/>
      <c r="H234" s="123"/>
      <c r="I234" s="339"/>
      <c r="J234" s="339"/>
      <c r="K234" s="339"/>
      <c r="L234" s="110"/>
      <c r="M234" s="99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ht="13.5" thickBot="1">
      <c r="A235" s="99"/>
      <c r="B235" s="203">
        <f>Bemonstering!$B$52</f>
        <v>4</v>
      </c>
      <c r="C235" s="144"/>
      <c r="D235" s="152" t="e">
        <f>Bemonstering!$H24</f>
        <v>#DIV/0!</v>
      </c>
      <c r="E235" s="240" t="str">
        <f t="shared" si="20"/>
        <v>-</v>
      </c>
      <c r="F235" s="340">
        <v>500</v>
      </c>
      <c r="G235" s="99"/>
      <c r="H235" s="126"/>
      <c r="I235" s="337"/>
      <c r="J235" s="337"/>
      <c r="K235" s="337"/>
      <c r="L235" s="110"/>
      <c r="M235" s="99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>
      <c r="A236" s="99"/>
      <c r="B236" s="203">
        <f>Bemonstering!$B$53</f>
        <v>5</v>
      </c>
      <c r="C236" s="144"/>
      <c r="D236" s="152" t="e">
        <f>Bemonstering!$H25</f>
        <v>#DIV/0!</v>
      </c>
      <c r="E236" s="240" t="str">
        <f t="shared" si="20"/>
        <v>-</v>
      </c>
      <c r="F236" s="231"/>
      <c r="G236" s="131"/>
      <c r="H236" s="131"/>
      <c r="I236" s="99"/>
      <c r="J236" s="99"/>
      <c r="K236" s="99"/>
      <c r="L236" s="110"/>
      <c r="M236" s="99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>
      <c r="A237" s="99"/>
      <c r="B237" s="203">
        <f>Bemonstering!$B$54</f>
        <v>6</v>
      </c>
      <c r="C237" s="144"/>
      <c r="D237" s="152" t="e">
        <f>Bemonstering!$H26</f>
        <v>#DIV/0!</v>
      </c>
      <c r="E237" s="240" t="str">
        <f t="shared" si="20"/>
        <v>-</v>
      </c>
      <c r="F237" s="231"/>
      <c r="G237" s="573" t="s">
        <v>205</v>
      </c>
      <c r="H237" s="574"/>
      <c r="I237" s="574"/>
      <c r="J237" s="574"/>
      <c r="K237" s="574"/>
      <c r="L237" s="110"/>
      <c r="M237" s="99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>
      <c r="A238" s="99"/>
      <c r="B238" s="203">
        <f>Bemonstering!$B$55</f>
        <v>7</v>
      </c>
      <c r="C238" s="144"/>
      <c r="D238" s="152" t="e">
        <f>Bemonstering!$H27</f>
        <v>#DIV/0!</v>
      </c>
      <c r="E238" s="240" t="str">
        <f t="shared" si="20"/>
        <v>-</v>
      </c>
      <c r="F238" s="231"/>
      <c r="G238" s="574"/>
      <c r="H238" s="574"/>
      <c r="I238" s="574"/>
      <c r="J238" s="574"/>
      <c r="K238" s="574"/>
      <c r="L238" s="110"/>
      <c r="M238" s="99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>
      <c r="A239" s="99"/>
      <c r="B239" s="203">
        <f>Bemonstering!$B$56</f>
        <v>8</v>
      </c>
      <c r="C239" s="144"/>
      <c r="D239" s="152" t="e">
        <f>Bemonstering!$H28</f>
        <v>#DIV/0!</v>
      </c>
      <c r="E239" s="240" t="str">
        <f t="shared" si="20"/>
        <v>-</v>
      </c>
      <c r="F239" s="231"/>
      <c r="G239" s="574"/>
      <c r="H239" s="574"/>
      <c r="I239" s="574"/>
      <c r="J239" s="574"/>
      <c r="K239" s="574"/>
      <c r="L239" s="110"/>
      <c r="M239" s="99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>
      <c r="A240" s="99"/>
      <c r="B240" s="203">
        <f>Bemonstering!$B$57</f>
        <v>9</v>
      </c>
      <c r="C240" s="147"/>
      <c r="D240" s="152" t="e">
        <f>Bemonstering!$H29</f>
        <v>#DIV/0!</v>
      </c>
      <c r="E240" s="240" t="str">
        <f t="shared" si="20"/>
        <v>-</v>
      </c>
      <c r="F240" s="231"/>
      <c r="G240" s="574"/>
      <c r="H240" s="574"/>
      <c r="I240" s="574"/>
      <c r="J240" s="574"/>
      <c r="K240" s="574"/>
      <c r="L240" s="110"/>
      <c r="M240" s="99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>
      <c r="A241" s="99"/>
      <c r="B241" s="203">
        <f>Bemonstering!$B$58</f>
        <v>10</v>
      </c>
      <c r="C241" s="263"/>
      <c r="D241" s="152" t="e">
        <f>Bemonstering!$H30</f>
        <v>#DIV/0!</v>
      </c>
      <c r="E241" s="240" t="str">
        <f t="shared" si="20"/>
        <v>-</v>
      </c>
      <c r="F241" s="231"/>
      <c r="G241" s="574"/>
      <c r="H241" s="574"/>
      <c r="I241" s="574"/>
      <c r="J241" s="574"/>
      <c r="K241" s="574"/>
      <c r="L241" s="110"/>
      <c r="M241" s="99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>
      <c r="A242" s="99"/>
      <c r="B242" s="206" t="s">
        <v>66</v>
      </c>
      <c r="C242" s="153"/>
      <c r="D242" s="154"/>
      <c r="E242" s="346" t="e">
        <f>AVERAGE(E232:E241)</f>
        <v>#DIV/0!</v>
      </c>
      <c r="F242" s="231"/>
      <c r="G242" s="574"/>
      <c r="H242" s="574"/>
      <c r="I242" s="574"/>
      <c r="J242" s="574"/>
      <c r="K242" s="574"/>
      <c r="L242" s="110"/>
      <c r="M242" s="99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ht="13.5" thickBot="1">
      <c r="A243" s="99"/>
      <c r="B243" s="209" t="s">
        <v>105</v>
      </c>
      <c r="C243" s="149"/>
      <c r="D243" s="264" t="e">
        <f>AVERAGE(D232:D241)</f>
        <v>#DIV/0!</v>
      </c>
      <c r="E243" s="347" t="e">
        <f>(C243*1000)/D243</f>
        <v>#DIV/0!</v>
      </c>
      <c r="F243" s="221" t="s">
        <v>237</v>
      </c>
      <c r="G243" s="574"/>
      <c r="H243" s="574"/>
      <c r="I243" s="574"/>
      <c r="J243" s="574"/>
      <c r="K243" s="574"/>
      <c r="L243" s="99"/>
      <c r="M243" s="99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>
      <c r="A244" s="99"/>
      <c r="B244" s="192"/>
      <c r="C244" s="87"/>
      <c r="D244" s="93"/>
      <c r="E244" s="131"/>
      <c r="F244" s="131"/>
      <c r="G244" s="131"/>
      <c r="H244" s="131"/>
      <c r="I244" s="99"/>
      <c r="J244" s="99"/>
      <c r="K244" s="99"/>
      <c r="L244" s="99"/>
      <c r="M244" s="99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>
      <c r="A245" s="99"/>
      <c r="B245" s="187" t="s">
        <v>228</v>
      </c>
      <c r="C245" s="187" t="s">
        <v>185</v>
      </c>
      <c r="D245" s="223"/>
      <c r="E245" s="223"/>
      <c r="F245" s="223"/>
      <c r="G245" s="131"/>
      <c r="H245" s="131"/>
      <c r="I245" s="99"/>
      <c r="J245" s="99"/>
      <c r="K245" s="99"/>
      <c r="L245" s="99"/>
      <c r="M245" s="99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ht="13.5" thickBot="1">
      <c r="A246" s="99"/>
      <c r="B246" s="192"/>
      <c r="C246" s="110"/>
      <c r="D246" s="131"/>
      <c r="E246" s="131"/>
      <c r="F246" s="131"/>
      <c r="G246" s="131"/>
      <c r="H246" s="131"/>
      <c r="I246" s="99"/>
      <c r="J246" s="99"/>
      <c r="K246" s="99"/>
      <c r="L246" s="99"/>
      <c r="M246" s="99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>
      <c r="A247" s="99"/>
      <c r="B247" s="194" t="s">
        <v>67</v>
      </c>
      <c r="C247" s="77" t="s">
        <v>4</v>
      </c>
      <c r="D247" s="105" t="s">
        <v>59</v>
      </c>
      <c r="E247" s="105" t="s">
        <v>4</v>
      </c>
      <c r="F247" s="62" t="s">
        <v>235</v>
      </c>
      <c r="G247" s="131"/>
      <c r="H247" s="131"/>
      <c r="I247" s="99"/>
      <c r="J247" s="99"/>
      <c r="K247" s="99"/>
      <c r="L247" s="99"/>
      <c r="M247" s="99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>
      <c r="A248" s="99"/>
      <c r="B248" s="196" t="s">
        <v>147</v>
      </c>
      <c r="C248" s="197" t="s">
        <v>21</v>
      </c>
      <c r="D248" s="108" t="s">
        <v>38</v>
      </c>
      <c r="E248" s="108" t="s">
        <v>38</v>
      </c>
      <c r="F248" s="109" t="s">
        <v>38</v>
      </c>
      <c r="G248" s="131"/>
      <c r="H248" s="131"/>
      <c r="I248" s="99"/>
      <c r="J248" s="99"/>
      <c r="K248" s="99"/>
      <c r="L248" s="99"/>
      <c r="M248" s="99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ht="13.5" thickBot="1">
      <c r="A249" s="99"/>
      <c r="B249" s="297" t="s">
        <v>110</v>
      </c>
      <c r="C249" s="199" t="s">
        <v>71</v>
      </c>
      <c r="D249" s="112"/>
      <c r="E249" s="199" t="s">
        <v>72</v>
      </c>
      <c r="F249" s="200"/>
      <c r="G249" s="131"/>
      <c r="H249" s="131"/>
      <c r="I249" s="99"/>
      <c r="J249" s="99"/>
      <c r="K249" s="99"/>
      <c r="L249" s="99"/>
      <c r="M249" s="99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>
      <c r="A250" s="99"/>
      <c r="B250" s="291" t="str">
        <f>Bemonstering!$B$49</f>
        <v>test</v>
      </c>
      <c r="C250" s="142"/>
      <c r="D250" s="531" t="e">
        <f>Bemonstering!$H21</f>
        <v>#DIV/0!</v>
      </c>
      <c r="E250" s="345" t="str">
        <f t="shared" ref="E250:E258" si="21">IF(C250="","-",(C250*1000)/D250)</f>
        <v>-</v>
      </c>
      <c r="F250" s="214">
        <v>0</v>
      </c>
      <c r="G250" s="131"/>
      <c r="H250" s="131"/>
      <c r="I250" s="99"/>
      <c r="J250" s="99"/>
      <c r="K250" s="99"/>
      <c r="L250" s="99"/>
      <c r="M250" s="99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>
      <c r="A251" s="99"/>
      <c r="B251" s="203">
        <f>Bemonstering!$B$50</f>
        <v>2</v>
      </c>
      <c r="C251" s="144"/>
      <c r="D251" s="152" t="e">
        <f>Bemonstering!$H22</f>
        <v>#DIV/0!</v>
      </c>
      <c r="E251" s="240" t="str">
        <f t="shared" si="21"/>
        <v>-</v>
      </c>
      <c r="F251" s="122">
        <v>0.17</v>
      </c>
      <c r="G251" s="131"/>
      <c r="H251" s="131"/>
      <c r="I251" s="99"/>
      <c r="J251" s="99"/>
      <c r="K251" s="99"/>
      <c r="L251" s="99"/>
      <c r="M251" s="99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>
      <c r="A252" s="99"/>
      <c r="B252" s="203">
        <f>Bemonstering!$B$51</f>
        <v>3</v>
      </c>
      <c r="C252" s="144"/>
      <c r="D252" s="152" t="e">
        <f>Bemonstering!$H23</f>
        <v>#DIV/0!</v>
      </c>
      <c r="E252" s="240" t="str">
        <f t="shared" si="21"/>
        <v>-</v>
      </c>
      <c r="F252" s="124">
        <v>150</v>
      </c>
      <c r="G252" s="131"/>
      <c r="H252" s="131"/>
      <c r="I252" s="99"/>
      <c r="J252" s="99"/>
      <c r="K252" s="99"/>
      <c r="L252" s="99"/>
      <c r="M252" s="99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ht="13.5" thickBot="1">
      <c r="A253" s="99"/>
      <c r="B253" s="203">
        <f>Bemonstering!$B$52</f>
        <v>4</v>
      </c>
      <c r="C253" s="144"/>
      <c r="D253" s="152" t="e">
        <f>Bemonstering!$H24</f>
        <v>#DIV/0!</v>
      </c>
      <c r="E253" s="240" t="str">
        <f t="shared" si="21"/>
        <v>-</v>
      </c>
      <c r="F253" s="125">
        <v>1500</v>
      </c>
      <c r="G253" s="131"/>
      <c r="H253" s="131"/>
      <c r="I253" s="99"/>
      <c r="J253" s="99"/>
      <c r="K253" s="99"/>
      <c r="L253" s="99"/>
      <c r="M253" s="99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>
      <c r="A254" s="99"/>
      <c r="B254" s="203">
        <f>Bemonstering!$B$53</f>
        <v>5</v>
      </c>
      <c r="C254" s="144"/>
      <c r="D254" s="152" t="e">
        <f>Bemonstering!$H25</f>
        <v>#DIV/0!</v>
      </c>
      <c r="E254" s="240" t="str">
        <f t="shared" si="21"/>
        <v>-</v>
      </c>
      <c r="F254" s="221"/>
      <c r="G254" s="131"/>
      <c r="H254" s="131"/>
      <c r="I254" s="99"/>
      <c r="J254" s="99"/>
      <c r="K254" s="99"/>
      <c r="L254" s="99"/>
      <c r="M254" s="99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>
      <c r="A255" s="99"/>
      <c r="B255" s="203">
        <f>Bemonstering!$B$54</f>
        <v>6</v>
      </c>
      <c r="C255" s="144"/>
      <c r="D255" s="152" t="e">
        <f>Bemonstering!$H26</f>
        <v>#DIV/0!</v>
      </c>
      <c r="E255" s="240" t="str">
        <f t="shared" si="21"/>
        <v>-</v>
      </c>
      <c r="F255" s="221"/>
      <c r="G255" s="573" t="s">
        <v>206</v>
      </c>
      <c r="H255" s="574"/>
      <c r="I255" s="574"/>
      <c r="J255" s="574"/>
      <c r="K255" s="574"/>
      <c r="L255" s="99"/>
      <c r="M255" s="99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>
      <c r="A256" s="99"/>
      <c r="B256" s="203">
        <f>Bemonstering!$B$55</f>
        <v>7</v>
      </c>
      <c r="C256" s="144"/>
      <c r="D256" s="152" t="e">
        <f>Bemonstering!$H27</f>
        <v>#DIV/0!</v>
      </c>
      <c r="E256" s="240" t="str">
        <f t="shared" si="21"/>
        <v>-</v>
      </c>
      <c r="F256" s="221"/>
      <c r="G256" s="574"/>
      <c r="H256" s="574"/>
      <c r="I256" s="574"/>
      <c r="J256" s="574"/>
      <c r="K256" s="574"/>
      <c r="L256" s="99"/>
      <c r="M256" s="99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>
      <c r="A257" s="99"/>
      <c r="B257" s="203">
        <f>Bemonstering!$B$56</f>
        <v>8</v>
      </c>
      <c r="C257" s="144"/>
      <c r="D257" s="152" t="e">
        <f>Bemonstering!$H28</f>
        <v>#DIV/0!</v>
      </c>
      <c r="E257" s="240" t="str">
        <f t="shared" si="21"/>
        <v>-</v>
      </c>
      <c r="F257" s="221"/>
      <c r="G257" s="574"/>
      <c r="H257" s="574"/>
      <c r="I257" s="574"/>
      <c r="J257" s="574"/>
      <c r="K257" s="574"/>
      <c r="L257" s="99"/>
      <c r="M257" s="99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>
      <c r="A258" s="99"/>
      <c r="B258" s="203">
        <f>Bemonstering!$B$57</f>
        <v>9</v>
      </c>
      <c r="C258" s="147"/>
      <c r="D258" s="152" t="e">
        <f>Bemonstering!$H29</f>
        <v>#DIV/0!</v>
      </c>
      <c r="E258" s="240" t="str">
        <f t="shared" si="21"/>
        <v>-</v>
      </c>
      <c r="F258" s="221"/>
      <c r="G258" s="574"/>
      <c r="H258" s="574"/>
      <c r="I258" s="574"/>
      <c r="J258" s="574"/>
      <c r="K258" s="574"/>
      <c r="L258" s="99"/>
      <c r="M258" s="99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>
      <c r="A259" s="99"/>
      <c r="B259" s="203">
        <f>Bemonstering!$B$58</f>
        <v>10</v>
      </c>
      <c r="C259" s="263"/>
      <c r="D259" s="152" t="e">
        <f>Bemonstering!$H30</f>
        <v>#DIV/0!</v>
      </c>
      <c r="E259" s="240" t="str">
        <f>IF(C259="","-",(C259*1000)/D259)</f>
        <v>-</v>
      </c>
      <c r="F259" s="221"/>
      <c r="G259" s="574"/>
      <c r="H259" s="574"/>
      <c r="I259" s="574"/>
      <c r="J259" s="574"/>
      <c r="K259" s="574"/>
      <c r="L259" s="99"/>
      <c r="M259" s="99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>
      <c r="A260" s="99"/>
      <c r="B260" s="206" t="s">
        <v>132</v>
      </c>
      <c r="C260" s="153"/>
      <c r="D260" s="154"/>
      <c r="E260" s="346" t="e">
        <f>AVERAGE(E251:E258)</f>
        <v>#DIV/0!</v>
      </c>
      <c r="F260" s="221"/>
      <c r="G260" s="574"/>
      <c r="H260" s="574"/>
      <c r="I260" s="574"/>
      <c r="J260" s="574"/>
      <c r="K260" s="574"/>
      <c r="L260" s="99"/>
      <c r="M260" s="99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ht="13.5" thickBot="1">
      <c r="A261" s="99"/>
      <c r="B261" s="209" t="s">
        <v>105</v>
      </c>
      <c r="C261" s="149"/>
      <c r="D261" s="264" t="e">
        <f>AVERAGE(D250:D259)</f>
        <v>#DIV/0!</v>
      </c>
      <c r="E261" s="347" t="e">
        <f>(C261*1000)/D261</f>
        <v>#DIV/0!</v>
      </c>
      <c r="F261" s="221" t="s">
        <v>237</v>
      </c>
      <c r="G261" s="574"/>
      <c r="H261" s="574"/>
      <c r="I261" s="574"/>
      <c r="J261" s="574"/>
      <c r="K261" s="574"/>
      <c r="L261" s="99"/>
      <c r="M261" s="99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>
      <c r="A262" s="99"/>
      <c r="B262" s="192"/>
      <c r="C262" s="87"/>
      <c r="D262" s="93"/>
      <c r="E262" s="131"/>
      <c r="F262" s="131"/>
      <c r="G262" s="131"/>
      <c r="H262" s="131"/>
      <c r="I262" s="99"/>
      <c r="J262" s="99"/>
      <c r="K262" s="99"/>
      <c r="L262" s="99"/>
      <c r="M262" s="99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>
      <c r="A263" s="99"/>
      <c r="B263" s="187" t="s">
        <v>228</v>
      </c>
      <c r="C263" s="187" t="s">
        <v>187</v>
      </c>
      <c r="D263" s="223"/>
      <c r="E263" s="223"/>
      <c r="F263" s="223"/>
      <c r="G263" s="131"/>
      <c r="H263" s="131"/>
      <c r="I263" s="99"/>
      <c r="J263" s="99"/>
      <c r="K263" s="99"/>
      <c r="L263" s="99"/>
      <c r="M263" s="99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ht="13.5" thickBot="1">
      <c r="A264" s="99"/>
      <c r="B264" s="192"/>
      <c r="C264" s="110"/>
      <c r="D264" s="131"/>
      <c r="E264" s="131"/>
      <c r="F264" s="131"/>
      <c r="G264" s="131"/>
      <c r="H264" s="131"/>
      <c r="I264" s="99"/>
      <c r="J264" s="99"/>
      <c r="K264" s="99"/>
      <c r="L264" s="99"/>
      <c r="M264" s="99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>
      <c r="A265" s="99"/>
      <c r="B265" s="194" t="s">
        <v>68</v>
      </c>
      <c r="C265" s="77" t="s">
        <v>4</v>
      </c>
      <c r="D265" s="105" t="s">
        <v>59</v>
      </c>
      <c r="E265" s="105" t="s">
        <v>4</v>
      </c>
      <c r="F265" s="62" t="s">
        <v>235</v>
      </c>
      <c r="G265" s="131"/>
      <c r="H265" s="131"/>
      <c r="I265" s="99"/>
      <c r="J265" s="99"/>
      <c r="K265" s="99"/>
      <c r="L265" s="99"/>
      <c r="M265" s="99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>
      <c r="A266" s="99"/>
      <c r="B266" s="196" t="s">
        <v>148</v>
      </c>
      <c r="C266" s="197" t="s">
        <v>21</v>
      </c>
      <c r="D266" s="108" t="s">
        <v>38</v>
      </c>
      <c r="E266" s="108" t="s">
        <v>38</v>
      </c>
      <c r="F266" s="109" t="s">
        <v>38</v>
      </c>
      <c r="G266" s="131"/>
      <c r="H266" s="131"/>
      <c r="I266" s="99"/>
      <c r="J266" s="99"/>
      <c r="K266" s="99"/>
      <c r="L266" s="99"/>
      <c r="M266" s="99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ht="13.5" thickBot="1">
      <c r="A267" s="99"/>
      <c r="B267" s="297" t="s">
        <v>110</v>
      </c>
      <c r="C267" s="199" t="s">
        <v>73</v>
      </c>
      <c r="D267" s="112"/>
      <c r="E267" s="199" t="s">
        <v>74</v>
      </c>
      <c r="F267" s="200"/>
      <c r="G267" s="131"/>
      <c r="H267" s="131"/>
      <c r="I267" s="99"/>
      <c r="J267" s="99"/>
      <c r="K267" s="99"/>
      <c r="L267" s="99"/>
      <c r="M267" s="99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>
      <c r="A268" s="99"/>
      <c r="B268" s="291" t="str">
        <f>Bemonstering!$B$49</f>
        <v>test</v>
      </c>
      <c r="C268" s="142"/>
      <c r="D268" s="531" t="e">
        <f>Bemonstering!$H21</f>
        <v>#DIV/0!</v>
      </c>
      <c r="E268" s="345" t="str">
        <f t="shared" ref="E268:E276" si="22">IF(C268="","-",(C268*1000)/D268)</f>
        <v>-</v>
      </c>
      <c r="F268" s="214">
        <v>0</v>
      </c>
      <c r="G268" s="131"/>
      <c r="H268" s="131"/>
      <c r="I268" s="99"/>
      <c r="J268" s="99"/>
      <c r="K268" s="99"/>
      <c r="L268" s="99"/>
      <c r="M268" s="99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>
      <c r="A269" s="99"/>
      <c r="B269" s="203">
        <f>Bemonstering!$B$50</f>
        <v>2</v>
      </c>
      <c r="C269" s="144"/>
      <c r="D269" s="152" t="e">
        <f>Bemonstering!$H22</f>
        <v>#DIV/0!</v>
      </c>
      <c r="E269" s="240" t="str">
        <f t="shared" si="22"/>
        <v>-</v>
      </c>
      <c r="F269" s="122">
        <v>1.34</v>
      </c>
      <c r="G269" s="131"/>
      <c r="H269" s="131"/>
      <c r="I269" s="99"/>
      <c r="J269" s="99"/>
      <c r="K269" s="99"/>
      <c r="L269" s="99"/>
      <c r="M269" s="99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A270" s="99"/>
      <c r="B270" s="203">
        <f>Bemonstering!$B$51</f>
        <v>3</v>
      </c>
      <c r="C270" s="144"/>
      <c r="D270" s="152" t="e">
        <f>Bemonstering!$H23</f>
        <v>#DIV/0!</v>
      </c>
      <c r="E270" s="240" t="str">
        <f t="shared" si="22"/>
        <v>-</v>
      </c>
      <c r="F270" s="124">
        <v>20</v>
      </c>
      <c r="G270" s="131"/>
      <c r="H270" s="131"/>
      <c r="I270" s="99"/>
      <c r="J270" s="99"/>
      <c r="K270" s="99"/>
      <c r="L270" s="99"/>
      <c r="M270" s="99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ht="13.5" thickBot="1">
      <c r="A271" s="99"/>
      <c r="B271" s="203">
        <f>Bemonstering!$B$52</f>
        <v>4</v>
      </c>
      <c r="C271" s="144"/>
      <c r="D271" s="152" t="e">
        <f>Bemonstering!$H24</f>
        <v>#DIV/0!</v>
      </c>
      <c r="E271" s="240" t="str">
        <f t="shared" si="22"/>
        <v>-</v>
      </c>
      <c r="F271" s="125">
        <v>200</v>
      </c>
      <c r="G271" s="131"/>
      <c r="H271" s="131"/>
      <c r="I271" s="99"/>
      <c r="J271" s="99"/>
      <c r="K271" s="99"/>
      <c r="L271" s="99"/>
      <c r="M271" s="99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>
      <c r="A272" s="99"/>
      <c r="B272" s="203">
        <f>Bemonstering!$B$53</f>
        <v>5</v>
      </c>
      <c r="C272" s="144"/>
      <c r="D272" s="152" t="e">
        <f>Bemonstering!$H25</f>
        <v>#DIV/0!</v>
      </c>
      <c r="E272" s="240" t="str">
        <f t="shared" si="22"/>
        <v>-</v>
      </c>
      <c r="F272" s="221"/>
      <c r="G272" s="131"/>
      <c r="H272" s="131"/>
      <c r="I272" s="99"/>
      <c r="J272" s="99"/>
      <c r="K272" s="99"/>
      <c r="L272" s="99"/>
      <c r="M272" s="99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>
      <c r="A273" s="99"/>
      <c r="B273" s="203">
        <f>Bemonstering!$B$54</f>
        <v>6</v>
      </c>
      <c r="C273" s="144"/>
      <c r="D273" s="152" t="e">
        <f>Bemonstering!$H26</f>
        <v>#DIV/0!</v>
      </c>
      <c r="E273" s="240" t="str">
        <f t="shared" si="22"/>
        <v>-</v>
      </c>
      <c r="F273" s="221"/>
      <c r="G273" s="573" t="s">
        <v>207</v>
      </c>
      <c r="H273" s="574"/>
      <c r="I273" s="574"/>
      <c r="J273" s="574"/>
      <c r="K273" s="574"/>
      <c r="L273" s="99"/>
      <c r="M273" s="99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>
      <c r="A274" s="99"/>
      <c r="B274" s="203">
        <f>Bemonstering!$B$55</f>
        <v>7</v>
      </c>
      <c r="C274" s="144"/>
      <c r="D274" s="152" t="e">
        <f>Bemonstering!$H27</f>
        <v>#DIV/0!</v>
      </c>
      <c r="E274" s="240" t="str">
        <f t="shared" si="22"/>
        <v>-</v>
      </c>
      <c r="F274" s="221"/>
      <c r="G274" s="574"/>
      <c r="H274" s="574"/>
      <c r="I274" s="574"/>
      <c r="J274" s="574"/>
      <c r="K274" s="574"/>
      <c r="L274" s="99"/>
      <c r="M274" s="99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>
      <c r="A275" s="99"/>
      <c r="B275" s="203">
        <f>Bemonstering!$B$56</f>
        <v>8</v>
      </c>
      <c r="C275" s="144"/>
      <c r="D275" s="152" t="e">
        <f>Bemonstering!$H28</f>
        <v>#DIV/0!</v>
      </c>
      <c r="E275" s="240" t="str">
        <f t="shared" si="22"/>
        <v>-</v>
      </c>
      <c r="F275" s="221"/>
      <c r="G275" s="574"/>
      <c r="H275" s="574"/>
      <c r="I275" s="574"/>
      <c r="J275" s="574"/>
      <c r="K275" s="574"/>
      <c r="L275" s="99"/>
      <c r="M275" s="99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>
      <c r="A276" s="99"/>
      <c r="B276" s="203">
        <f>Bemonstering!$B$57</f>
        <v>9</v>
      </c>
      <c r="C276" s="147"/>
      <c r="D276" s="152" t="e">
        <f>Bemonstering!$H29</f>
        <v>#DIV/0!</v>
      </c>
      <c r="E276" s="240" t="str">
        <f t="shared" si="22"/>
        <v>-</v>
      </c>
      <c r="F276" s="221"/>
      <c r="G276" s="574"/>
      <c r="H276" s="574"/>
      <c r="I276" s="574"/>
      <c r="J276" s="574"/>
      <c r="K276" s="574"/>
      <c r="L276" s="99"/>
      <c r="M276" s="99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>
      <c r="A277" s="99"/>
      <c r="B277" s="203">
        <f>Bemonstering!$B$58</f>
        <v>10</v>
      </c>
      <c r="C277" s="263"/>
      <c r="D277" s="152" t="e">
        <f>Bemonstering!$H30</f>
        <v>#DIV/0!</v>
      </c>
      <c r="E277" s="240" t="str">
        <f>IF(C277="","-",(C277*1000)/D277)</f>
        <v>-</v>
      </c>
      <c r="F277" s="221"/>
      <c r="G277" s="574"/>
      <c r="H277" s="574"/>
      <c r="I277" s="574"/>
      <c r="J277" s="574"/>
      <c r="K277" s="574"/>
      <c r="L277" s="99"/>
      <c r="M277" s="99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>
      <c r="A278" s="99"/>
      <c r="B278" s="206" t="s">
        <v>69</v>
      </c>
      <c r="C278" s="153"/>
      <c r="D278" s="154"/>
      <c r="E278" s="346" t="e">
        <f>AVERAGE(E269:E276)</f>
        <v>#DIV/0!</v>
      </c>
      <c r="F278" s="221"/>
      <c r="G278" s="574"/>
      <c r="H278" s="574"/>
      <c r="I278" s="574"/>
      <c r="J278" s="574"/>
      <c r="K278" s="574"/>
      <c r="L278" s="99"/>
      <c r="M278" s="99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ht="13.5" thickBot="1">
      <c r="A279" s="99"/>
      <c r="B279" s="209" t="s">
        <v>105</v>
      </c>
      <c r="C279" s="149"/>
      <c r="D279" s="264" t="e">
        <f>AVERAGE(D268:D277)</f>
        <v>#DIV/0!</v>
      </c>
      <c r="E279" s="347" t="e">
        <f>(C279*1000)/D279</f>
        <v>#DIV/0!</v>
      </c>
      <c r="F279" s="221" t="s">
        <v>237</v>
      </c>
      <c r="G279" s="574"/>
      <c r="H279" s="574"/>
      <c r="I279" s="574"/>
      <c r="J279" s="574"/>
      <c r="K279" s="574"/>
      <c r="L279" s="99"/>
      <c r="M279" s="99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>
      <c r="A280" s="99"/>
      <c r="B280" s="211"/>
      <c r="C280" s="87"/>
      <c r="D280" s="93"/>
      <c r="E280" s="131"/>
      <c r="F280" s="131"/>
      <c r="G280" s="131"/>
      <c r="H280" s="131"/>
      <c r="I280" s="99"/>
      <c r="J280" s="99"/>
      <c r="K280" s="99"/>
      <c r="L280" s="99"/>
      <c r="M280" s="99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>
      <c r="A281" s="99"/>
      <c r="B281" s="187" t="s">
        <v>228</v>
      </c>
      <c r="C281" s="187" t="s">
        <v>188</v>
      </c>
      <c r="D281" s="223"/>
      <c r="E281" s="223"/>
      <c r="F281" s="223"/>
      <c r="G281" s="131"/>
      <c r="H281" s="131"/>
      <c r="I281" s="99"/>
      <c r="J281" s="99"/>
      <c r="K281" s="99"/>
      <c r="L281" s="99"/>
      <c r="M281" s="99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ht="13.5" thickBot="1">
      <c r="A282" s="99"/>
      <c r="B282" s="211"/>
      <c r="C282" s="110"/>
      <c r="D282" s="131"/>
      <c r="E282" s="131"/>
      <c r="F282" s="131"/>
      <c r="G282" s="131"/>
      <c r="H282" s="131"/>
      <c r="I282" s="99"/>
      <c r="J282" s="99"/>
      <c r="K282" s="99"/>
      <c r="L282" s="99"/>
      <c r="M282" s="99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>
      <c r="A283" s="99"/>
      <c r="B283" s="194" t="s">
        <v>135</v>
      </c>
      <c r="C283" s="77" t="s">
        <v>4</v>
      </c>
      <c r="D283" s="105" t="s">
        <v>59</v>
      </c>
      <c r="E283" s="105" t="s">
        <v>4</v>
      </c>
      <c r="F283" s="62" t="s">
        <v>235</v>
      </c>
      <c r="G283" s="131"/>
      <c r="H283" s="131"/>
      <c r="I283" s="99"/>
      <c r="J283" s="99"/>
      <c r="K283" s="99"/>
      <c r="L283" s="99"/>
      <c r="M283" s="99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>
      <c r="A284" s="99"/>
      <c r="B284" s="196" t="s">
        <v>218</v>
      </c>
      <c r="C284" s="197" t="s">
        <v>21</v>
      </c>
      <c r="D284" s="108" t="s">
        <v>38</v>
      </c>
      <c r="E284" s="108" t="s">
        <v>38</v>
      </c>
      <c r="F284" s="109" t="s">
        <v>38</v>
      </c>
      <c r="G284" s="131"/>
      <c r="H284" s="131"/>
      <c r="I284" s="99"/>
      <c r="J284" s="99"/>
      <c r="K284" s="99"/>
      <c r="L284" s="99"/>
      <c r="M284" s="99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ht="13.5" thickBot="1">
      <c r="A285" s="99"/>
      <c r="B285" s="297" t="s">
        <v>110</v>
      </c>
      <c r="C285" s="199" t="s">
        <v>231</v>
      </c>
      <c r="D285" s="112"/>
      <c r="E285" s="199" t="s">
        <v>232</v>
      </c>
      <c r="F285" s="200"/>
      <c r="G285" s="131"/>
      <c r="H285" s="131"/>
      <c r="I285" s="99"/>
      <c r="J285" s="99"/>
      <c r="K285" s="99"/>
      <c r="L285" s="99"/>
      <c r="M285" s="99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>
      <c r="A286" s="99"/>
      <c r="B286" s="291" t="str">
        <f>Bemonstering!$B$49</f>
        <v>test</v>
      </c>
      <c r="C286" s="142"/>
      <c r="D286" s="531" t="e">
        <f>Bemonstering!$H21</f>
        <v>#DIV/0!</v>
      </c>
      <c r="E286" s="345" t="str">
        <f t="shared" ref="E286:E294" si="23">IF(C286="","-",(C286*1000)/D286)</f>
        <v>-</v>
      </c>
      <c r="F286" s="214">
        <v>0</v>
      </c>
      <c r="G286" s="131"/>
      <c r="H286" s="131"/>
      <c r="I286" s="99"/>
      <c r="J286" s="99"/>
      <c r="K286" s="99"/>
      <c r="L286" s="99"/>
      <c r="M286" s="99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>
      <c r="A287" s="99"/>
      <c r="B287" s="203">
        <f>Bemonstering!$B$50</f>
        <v>2</v>
      </c>
      <c r="C287" s="144"/>
      <c r="D287" s="152" t="e">
        <f>Bemonstering!$H22</f>
        <v>#DIV/0!</v>
      </c>
      <c r="E287" s="240" t="str">
        <f t="shared" si="23"/>
        <v>-</v>
      </c>
      <c r="F287" s="122">
        <v>0.02</v>
      </c>
      <c r="G287" s="131"/>
      <c r="H287" s="131"/>
      <c r="I287" s="99"/>
      <c r="J287" s="99"/>
      <c r="K287" s="99"/>
      <c r="L287" s="99"/>
      <c r="M287" s="99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>
      <c r="A288" s="99"/>
      <c r="B288" s="203">
        <f>Bemonstering!$B$51</f>
        <v>3</v>
      </c>
      <c r="C288" s="144"/>
      <c r="D288" s="152" t="e">
        <f>Bemonstering!$H23</f>
        <v>#DIV/0!</v>
      </c>
      <c r="E288" s="240" t="str">
        <f t="shared" si="23"/>
        <v>-</v>
      </c>
      <c r="F288" s="124">
        <v>50</v>
      </c>
      <c r="G288" s="131"/>
      <c r="H288" s="131"/>
      <c r="I288" s="99"/>
      <c r="J288" s="99"/>
      <c r="K288" s="99"/>
      <c r="L288" s="99"/>
      <c r="M288" s="99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ht="13.5" thickBot="1">
      <c r="A289" s="99"/>
      <c r="B289" s="203">
        <f>Bemonstering!$B$52</f>
        <v>4</v>
      </c>
      <c r="C289" s="144"/>
      <c r="D289" s="152" t="e">
        <f>Bemonstering!$H24</f>
        <v>#DIV/0!</v>
      </c>
      <c r="E289" s="240" t="str">
        <f t="shared" si="23"/>
        <v>-</v>
      </c>
      <c r="F289" s="125">
        <v>500</v>
      </c>
      <c r="G289" s="131"/>
      <c r="H289" s="131"/>
      <c r="I289" s="99"/>
      <c r="J289" s="99"/>
      <c r="K289" s="99"/>
      <c r="L289" s="99"/>
      <c r="M289" s="99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>
      <c r="A290" s="99"/>
      <c r="B290" s="203">
        <f>Bemonstering!$B$53</f>
        <v>5</v>
      </c>
      <c r="C290" s="144"/>
      <c r="D290" s="152" t="e">
        <f>Bemonstering!$H25</f>
        <v>#DIV/0!</v>
      </c>
      <c r="E290" s="240" t="str">
        <f t="shared" si="23"/>
        <v>-</v>
      </c>
      <c r="F290" s="231"/>
      <c r="G290" s="131"/>
      <c r="H290" s="131"/>
      <c r="I290" s="99"/>
      <c r="J290" s="99"/>
      <c r="K290" s="99"/>
      <c r="L290" s="99"/>
      <c r="M290" s="99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>
      <c r="A291" s="99"/>
      <c r="B291" s="203">
        <f>Bemonstering!$B$54</f>
        <v>6</v>
      </c>
      <c r="C291" s="144"/>
      <c r="D291" s="152" t="e">
        <f>Bemonstering!$H26</f>
        <v>#DIV/0!</v>
      </c>
      <c r="E291" s="240" t="str">
        <f t="shared" si="23"/>
        <v>-</v>
      </c>
      <c r="F291" s="231"/>
      <c r="G291" s="573" t="s">
        <v>208</v>
      </c>
      <c r="H291" s="574"/>
      <c r="I291" s="574"/>
      <c r="J291" s="574"/>
      <c r="K291" s="574"/>
      <c r="L291" s="99"/>
      <c r="M291" s="99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>
      <c r="A292" s="99"/>
      <c r="B292" s="203">
        <f>Bemonstering!$B$55</f>
        <v>7</v>
      </c>
      <c r="C292" s="144"/>
      <c r="D292" s="152" t="e">
        <f>Bemonstering!$H27</f>
        <v>#DIV/0!</v>
      </c>
      <c r="E292" s="240" t="str">
        <f t="shared" si="23"/>
        <v>-</v>
      </c>
      <c r="F292" s="231"/>
      <c r="G292" s="574"/>
      <c r="H292" s="574"/>
      <c r="I292" s="574"/>
      <c r="J292" s="574"/>
      <c r="K292" s="574"/>
      <c r="L292" s="99"/>
      <c r="M292" s="99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>
      <c r="A293" s="99"/>
      <c r="B293" s="203">
        <f>Bemonstering!$B$56</f>
        <v>8</v>
      </c>
      <c r="C293" s="144"/>
      <c r="D293" s="152" t="e">
        <f>Bemonstering!$H28</f>
        <v>#DIV/0!</v>
      </c>
      <c r="E293" s="240" t="str">
        <f t="shared" si="23"/>
        <v>-</v>
      </c>
      <c r="F293" s="231"/>
      <c r="G293" s="574"/>
      <c r="H293" s="574"/>
      <c r="I293" s="574"/>
      <c r="J293" s="574"/>
      <c r="K293" s="574"/>
      <c r="L293" s="99"/>
      <c r="M293" s="99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>
      <c r="A294" s="99"/>
      <c r="B294" s="203">
        <f>Bemonstering!$B$57</f>
        <v>9</v>
      </c>
      <c r="C294" s="147"/>
      <c r="D294" s="152" t="e">
        <f>Bemonstering!$H29</f>
        <v>#DIV/0!</v>
      </c>
      <c r="E294" s="240" t="str">
        <f t="shared" si="23"/>
        <v>-</v>
      </c>
      <c r="F294" s="231"/>
      <c r="G294" s="574"/>
      <c r="H294" s="574"/>
      <c r="I294" s="574"/>
      <c r="J294" s="574"/>
      <c r="K294" s="574"/>
      <c r="L294" s="99"/>
      <c r="M294" s="99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>
      <c r="A295" s="99"/>
      <c r="B295" s="203">
        <f>Bemonstering!$B$58</f>
        <v>10</v>
      </c>
      <c r="C295" s="144"/>
      <c r="D295" s="152" t="e">
        <f>Bemonstering!$H30</f>
        <v>#DIV/0!</v>
      </c>
      <c r="E295" s="240" t="str">
        <f>IF(C295="","-",(C295*1000)/D295)</f>
        <v>-</v>
      </c>
      <c r="F295" s="231"/>
      <c r="G295" s="574"/>
      <c r="H295" s="574"/>
      <c r="I295" s="574"/>
      <c r="J295" s="574"/>
      <c r="K295" s="574"/>
      <c r="L295" s="99"/>
      <c r="M295" s="99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>
      <c r="A296" s="99"/>
      <c r="B296" s="206" t="s">
        <v>136</v>
      </c>
      <c r="C296" s="153"/>
      <c r="D296" s="154"/>
      <c r="E296" s="346" t="e">
        <f>AVERAGE(E286:E295)</f>
        <v>#DIV/0!</v>
      </c>
      <c r="F296" s="231"/>
      <c r="G296" s="574"/>
      <c r="H296" s="574"/>
      <c r="I296" s="574"/>
      <c r="J296" s="574"/>
      <c r="K296" s="574"/>
      <c r="L296" s="99"/>
      <c r="M296" s="99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ht="13.5" thickBot="1">
      <c r="A297" s="99"/>
      <c r="B297" s="209" t="s">
        <v>105</v>
      </c>
      <c r="C297" s="149"/>
      <c r="D297" s="264" t="e">
        <f>AVERAGE(D286:D295)</f>
        <v>#DIV/0!</v>
      </c>
      <c r="E297" s="347" t="e">
        <f>(C297*1000)/D297</f>
        <v>#DIV/0!</v>
      </c>
      <c r="F297" s="221" t="s">
        <v>237</v>
      </c>
      <c r="G297" s="574"/>
      <c r="H297" s="574"/>
      <c r="I297" s="574"/>
      <c r="J297" s="574"/>
      <c r="K297" s="574"/>
      <c r="L297" s="99"/>
      <c r="M297" s="99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>
      <c r="A298" s="99"/>
      <c r="B298" s="211"/>
      <c r="C298" s="87"/>
      <c r="D298" s="93"/>
      <c r="E298" s="131"/>
      <c r="F298" s="131"/>
      <c r="G298" s="131"/>
      <c r="H298" s="131"/>
      <c r="I298" s="99"/>
      <c r="J298" s="99"/>
      <c r="K298" s="99"/>
      <c r="L298" s="99"/>
      <c r="M298" s="99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>
      <c r="A299" s="99"/>
      <c r="B299" s="187" t="s">
        <v>228</v>
      </c>
      <c r="C299" s="187" t="s">
        <v>210</v>
      </c>
      <c r="D299" s="223"/>
      <c r="E299" s="223"/>
      <c r="F299" s="223"/>
      <c r="G299" s="131"/>
      <c r="H299" s="131"/>
      <c r="I299" s="99"/>
      <c r="J299" s="99"/>
      <c r="K299" s="99"/>
      <c r="L299" s="99"/>
      <c r="M299" s="99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ht="13.5" thickBot="1">
      <c r="A300" s="99"/>
      <c r="B300" s="211"/>
      <c r="C300" s="110"/>
      <c r="D300" s="131"/>
      <c r="E300" s="131"/>
      <c r="F300" s="131"/>
      <c r="G300" s="131"/>
      <c r="H300" s="131"/>
      <c r="I300" s="99"/>
      <c r="J300" s="99"/>
      <c r="K300" s="99"/>
      <c r="L300" s="99"/>
      <c r="M300" s="99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>
      <c r="A301" s="99"/>
      <c r="B301" s="194" t="s">
        <v>70</v>
      </c>
      <c r="C301" s="77" t="s">
        <v>4</v>
      </c>
      <c r="D301" s="105" t="s">
        <v>59</v>
      </c>
      <c r="E301" s="105" t="s">
        <v>4</v>
      </c>
      <c r="F301" s="62" t="s">
        <v>235</v>
      </c>
      <c r="G301" s="131"/>
      <c r="H301" s="131"/>
      <c r="I301" s="99"/>
      <c r="J301" s="99"/>
      <c r="K301" s="99"/>
      <c r="L301" s="99"/>
      <c r="M301" s="99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>
      <c r="A302" s="99"/>
      <c r="B302" s="196" t="s">
        <v>149</v>
      </c>
      <c r="C302" s="197" t="s">
        <v>21</v>
      </c>
      <c r="D302" s="108" t="s">
        <v>38</v>
      </c>
      <c r="E302" s="108" t="s">
        <v>38</v>
      </c>
      <c r="F302" s="109" t="s">
        <v>38</v>
      </c>
      <c r="G302" s="131"/>
      <c r="H302" s="131"/>
      <c r="I302" s="99"/>
      <c r="J302" s="99"/>
      <c r="K302" s="99"/>
      <c r="L302" s="99"/>
      <c r="M302" s="99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ht="13.5" thickBot="1">
      <c r="A303" s="99"/>
      <c r="B303" s="297" t="s">
        <v>110</v>
      </c>
      <c r="C303" s="199" t="s">
        <v>80</v>
      </c>
      <c r="D303" s="112"/>
      <c r="E303" s="199" t="s">
        <v>81</v>
      </c>
      <c r="F303" s="200"/>
      <c r="G303" s="131"/>
      <c r="H303" s="131"/>
      <c r="I303" s="99"/>
      <c r="J303" s="99"/>
      <c r="K303" s="99"/>
      <c r="L303" s="99"/>
      <c r="M303" s="99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>
      <c r="A304" s="99"/>
      <c r="B304" s="291" t="str">
        <f>Bemonstering!$B$49</f>
        <v>test</v>
      </c>
      <c r="C304" s="142"/>
      <c r="D304" s="531" t="e">
        <f>Bemonstering!$H21</f>
        <v>#DIV/0!</v>
      </c>
      <c r="E304" s="345" t="str">
        <f>IF(C304="","-",(C304*1000)/D304)</f>
        <v>-</v>
      </c>
      <c r="F304" s="214">
        <v>0</v>
      </c>
      <c r="G304" s="131"/>
      <c r="H304" s="131"/>
      <c r="I304" s="99"/>
      <c r="J304" s="99"/>
      <c r="K304" s="99"/>
      <c r="L304" s="99"/>
      <c r="M304" s="99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>
      <c r="A305" s="99"/>
      <c r="B305" s="203">
        <f>Bemonstering!$B$50</f>
        <v>2</v>
      </c>
      <c r="C305" s="144"/>
      <c r="D305" s="152" t="e">
        <f>Bemonstering!$H22</f>
        <v>#DIV/0!</v>
      </c>
      <c r="E305" s="240" t="str">
        <f t="shared" ref="E305:E312" si="24">IF(C305="","-",(C305*1000)/D305)</f>
        <v>-</v>
      </c>
      <c r="F305" s="122">
        <v>6.9999999999999999E-4</v>
      </c>
      <c r="G305" s="131"/>
      <c r="H305" s="131"/>
      <c r="I305" s="99"/>
      <c r="J305" s="99"/>
      <c r="K305" s="99"/>
      <c r="L305" s="99"/>
      <c r="M305" s="99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>
      <c r="A306" s="99"/>
      <c r="B306" s="203">
        <f>Bemonstering!$B$51</f>
        <v>3</v>
      </c>
      <c r="C306" s="144"/>
      <c r="D306" s="152" t="e">
        <f>Bemonstering!$H23</f>
        <v>#DIV/0!</v>
      </c>
      <c r="E306" s="240" t="str">
        <f t="shared" si="24"/>
        <v>-</v>
      </c>
      <c r="F306" s="124">
        <v>10</v>
      </c>
      <c r="G306" s="131"/>
      <c r="H306" s="131"/>
      <c r="I306" s="99"/>
      <c r="J306" s="99"/>
      <c r="K306" s="99"/>
      <c r="L306" s="99"/>
      <c r="M306" s="99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ht="13.5" thickBot="1">
      <c r="A307" s="99"/>
      <c r="B307" s="203">
        <f>Bemonstering!$B$52</f>
        <v>4</v>
      </c>
      <c r="C307" s="144"/>
      <c r="D307" s="152" t="e">
        <f>Bemonstering!$H24</f>
        <v>#DIV/0!</v>
      </c>
      <c r="E307" s="240" t="str">
        <f t="shared" si="24"/>
        <v>-</v>
      </c>
      <c r="F307" s="125">
        <v>100</v>
      </c>
      <c r="G307" s="131"/>
      <c r="H307" s="131"/>
      <c r="I307" s="99"/>
      <c r="J307" s="99"/>
      <c r="K307" s="99"/>
      <c r="L307" s="99"/>
      <c r="M307" s="99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>
      <c r="A308" s="99"/>
      <c r="B308" s="203">
        <f>Bemonstering!$B$53</f>
        <v>5</v>
      </c>
      <c r="C308" s="144"/>
      <c r="D308" s="152" t="e">
        <f>Bemonstering!$H25</f>
        <v>#DIV/0!</v>
      </c>
      <c r="E308" s="240" t="str">
        <f t="shared" si="24"/>
        <v>-</v>
      </c>
      <c r="F308" s="221"/>
      <c r="G308" s="131"/>
      <c r="H308" s="131"/>
      <c r="I308" s="99"/>
      <c r="J308" s="99"/>
      <c r="K308" s="99"/>
      <c r="L308" s="99"/>
      <c r="M308" s="99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>
      <c r="A309" s="99"/>
      <c r="B309" s="203">
        <f>Bemonstering!$B$54</f>
        <v>6</v>
      </c>
      <c r="C309" s="144"/>
      <c r="D309" s="152" t="e">
        <f>Bemonstering!$H26</f>
        <v>#DIV/0!</v>
      </c>
      <c r="E309" s="240" t="str">
        <f t="shared" si="24"/>
        <v>-</v>
      </c>
      <c r="F309" s="221"/>
      <c r="G309" s="573" t="s">
        <v>209</v>
      </c>
      <c r="H309" s="574"/>
      <c r="I309" s="574"/>
      <c r="J309" s="574"/>
      <c r="K309" s="574"/>
      <c r="L309" s="99"/>
      <c r="M309" s="99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>
      <c r="A310" s="99"/>
      <c r="B310" s="203">
        <f>Bemonstering!$B$55</f>
        <v>7</v>
      </c>
      <c r="C310" s="144"/>
      <c r="D310" s="152" t="e">
        <f>Bemonstering!$H27</f>
        <v>#DIV/0!</v>
      </c>
      <c r="E310" s="240" t="str">
        <f t="shared" si="24"/>
        <v>-</v>
      </c>
      <c r="F310" s="221"/>
      <c r="G310" s="574"/>
      <c r="H310" s="574"/>
      <c r="I310" s="574"/>
      <c r="J310" s="574"/>
      <c r="K310" s="574"/>
      <c r="L310" s="99"/>
      <c r="M310" s="99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>
      <c r="A311" s="99"/>
      <c r="B311" s="203">
        <f>Bemonstering!$B$56</f>
        <v>8</v>
      </c>
      <c r="C311" s="144"/>
      <c r="D311" s="152" t="e">
        <f>Bemonstering!$H28</f>
        <v>#DIV/0!</v>
      </c>
      <c r="E311" s="240" t="str">
        <f t="shared" si="24"/>
        <v>-</v>
      </c>
      <c r="F311" s="221"/>
      <c r="G311" s="574"/>
      <c r="H311" s="574"/>
      <c r="I311" s="574"/>
      <c r="J311" s="574"/>
      <c r="K311" s="574"/>
      <c r="L311" s="99"/>
      <c r="M311" s="99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>
      <c r="A312" s="99"/>
      <c r="B312" s="203">
        <f>Bemonstering!$B$57</f>
        <v>9</v>
      </c>
      <c r="C312" s="147"/>
      <c r="D312" s="152" t="e">
        <f>Bemonstering!$H29</f>
        <v>#DIV/0!</v>
      </c>
      <c r="E312" s="240" t="str">
        <f t="shared" si="24"/>
        <v>-</v>
      </c>
      <c r="F312" s="221"/>
      <c r="G312" s="574"/>
      <c r="H312" s="574"/>
      <c r="I312" s="574"/>
      <c r="J312" s="574"/>
      <c r="K312" s="574"/>
      <c r="L312" s="99"/>
      <c r="M312" s="99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>
      <c r="A313" s="99"/>
      <c r="B313" s="203">
        <f>Bemonstering!$B$58</f>
        <v>10</v>
      </c>
      <c r="C313" s="263"/>
      <c r="D313" s="152" t="e">
        <f>Bemonstering!$H30</f>
        <v>#DIV/0!</v>
      </c>
      <c r="E313" s="240" t="str">
        <f>IF(C313="","-",(C313*1000)/D313)</f>
        <v>-</v>
      </c>
      <c r="F313" s="221"/>
      <c r="G313" s="574"/>
      <c r="H313" s="574"/>
      <c r="I313" s="574"/>
      <c r="J313" s="574"/>
      <c r="K313" s="574"/>
      <c r="L313" s="99"/>
      <c r="M313" s="99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>
      <c r="A314" s="99"/>
      <c r="B314" s="206" t="s">
        <v>77</v>
      </c>
      <c r="C314" s="153"/>
      <c r="D314" s="154"/>
      <c r="E314" s="346" t="e">
        <f>AVERAGE(E304:E313)</f>
        <v>#DIV/0!</v>
      </c>
      <c r="F314" s="221"/>
      <c r="G314" s="574"/>
      <c r="H314" s="574"/>
      <c r="I314" s="574"/>
      <c r="J314" s="574"/>
      <c r="K314" s="574"/>
      <c r="L314" s="99"/>
      <c r="M314" s="99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ht="13.5" thickBot="1">
      <c r="A315" s="99"/>
      <c r="B315" s="209" t="s">
        <v>105</v>
      </c>
      <c r="C315" s="157"/>
      <c r="D315" s="264" t="e">
        <f>AVERAGE(D304:D313)</f>
        <v>#DIV/0!</v>
      </c>
      <c r="E315" s="542" t="e">
        <f>(C315*1000)/D315</f>
        <v>#DIV/0!</v>
      </c>
      <c r="F315" s="221" t="s">
        <v>237</v>
      </c>
      <c r="G315" s="574"/>
      <c r="H315" s="574"/>
      <c r="I315" s="574"/>
      <c r="J315" s="574"/>
      <c r="K315" s="574"/>
      <c r="L315" s="99"/>
      <c r="M315" s="99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>
      <c r="A316" s="99"/>
      <c r="B316" s="192"/>
      <c r="C316" s="93"/>
      <c r="D316" s="93"/>
      <c r="E316" s="93"/>
      <c r="F316" s="131"/>
      <c r="G316" s="131"/>
      <c r="H316" s="131"/>
      <c r="I316" s="99"/>
      <c r="J316" s="99"/>
      <c r="K316" s="99"/>
      <c r="L316" s="99"/>
      <c r="M316" s="99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>
      <c r="A317" s="99"/>
      <c r="B317" s="187" t="s">
        <v>228</v>
      </c>
      <c r="C317" s="187" t="s">
        <v>189</v>
      </c>
      <c r="D317" s="223"/>
      <c r="E317" s="223"/>
      <c r="F317" s="223"/>
      <c r="G317" s="223"/>
      <c r="H317" s="223"/>
      <c r="I317" s="99"/>
      <c r="J317" s="99"/>
      <c r="K317" s="99"/>
      <c r="L317" s="99"/>
      <c r="M317" s="99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ht="13.5" thickBot="1">
      <c r="A318" s="99"/>
      <c r="B318" s="192"/>
      <c r="C318" s="131"/>
      <c r="D318" s="131"/>
      <c r="E318" s="131"/>
      <c r="F318" s="131"/>
      <c r="G318" s="131"/>
      <c r="H318" s="131"/>
      <c r="I318" s="99"/>
      <c r="J318" s="99"/>
      <c r="K318" s="99"/>
      <c r="L318" s="99"/>
      <c r="M318" s="99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>
      <c r="A319" s="99"/>
      <c r="B319" s="194" t="s">
        <v>75</v>
      </c>
      <c r="C319" s="77" t="s">
        <v>4</v>
      </c>
      <c r="D319" s="77" t="s">
        <v>116</v>
      </c>
      <c r="E319" s="105" t="s">
        <v>128</v>
      </c>
      <c r="F319" s="105" t="s">
        <v>59</v>
      </c>
      <c r="G319" s="105" t="s">
        <v>4</v>
      </c>
      <c r="H319" s="62" t="s">
        <v>235</v>
      </c>
      <c r="I319" s="131"/>
      <c r="J319" s="131"/>
      <c r="K319" s="99"/>
      <c r="L319" s="99"/>
      <c r="M319" s="99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>
      <c r="A320" s="99"/>
      <c r="B320" s="299"/>
      <c r="C320" s="197" t="s">
        <v>21</v>
      </c>
      <c r="D320" s="197" t="s">
        <v>126</v>
      </c>
      <c r="E320" s="108" t="s">
        <v>129</v>
      </c>
      <c r="F320" s="108" t="s">
        <v>38</v>
      </c>
      <c r="G320" s="108" t="s">
        <v>38</v>
      </c>
      <c r="H320" s="109" t="s">
        <v>38</v>
      </c>
      <c r="I320" s="131"/>
      <c r="J320" s="131"/>
      <c r="K320" s="99"/>
      <c r="L320" s="99"/>
      <c r="M320" s="99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ht="13.5" thickBot="1">
      <c r="A321" s="99"/>
      <c r="B321" s="198"/>
      <c r="C321" s="199" t="s">
        <v>22</v>
      </c>
      <c r="D321" s="199" t="s">
        <v>5</v>
      </c>
      <c r="E321" s="112"/>
      <c r="F321" s="112"/>
      <c r="G321" s="112" t="s">
        <v>194</v>
      </c>
      <c r="H321" s="200"/>
      <c r="I321" s="131"/>
      <c r="J321" s="131"/>
      <c r="K321" s="99"/>
      <c r="L321" s="99"/>
      <c r="M321" s="99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>
      <c r="A322" s="99"/>
      <c r="B322" s="291" t="str">
        <f>Bemonstering!$B$49</f>
        <v>test</v>
      </c>
      <c r="C322" s="142"/>
      <c r="D322" s="247"/>
      <c r="E322" s="248"/>
      <c r="F322" s="536" t="e">
        <f>(Bemonstering!$H21*D322/E322)</f>
        <v>#DIV/0!</v>
      </c>
      <c r="G322" s="341" t="str">
        <f t="shared" ref="G322:G330" si="25">IF(C322="","-",C322/F322)</f>
        <v>-</v>
      </c>
      <c r="H322" s="214">
        <v>0</v>
      </c>
      <c r="I322" s="131"/>
      <c r="J322" s="131"/>
      <c r="K322" s="99"/>
      <c r="L322" s="99"/>
      <c r="M322" s="99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>
      <c r="A323" s="99"/>
      <c r="B323" s="203">
        <f>Bemonstering!$B$50</f>
        <v>2</v>
      </c>
      <c r="C323" s="144"/>
      <c r="D323" s="250">
        <f>$D$322</f>
        <v>0</v>
      </c>
      <c r="E323" s="251">
        <f>$E$322</f>
        <v>0</v>
      </c>
      <c r="F323" s="304" t="e">
        <f>(Bemonstering!$H22*D323/E323)</f>
        <v>#DIV/0!</v>
      </c>
      <c r="G323" s="342" t="str">
        <f t="shared" si="25"/>
        <v>-</v>
      </c>
      <c r="H323" s="122">
        <v>5.0000000000000001E-4</v>
      </c>
      <c r="I323" s="131"/>
      <c r="J323" s="131"/>
      <c r="K323" s="99"/>
      <c r="L323" s="99"/>
      <c r="M323" s="99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>
      <c r="A324" s="99"/>
      <c r="B324" s="203">
        <f>Bemonstering!$B$51</f>
        <v>3</v>
      </c>
      <c r="C324" s="144"/>
      <c r="D324" s="250">
        <f t="shared" ref="D324:D331" si="26">$D$322</f>
        <v>0</v>
      </c>
      <c r="E324" s="251">
        <f t="shared" ref="E324:E331" si="27">$E$322</f>
        <v>0</v>
      </c>
      <c r="F324" s="304" t="e">
        <f>(Bemonstering!$H23*D324/E324)</f>
        <v>#DIV/0!</v>
      </c>
      <c r="G324" s="342" t="str">
        <f t="shared" si="25"/>
        <v>-</v>
      </c>
      <c r="H324" s="124">
        <v>5.0000000000000001E-3</v>
      </c>
      <c r="I324" s="131"/>
      <c r="J324" s="131"/>
      <c r="K324" s="99"/>
      <c r="L324" s="99"/>
      <c r="M324" s="99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ht="13.5" thickBot="1">
      <c r="A325" s="99"/>
      <c r="B325" s="203">
        <f>Bemonstering!$B$52</f>
        <v>4</v>
      </c>
      <c r="C325" s="144"/>
      <c r="D325" s="250">
        <f t="shared" si="26"/>
        <v>0</v>
      </c>
      <c r="E325" s="251">
        <f t="shared" si="27"/>
        <v>0</v>
      </c>
      <c r="F325" s="304" t="e">
        <f>(Bemonstering!$H24*D325/E325)</f>
        <v>#DIV/0!</v>
      </c>
      <c r="G325" s="342" t="str">
        <f t="shared" si="25"/>
        <v>-</v>
      </c>
      <c r="H325" s="125">
        <v>0.1</v>
      </c>
      <c r="I325" s="131"/>
      <c r="J325" s="131"/>
      <c r="K325" s="99"/>
      <c r="L325" s="99"/>
      <c r="M325" s="99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>
      <c r="A326" s="99"/>
      <c r="B326" s="203">
        <f>Bemonstering!$B$53</f>
        <v>5</v>
      </c>
      <c r="C326" s="144"/>
      <c r="D326" s="250">
        <f t="shared" si="26"/>
        <v>0</v>
      </c>
      <c r="E326" s="251">
        <f t="shared" si="27"/>
        <v>0</v>
      </c>
      <c r="F326" s="304" t="e">
        <f>(Bemonstering!$H25*D326/E326)</f>
        <v>#DIV/0!</v>
      </c>
      <c r="G326" s="342" t="str">
        <f t="shared" si="25"/>
        <v>-</v>
      </c>
      <c r="H326" s="221"/>
      <c r="I326" s="131"/>
      <c r="J326" s="131"/>
      <c r="K326" s="99"/>
      <c r="L326" s="99"/>
      <c r="M326" s="99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>
      <c r="A327" s="99"/>
      <c r="B327" s="203">
        <f>Bemonstering!$B$54</f>
        <v>6</v>
      </c>
      <c r="C327" s="144"/>
      <c r="D327" s="250">
        <f t="shared" si="26"/>
        <v>0</v>
      </c>
      <c r="E327" s="251">
        <f t="shared" si="27"/>
        <v>0</v>
      </c>
      <c r="F327" s="304" t="e">
        <f>(Bemonstering!$H26*D327/E327)</f>
        <v>#DIV/0!</v>
      </c>
      <c r="G327" s="342" t="str">
        <f t="shared" si="25"/>
        <v>-</v>
      </c>
      <c r="H327" s="221"/>
      <c r="I327" s="573" t="s">
        <v>211</v>
      </c>
      <c r="J327" s="574"/>
      <c r="K327" s="574"/>
      <c r="L327" s="574"/>
      <c r="M327" s="574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>
      <c r="A328" s="99"/>
      <c r="B328" s="203">
        <f>Bemonstering!$B$55</f>
        <v>7</v>
      </c>
      <c r="C328" s="144"/>
      <c r="D328" s="250">
        <f t="shared" si="26"/>
        <v>0</v>
      </c>
      <c r="E328" s="251">
        <f t="shared" si="27"/>
        <v>0</v>
      </c>
      <c r="F328" s="304" t="e">
        <f>(Bemonstering!$H27*D328/E328)</f>
        <v>#DIV/0!</v>
      </c>
      <c r="G328" s="342" t="str">
        <f t="shared" si="25"/>
        <v>-</v>
      </c>
      <c r="H328" s="221"/>
      <c r="I328" s="574"/>
      <c r="J328" s="574"/>
      <c r="K328" s="574"/>
      <c r="L328" s="574"/>
      <c r="M328" s="574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>
      <c r="A329" s="99"/>
      <c r="B329" s="203">
        <f>Bemonstering!$B$56</f>
        <v>8</v>
      </c>
      <c r="C329" s="144"/>
      <c r="D329" s="250">
        <f t="shared" si="26"/>
        <v>0</v>
      </c>
      <c r="E329" s="251">
        <f t="shared" si="27"/>
        <v>0</v>
      </c>
      <c r="F329" s="304" t="e">
        <f>(Bemonstering!$H28*D329/E329)</f>
        <v>#DIV/0!</v>
      </c>
      <c r="G329" s="342" t="str">
        <f t="shared" si="25"/>
        <v>-</v>
      </c>
      <c r="H329" s="221"/>
      <c r="I329" s="574"/>
      <c r="J329" s="574"/>
      <c r="K329" s="574"/>
      <c r="L329" s="574"/>
      <c r="M329" s="574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>
      <c r="A330" s="99"/>
      <c r="B330" s="203">
        <f>Bemonstering!$B$57</f>
        <v>9</v>
      </c>
      <c r="C330" s="147"/>
      <c r="D330" s="250">
        <f t="shared" si="26"/>
        <v>0</v>
      </c>
      <c r="E330" s="251">
        <f t="shared" si="27"/>
        <v>0</v>
      </c>
      <c r="F330" s="304" t="e">
        <f>(Bemonstering!$H29*D330/E330)</f>
        <v>#DIV/0!</v>
      </c>
      <c r="G330" s="342" t="str">
        <f t="shared" si="25"/>
        <v>-</v>
      </c>
      <c r="H330" s="221"/>
      <c r="I330" s="574"/>
      <c r="J330" s="574"/>
      <c r="K330" s="574"/>
      <c r="L330" s="574"/>
      <c r="M330" s="574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>
      <c r="A331" s="99"/>
      <c r="B331" s="203">
        <f>Bemonstering!$B$58</f>
        <v>10</v>
      </c>
      <c r="C331" s="144"/>
      <c r="D331" s="250">
        <f t="shared" si="26"/>
        <v>0</v>
      </c>
      <c r="E331" s="251">
        <f t="shared" si="27"/>
        <v>0</v>
      </c>
      <c r="F331" s="304" t="e">
        <f>(Bemonstering!$H30*D331/E331)</f>
        <v>#DIV/0!</v>
      </c>
      <c r="G331" s="342" t="str">
        <f>IF(C331="","-",C331/F331)</f>
        <v>-</v>
      </c>
      <c r="H331" s="221"/>
      <c r="I331" s="574"/>
      <c r="J331" s="574"/>
      <c r="K331" s="574"/>
      <c r="L331" s="574"/>
      <c r="M331" s="574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>
      <c r="A332" s="99"/>
      <c r="B332" s="206" t="s">
        <v>78</v>
      </c>
      <c r="C332" s="153"/>
      <c r="D332" s="154"/>
      <c r="E332" s="252"/>
      <c r="F332" s="306"/>
      <c r="G332" s="343" t="e">
        <f>AVERAGE(G322:G331)</f>
        <v>#DIV/0!</v>
      </c>
      <c r="H332" s="221"/>
      <c r="I332" s="574"/>
      <c r="J332" s="574"/>
      <c r="K332" s="574"/>
      <c r="L332" s="574"/>
      <c r="M332" s="574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ht="13.5" thickBot="1">
      <c r="A333" s="99"/>
      <c r="B333" s="300" t="s">
        <v>105</v>
      </c>
      <c r="C333" s="157"/>
      <c r="D333" s="253">
        <f>AVERAGE(D322:D331)</f>
        <v>0</v>
      </c>
      <c r="E333" s="253">
        <f>AVERAGE(E322:E331)</f>
        <v>0</v>
      </c>
      <c r="F333" s="308" t="e">
        <f>AVERAGE(F322:F331)</f>
        <v>#DIV/0!</v>
      </c>
      <c r="G333" s="541" t="e">
        <f>C333/F333</f>
        <v>#DIV/0!</v>
      </c>
      <c r="H333" s="221" t="s">
        <v>237</v>
      </c>
      <c r="I333" s="574"/>
      <c r="J333" s="574"/>
      <c r="K333" s="574"/>
      <c r="L333" s="574"/>
      <c r="M333" s="574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>
      <c r="A334" s="99"/>
      <c r="B334" s="192"/>
      <c r="C334" s="93"/>
      <c r="D334" s="93"/>
      <c r="E334" s="93"/>
      <c r="F334" s="131"/>
      <c r="G334" s="131"/>
      <c r="H334" s="131"/>
      <c r="I334" s="131"/>
      <c r="J334" s="131"/>
      <c r="K334" s="99"/>
      <c r="L334" s="99"/>
      <c r="M334" s="99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>
      <c r="A335" s="99"/>
      <c r="B335" s="187" t="s">
        <v>228</v>
      </c>
      <c r="C335" s="187" t="s">
        <v>190</v>
      </c>
      <c r="D335" s="223"/>
      <c r="E335" s="223"/>
      <c r="F335" s="223"/>
      <c r="G335" s="223"/>
      <c r="H335" s="223"/>
      <c r="I335" s="131"/>
      <c r="J335" s="131"/>
      <c r="K335" s="99"/>
      <c r="L335" s="99"/>
      <c r="M335" s="99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ht="13.5" thickBot="1">
      <c r="A336" s="99"/>
      <c r="B336" s="192"/>
      <c r="C336" s="131"/>
      <c r="D336" s="131"/>
      <c r="E336" s="131"/>
      <c r="F336" s="131"/>
      <c r="G336" s="131"/>
      <c r="H336" s="131"/>
      <c r="I336" s="131"/>
      <c r="J336" s="131"/>
      <c r="K336" s="99"/>
      <c r="L336" s="99"/>
      <c r="M336" s="99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>
      <c r="A337" s="99"/>
      <c r="B337" s="194" t="s">
        <v>76</v>
      </c>
      <c r="C337" s="77" t="s">
        <v>4</v>
      </c>
      <c r="D337" s="77" t="s">
        <v>116</v>
      </c>
      <c r="E337" s="105" t="s">
        <v>128</v>
      </c>
      <c r="F337" s="105" t="s">
        <v>59</v>
      </c>
      <c r="G337" s="105" t="s">
        <v>4</v>
      </c>
      <c r="H337" s="62" t="s">
        <v>235</v>
      </c>
      <c r="I337" s="131"/>
      <c r="J337" s="131"/>
      <c r="K337" s="99"/>
      <c r="L337" s="99"/>
      <c r="M337" s="99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>
      <c r="A338" s="99"/>
      <c r="B338" s="299"/>
      <c r="C338" s="197" t="s">
        <v>21</v>
      </c>
      <c r="D338" s="197" t="s">
        <v>126</v>
      </c>
      <c r="E338" s="108" t="s">
        <v>129</v>
      </c>
      <c r="F338" s="108" t="s">
        <v>38</v>
      </c>
      <c r="G338" s="108" t="s">
        <v>38</v>
      </c>
      <c r="H338" s="109" t="s">
        <v>38</v>
      </c>
      <c r="I338" s="131"/>
      <c r="J338" s="131"/>
      <c r="K338" s="99"/>
      <c r="L338" s="99"/>
      <c r="M338" s="99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ht="13.5" thickBot="1">
      <c r="A339" s="99"/>
      <c r="B339" s="198"/>
      <c r="C339" s="199" t="s">
        <v>22</v>
      </c>
      <c r="D339" s="199" t="s">
        <v>5</v>
      </c>
      <c r="E339" s="112"/>
      <c r="F339" s="112"/>
      <c r="G339" s="112" t="s">
        <v>194</v>
      </c>
      <c r="H339" s="200"/>
      <c r="I339" s="131"/>
      <c r="J339" s="131"/>
      <c r="K339" s="99"/>
      <c r="L339" s="99"/>
      <c r="M339" s="99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>
      <c r="A340" s="99"/>
      <c r="B340" s="291" t="str">
        <f>Bemonstering!$B$49</f>
        <v>test</v>
      </c>
      <c r="C340" s="142"/>
      <c r="D340" s="247"/>
      <c r="E340" s="248"/>
      <c r="F340" s="536" t="e">
        <f>(Bemonstering!$H21*D340/E340)</f>
        <v>#DIV/0!</v>
      </c>
      <c r="G340" s="341" t="str">
        <f t="shared" ref="G340:G348" si="28">IF(C340="","-",C340/F340)</f>
        <v>-</v>
      </c>
      <c r="H340" s="214">
        <v>0</v>
      </c>
      <c r="I340" s="131"/>
      <c r="J340" s="131"/>
      <c r="K340" s="99"/>
      <c r="L340" s="99"/>
      <c r="M340" s="99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>
      <c r="A341" s="99"/>
      <c r="B341" s="203">
        <f>Bemonstering!$B$50</f>
        <v>2</v>
      </c>
      <c r="C341" s="144"/>
      <c r="D341" s="250">
        <f>$D$340</f>
        <v>0</v>
      </c>
      <c r="E341" s="251">
        <f>$E$340</f>
        <v>0</v>
      </c>
      <c r="F341" s="304" t="e">
        <f>(Bemonstering!$H22*D341/E341)</f>
        <v>#DIV/0!</v>
      </c>
      <c r="G341" s="342" t="str">
        <f>IF(C341="","-",C341/F341)</f>
        <v>-</v>
      </c>
      <c r="H341" s="122">
        <v>5.0000000000000001E-4</v>
      </c>
      <c r="I341" s="131"/>
      <c r="J341" s="131"/>
      <c r="K341" s="99"/>
      <c r="L341" s="99"/>
      <c r="M341" s="99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>
      <c r="A342" s="99"/>
      <c r="B342" s="203">
        <f>Bemonstering!$B$51</f>
        <v>3</v>
      </c>
      <c r="C342" s="144"/>
      <c r="D342" s="250">
        <f t="shared" ref="D342:D349" si="29">$D$340</f>
        <v>0</v>
      </c>
      <c r="E342" s="251">
        <f t="shared" ref="E342:E349" si="30">$E$340</f>
        <v>0</v>
      </c>
      <c r="F342" s="304" t="e">
        <f>(Bemonstering!$H23*D342/E342)</f>
        <v>#DIV/0!</v>
      </c>
      <c r="G342" s="342" t="str">
        <f t="shared" si="28"/>
        <v>-</v>
      </c>
      <c r="H342" s="124">
        <v>5.0000000000000001E-3</v>
      </c>
      <c r="I342" s="131"/>
      <c r="J342" s="131"/>
      <c r="K342" s="99"/>
      <c r="L342" s="99"/>
      <c r="M342" s="99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ht="13.5" thickBot="1">
      <c r="A343" s="99"/>
      <c r="B343" s="203">
        <f>Bemonstering!$B$52</f>
        <v>4</v>
      </c>
      <c r="C343" s="144"/>
      <c r="D343" s="250">
        <f t="shared" si="29"/>
        <v>0</v>
      </c>
      <c r="E343" s="251">
        <f t="shared" si="30"/>
        <v>0</v>
      </c>
      <c r="F343" s="304" t="e">
        <f>(Bemonstering!$H24*D343/E343)</f>
        <v>#DIV/0!</v>
      </c>
      <c r="G343" s="342" t="str">
        <f t="shared" si="28"/>
        <v>-</v>
      </c>
      <c r="H343" s="125">
        <v>0.1</v>
      </c>
      <c r="I343" s="131"/>
      <c r="J343" s="131"/>
      <c r="K343" s="99"/>
      <c r="L343" s="99"/>
      <c r="M343" s="99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>
      <c r="A344" s="99"/>
      <c r="B344" s="203">
        <f>Bemonstering!$B$53</f>
        <v>5</v>
      </c>
      <c r="C344" s="144"/>
      <c r="D344" s="250">
        <f t="shared" si="29"/>
        <v>0</v>
      </c>
      <c r="E344" s="251">
        <f t="shared" si="30"/>
        <v>0</v>
      </c>
      <c r="F344" s="304" t="e">
        <f>(Bemonstering!$H25*D344/E344)</f>
        <v>#DIV/0!</v>
      </c>
      <c r="G344" s="342" t="str">
        <f t="shared" si="28"/>
        <v>-</v>
      </c>
      <c r="H344" s="221"/>
      <c r="I344" s="131"/>
      <c r="J344" s="131"/>
      <c r="K344" s="99"/>
      <c r="L344" s="99"/>
      <c r="M344" s="99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>
      <c r="A345" s="99"/>
      <c r="B345" s="203">
        <f>Bemonstering!$B$54</f>
        <v>6</v>
      </c>
      <c r="C345" s="144"/>
      <c r="D345" s="250">
        <f t="shared" si="29"/>
        <v>0</v>
      </c>
      <c r="E345" s="251">
        <f t="shared" si="30"/>
        <v>0</v>
      </c>
      <c r="F345" s="304" t="e">
        <f>(Bemonstering!$H26*D345/E345)</f>
        <v>#DIV/0!</v>
      </c>
      <c r="G345" s="342" t="str">
        <f t="shared" si="28"/>
        <v>-</v>
      </c>
      <c r="H345" s="221"/>
      <c r="I345" s="573" t="s">
        <v>211</v>
      </c>
      <c r="J345" s="574"/>
      <c r="K345" s="574"/>
      <c r="L345" s="574"/>
      <c r="M345" s="574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>
      <c r="A346" s="99"/>
      <c r="B346" s="203">
        <f>Bemonstering!$B$55</f>
        <v>7</v>
      </c>
      <c r="C346" s="144"/>
      <c r="D346" s="250">
        <f t="shared" si="29"/>
        <v>0</v>
      </c>
      <c r="E346" s="251">
        <f t="shared" si="30"/>
        <v>0</v>
      </c>
      <c r="F346" s="304" t="e">
        <f>(Bemonstering!$H27*D346/E346)</f>
        <v>#DIV/0!</v>
      </c>
      <c r="G346" s="342" t="str">
        <f t="shared" si="28"/>
        <v>-</v>
      </c>
      <c r="H346" s="221"/>
      <c r="I346" s="574"/>
      <c r="J346" s="574"/>
      <c r="K346" s="574"/>
      <c r="L346" s="574"/>
      <c r="M346" s="574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>
      <c r="A347" s="99"/>
      <c r="B347" s="203">
        <f>Bemonstering!$B$56</f>
        <v>8</v>
      </c>
      <c r="C347" s="144"/>
      <c r="D347" s="250">
        <f t="shared" si="29"/>
        <v>0</v>
      </c>
      <c r="E347" s="251">
        <f t="shared" si="30"/>
        <v>0</v>
      </c>
      <c r="F347" s="304" t="e">
        <f>(Bemonstering!$H28*D347/E347)</f>
        <v>#DIV/0!</v>
      </c>
      <c r="G347" s="342" t="str">
        <f t="shared" si="28"/>
        <v>-</v>
      </c>
      <c r="H347" s="221"/>
      <c r="I347" s="574"/>
      <c r="J347" s="574"/>
      <c r="K347" s="574"/>
      <c r="L347" s="574"/>
      <c r="M347" s="574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>
      <c r="A348" s="99"/>
      <c r="B348" s="203">
        <f>Bemonstering!$B$57</f>
        <v>9</v>
      </c>
      <c r="C348" s="147"/>
      <c r="D348" s="250">
        <f t="shared" si="29"/>
        <v>0</v>
      </c>
      <c r="E348" s="251">
        <f t="shared" si="30"/>
        <v>0</v>
      </c>
      <c r="F348" s="304" t="e">
        <f>(Bemonstering!$H29*D348/E348)</f>
        <v>#DIV/0!</v>
      </c>
      <c r="G348" s="342" t="str">
        <f t="shared" si="28"/>
        <v>-</v>
      </c>
      <c r="H348" s="221"/>
      <c r="I348" s="574"/>
      <c r="J348" s="574"/>
      <c r="K348" s="574"/>
      <c r="L348" s="574"/>
      <c r="M348" s="574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>
      <c r="A349" s="99"/>
      <c r="B349" s="203">
        <f>Bemonstering!$B$58</f>
        <v>10</v>
      </c>
      <c r="C349" s="144"/>
      <c r="D349" s="250">
        <f t="shared" si="29"/>
        <v>0</v>
      </c>
      <c r="E349" s="251">
        <f t="shared" si="30"/>
        <v>0</v>
      </c>
      <c r="F349" s="304" t="e">
        <f>(Bemonstering!$H30*D349/E349)</f>
        <v>#DIV/0!</v>
      </c>
      <c r="G349" s="342" t="str">
        <f>IF(C349="","-",C349/F349)</f>
        <v>-</v>
      </c>
      <c r="H349" s="221"/>
      <c r="I349" s="574"/>
      <c r="J349" s="574"/>
      <c r="K349" s="574"/>
      <c r="L349" s="574"/>
      <c r="M349" s="574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>
      <c r="A350" s="99"/>
      <c r="B350" s="206" t="s">
        <v>79</v>
      </c>
      <c r="C350" s="153"/>
      <c r="D350" s="154"/>
      <c r="E350" s="252"/>
      <c r="F350" s="306"/>
      <c r="G350" s="343" t="e">
        <f>AVERAGE(G340:G349)</f>
        <v>#DIV/0!</v>
      </c>
      <c r="H350" s="221"/>
      <c r="I350" s="574"/>
      <c r="J350" s="574"/>
      <c r="K350" s="574"/>
      <c r="L350" s="574"/>
      <c r="M350" s="574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ht="13.5" thickBot="1">
      <c r="A351" s="99"/>
      <c r="B351" s="300" t="s">
        <v>105</v>
      </c>
      <c r="C351" s="157"/>
      <c r="D351" s="253">
        <f>AVERAGE(D340:D349)</f>
        <v>0</v>
      </c>
      <c r="E351" s="253">
        <f>AVERAGE(E340:E349)</f>
        <v>0</v>
      </c>
      <c r="F351" s="308" t="e">
        <f>AVERAGE(F340:F349)</f>
        <v>#DIV/0!</v>
      </c>
      <c r="G351" s="541" t="e">
        <f>C351/F351</f>
        <v>#DIV/0!</v>
      </c>
      <c r="H351" s="221" t="s">
        <v>237</v>
      </c>
      <c r="I351" s="574"/>
      <c r="J351" s="574"/>
      <c r="K351" s="574"/>
      <c r="L351" s="574"/>
      <c r="M351" s="574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>
      <c r="A352" s="83"/>
      <c r="B352" s="139"/>
      <c r="C352" s="93"/>
      <c r="D352" s="93"/>
      <c r="E352" s="93"/>
      <c r="F352" s="93"/>
      <c r="G352" s="93"/>
      <c r="H352" s="93"/>
      <c r="I352" s="93"/>
      <c r="J352" s="93"/>
      <c r="K352" s="93"/>
      <c r="L352" s="83"/>
      <c r="M352" s="83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>
      <c r="A353" s="2"/>
      <c r="B353" s="139"/>
      <c r="C353" s="93"/>
      <c r="D353" s="93"/>
      <c r="E353" s="93"/>
      <c r="F353" s="93"/>
      <c r="G353" s="93"/>
      <c r="H353" s="93"/>
      <c r="I353" s="93"/>
      <c r="J353" s="93"/>
      <c r="K353" s="9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>
      <c r="A354" s="2"/>
      <c r="B354" s="139"/>
      <c r="C354" s="93"/>
      <c r="D354" s="93"/>
      <c r="E354" s="93"/>
      <c r="F354" s="93"/>
      <c r="G354" s="93"/>
      <c r="H354" s="93"/>
      <c r="I354" s="93"/>
      <c r="J354" s="93"/>
      <c r="K354" s="9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>
      <c r="A355" s="2"/>
      <c r="B355" s="139"/>
      <c r="C355" s="93"/>
      <c r="D355" s="93"/>
      <c r="E355" s="93"/>
      <c r="F355" s="93"/>
      <c r="G355" s="93"/>
      <c r="H355" s="93"/>
      <c r="I355" s="93"/>
      <c r="J355" s="93"/>
      <c r="K355" s="9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>
      <c r="A356" s="2"/>
      <c r="B356" s="139"/>
      <c r="C356" s="93"/>
      <c r="D356" s="93"/>
      <c r="E356" s="93"/>
      <c r="F356" s="93"/>
      <c r="G356" s="93"/>
      <c r="H356" s="93"/>
      <c r="I356" s="93"/>
      <c r="J356" s="93"/>
      <c r="K356" s="9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>
      <c r="A357" s="2"/>
      <c r="B357" s="139"/>
      <c r="C357" s="93"/>
      <c r="D357" s="93"/>
      <c r="E357" s="93"/>
      <c r="F357" s="93"/>
      <c r="G357" s="93"/>
      <c r="H357" s="93"/>
      <c r="I357" s="93"/>
      <c r="J357" s="93"/>
      <c r="K357" s="9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>
      <c r="A358" s="2"/>
      <c r="B358" s="139"/>
      <c r="C358" s="93"/>
      <c r="D358" s="93"/>
      <c r="E358" s="93"/>
      <c r="F358" s="93"/>
      <c r="G358" s="93"/>
      <c r="H358" s="93"/>
      <c r="I358" s="93"/>
      <c r="J358" s="93"/>
      <c r="K358" s="9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>
      <c r="A359" s="2"/>
      <c r="B359" s="139"/>
      <c r="C359" s="93"/>
      <c r="D359" s="93"/>
      <c r="E359" s="93"/>
      <c r="F359" s="93"/>
      <c r="G359" s="93"/>
      <c r="H359" s="93"/>
      <c r="I359" s="93"/>
      <c r="J359" s="93"/>
      <c r="K359" s="9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>
      <c r="A360" s="2"/>
      <c r="B360" s="139"/>
      <c r="C360" s="93"/>
      <c r="D360" s="93"/>
      <c r="E360" s="93"/>
      <c r="F360" s="93"/>
      <c r="G360" s="93"/>
      <c r="H360" s="93"/>
      <c r="I360" s="93"/>
      <c r="J360" s="93"/>
      <c r="K360" s="9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>
      <c r="A361" s="2"/>
      <c r="B361" s="139"/>
      <c r="C361" s="93"/>
      <c r="D361" s="93"/>
      <c r="E361" s="93"/>
      <c r="F361" s="93"/>
      <c r="G361" s="93"/>
      <c r="H361" s="93"/>
      <c r="I361" s="93"/>
      <c r="J361" s="93"/>
      <c r="K361" s="9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>
      <c r="A362" s="2"/>
      <c r="B362" s="139"/>
      <c r="C362" s="93"/>
      <c r="D362" s="93"/>
      <c r="E362" s="93"/>
      <c r="F362" s="93"/>
      <c r="G362" s="93"/>
      <c r="H362" s="93"/>
      <c r="I362" s="93"/>
      <c r="J362" s="93"/>
      <c r="K362" s="9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>
      <c r="A363" s="2"/>
      <c r="B363" s="139"/>
      <c r="C363" s="93"/>
      <c r="D363" s="93"/>
      <c r="E363" s="93"/>
      <c r="F363" s="93"/>
      <c r="G363" s="93"/>
      <c r="H363" s="93"/>
      <c r="I363" s="93"/>
      <c r="J363" s="93"/>
      <c r="K363" s="9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>
      <c r="A364" s="2"/>
      <c r="B364" s="139"/>
      <c r="C364" s="93"/>
      <c r="D364" s="93"/>
      <c r="E364" s="93"/>
      <c r="F364" s="93"/>
      <c r="G364" s="93"/>
      <c r="H364" s="93"/>
      <c r="I364" s="93"/>
      <c r="J364" s="93"/>
      <c r="K364" s="9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>
      <c r="A365" s="2"/>
      <c r="B365" s="139"/>
      <c r="C365" s="93"/>
      <c r="D365" s="93"/>
      <c r="E365" s="93"/>
      <c r="F365" s="93"/>
      <c r="G365" s="93"/>
      <c r="H365" s="93"/>
      <c r="I365" s="93"/>
      <c r="J365" s="93"/>
      <c r="K365" s="9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>
      <c r="A366" s="2"/>
      <c r="B366" s="139"/>
      <c r="C366" s="93"/>
      <c r="D366" s="93"/>
      <c r="E366" s="93"/>
      <c r="F366" s="93"/>
      <c r="G366" s="93"/>
      <c r="H366" s="93"/>
      <c r="I366" s="93"/>
      <c r="J366" s="93"/>
      <c r="K366" s="9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>
      <c r="A367" s="2"/>
      <c r="B367" s="139"/>
      <c r="C367" s="93"/>
      <c r="D367" s="93"/>
      <c r="E367" s="93"/>
      <c r="F367" s="93"/>
      <c r="G367" s="93"/>
      <c r="H367" s="93"/>
      <c r="I367" s="93"/>
      <c r="J367" s="93"/>
      <c r="K367" s="9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>
      <c r="A368" s="2"/>
      <c r="B368" s="139"/>
      <c r="C368" s="93"/>
      <c r="D368" s="93"/>
      <c r="E368" s="93"/>
      <c r="F368" s="93"/>
      <c r="G368" s="93"/>
      <c r="H368" s="93"/>
      <c r="I368" s="93"/>
      <c r="J368" s="93"/>
      <c r="K368" s="9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>
      <c r="A369" s="2"/>
      <c r="B369" s="139"/>
      <c r="C369" s="93"/>
      <c r="D369" s="93"/>
      <c r="E369" s="93"/>
      <c r="F369" s="93"/>
      <c r="G369" s="93"/>
      <c r="H369" s="93"/>
      <c r="I369" s="93"/>
      <c r="J369" s="93"/>
      <c r="K369" s="93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>
      <c r="A370" s="2"/>
      <c r="B370" s="139"/>
      <c r="C370" s="93"/>
      <c r="D370" s="93"/>
      <c r="E370" s="93"/>
      <c r="F370" s="93"/>
      <c r="G370" s="93"/>
      <c r="H370" s="93"/>
      <c r="I370" s="93"/>
      <c r="J370" s="93"/>
      <c r="K370" s="9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>
      <c r="A371" s="2"/>
      <c r="B371" s="139"/>
      <c r="C371" s="93"/>
      <c r="D371" s="93"/>
      <c r="E371" s="93"/>
      <c r="F371" s="93"/>
      <c r="G371" s="93"/>
      <c r="H371" s="93"/>
      <c r="I371" s="93"/>
      <c r="J371" s="93"/>
      <c r="K371" s="9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>
      <c r="A372" s="2"/>
      <c r="B372" s="139"/>
      <c r="C372" s="93"/>
      <c r="D372" s="93"/>
      <c r="E372" s="93"/>
      <c r="F372" s="93"/>
      <c r="G372" s="93"/>
      <c r="H372" s="93"/>
      <c r="I372" s="93"/>
      <c r="J372" s="93"/>
      <c r="K372" s="9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>
      <c r="A373" s="2"/>
      <c r="B373" s="139"/>
      <c r="C373" s="93"/>
      <c r="D373" s="93"/>
      <c r="E373" s="93"/>
      <c r="F373" s="93"/>
      <c r="G373" s="93"/>
      <c r="H373" s="93"/>
      <c r="I373" s="93"/>
      <c r="J373" s="93"/>
      <c r="K373" s="9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>
      <c r="A374" s="2"/>
      <c r="B374" s="139"/>
      <c r="C374" s="93"/>
      <c r="D374" s="93"/>
      <c r="E374" s="93"/>
      <c r="F374" s="93"/>
      <c r="G374" s="93"/>
      <c r="H374" s="93"/>
      <c r="I374" s="93"/>
      <c r="J374" s="93"/>
      <c r="K374" s="9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>
      <c r="A375" s="2"/>
      <c r="B375" s="139"/>
      <c r="C375" s="93"/>
      <c r="D375" s="93"/>
      <c r="E375" s="93"/>
      <c r="F375" s="93"/>
      <c r="G375" s="93"/>
      <c r="H375" s="93"/>
      <c r="I375" s="93"/>
      <c r="J375" s="93"/>
      <c r="K375" s="9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>
      <c r="A376" s="2"/>
      <c r="B376" s="139"/>
      <c r="C376" s="93"/>
      <c r="D376" s="93"/>
      <c r="E376" s="93"/>
      <c r="F376" s="93"/>
      <c r="G376" s="93"/>
      <c r="H376" s="93"/>
      <c r="I376" s="93"/>
      <c r="J376" s="93"/>
      <c r="K376" s="9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>
      <c r="A377" s="2"/>
      <c r="B377" s="139"/>
      <c r="C377" s="93"/>
      <c r="D377" s="93"/>
      <c r="E377" s="93"/>
      <c r="F377" s="93"/>
      <c r="G377" s="93"/>
      <c r="H377" s="93"/>
      <c r="I377" s="93"/>
      <c r="J377" s="93"/>
      <c r="K377" s="9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>
      <c r="A378" s="2"/>
      <c r="B378" s="139"/>
      <c r="C378" s="93"/>
      <c r="D378" s="93"/>
      <c r="E378" s="93"/>
      <c r="F378" s="93"/>
      <c r="G378" s="93"/>
      <c r="H378" s="93"/>
      <c r="I378" s="93"/>
      <c r="J378" s="93"/>
      <c r="K378" s="9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>
      <c r="A379" s="2"/>
      <c r="B379" s="139"/>
      <c r="C379" s="93"/>
      <c r="D379" s="93"/>
      <c r="E379" s="93"/>
      <c r="F379" s="93"/>
      <c r="G379" s="93"/>
      <c r="H379" s="93"/>
      <c r="I379" s="93"/>
      <c r="J379" s="93"/>
      <c r="K379" s="9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>
      <c r="A380" s="2"/>
      <c r="B380" s="139"/>
      <c r="C380" s="93"/>
      <c r="D380" s="93"/>
      <c r="E380" s="93"/>
      <c r="F380" s="93"/>
      <c r="G380" s="93"/>
      <c r="H380" s="93"/>
      <c r="I380" s="93"/>
      <c r="J380" s="93"/>
      <c r="K380" s="9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>
      <c r="A381" s="2"/>
      <c r="B381" s="139"/>
      <c r="C381" s="93"/>
      <c r="D381" s="93"/>
      <c r="E381" s="93"/>
      <c r="F381" s="93"/>
      <c r="G381" s="93"/>
      <c r="H381" s="93"/>
      <c r="I381" s="93"/>
      <c r="J381" s="93"/>
      <c r="K381" s="9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>
      <c r="A382" s="2"/>
      <c r="B382" s="139"/>
      <c r="C382" s="93"/>
      <c r="D382" s="93"/>
      <c r="E382" s="93"/>
      <c r="F382" s="93"/>
      <c r="G382" s="93"/>
      <c r="H382" s="93"/>
      <c r="I382" s="93"/>
      <c r="J382" s="93"/>
      <c r="K382" s="9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>
      <c r="A383" s="2"/>
      <c r="B383" s="139"/>
      <c r="C383" s="93"/>
      <c r="D383" s="93"/>
      <c r="E383" s="93"/>
      <c r="F383" s="93"/>
      <c r="G383" s="93"/>
      <c r="H383" s="93"/>
      <c r="I383" s="93"/>
      <c r="J383" s="93"/>
      <c r="K383" s="9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</sheetData>
  <sheetProtection password="CAC2" sheet="1" objects="1" scenarios="1" selectLockedCells="1"/>
  <mergeCells count="34">
    <mergeCell ref="I345:M351"/>
    <mergeCell ref="G237:K243"/>
    <mergeCell ref="G255:K261"/>
    <mergeCell ref="G273:K279"/>
    <mergeCell ref="G291:K297"/>
    <mergeCell ref="G309:K315"/>
    <mergeCell ref="I327:M333"/>
    <mergeCell ref="I53:M59"/>
    <mergeCell ref="J66:L66"/>
    <mergeCell ref="J67:L67"/>
    <mergeCell ref="J68:L68"/>
    <mergeCell ref="J69:L69"/>
    <mergeCell ref="I71:M77"/>
    <mergeCell ref="G182:K188"/>
    <mergeCell ref="G200:K206"/>
    <mergeCell ref="G218:K224"/>
    <mergeCell ref="K3:M3"/>
    <mergeCell ref="I35:M41"/>
    <mergeCell ref="G92:K98"/>
    <mergeCell ref="G110:K116"/>
    <mergeCell ref="G128:K134"/>
    <mergeCell ref="G146:K152"/>
    <mergeCell ref="G164:K170"/>
    <mergeCell ref="J48:L48"/>
    <mergeCell ref="J49:L49"/>
    <mergeCell ref="J50:L50"/>
    <mergeCell ref="J51:L51"/>
    <mergeCell ref="K4:M4"/>
    <mergeCell ref="U6:W6"/>
    <mergeCell ref="J30:L30"/>
    <mergeCell ref="J31:L31"/>
    <mergeCell ref="J32:L32"/>
    <mergeCell ref="J33:L33"/>
    <mergeCell ref="I17:M23"/>
  </mergeCells>
  <conditionalFormatting sqref="I3:I6">
    <cfRule type="cellIs" dxfId="128" priority="169" operator="greaterThan">
      <formula>#REF!</formula>
    </cfRule>
  </conditionalFormatting>
  <conditionalFormatting sqref="F8">
    <cfRule type="cellIs" dxfId="127" priority="157" operator="greaterThan">
      <formula>$G$11</formula>
    </cfRule>
  </conditionalFormatting>
  <conditionalFormatting sqref="G24 G79:G81">
    <cfRule type="cellIs" dxfId="126" priority="156" operator="greaterThan">
      <formula>$G$11</formula>
    </cfRule>
  </conditionalFormatting>
  <conditionalFormatting sqref="G12:G21">
    <cfRule type="cellIs" dxfId="125" priority="94" operator="equal">
      <formula>"-"</formula>
    </cfRule>
    <cfRule type="cellIs" dxfId="124" priority="152" operator="lessThan">
      <formula>$H$12</formula>
    </cfRule>
    <cfRule type="cellIs" dxfId="123" priority="153" operator="greaterThanOrEqual">
      <formula>1</formula>
    </cfRule>
    <cfRule type="cellIs" dxfId="122" priority="154" operator="between">
      <formula>$H$14</formula>
      <formula>$H$15</formula>
    </cfRule>
    <cfRule type="cellIs" dxfId="121" priority="155" operator="between">
      <formula>$H$13</formula>
      <formula>$H$14</formula>
    </cfRule>
  </conditionalFormatting>
  <conditionalFormatting sqref="E98:F98">
    <cfRule type="expression" dxfId="120" priority="151">
      <formula>$E$98&gt;$F$89</formula>
    </cfRule>
  </conditionalFormatting>
  <conditionalFormatting sqref="E87:E96">
    <cfRule type="cellIs" dxfId="119" priority="95" operator="equal">
      <formula>"-"</formula>
    </cfRule>
    <cfRule type="cellIs" dxfId="118" priority="146" operator="lessThan">
      <formula>$F$88</formula>
    </cfRule>
    <cfRule type="cellIs" dxfId="117" priority="147" operator="greaterThanOrEqual">
      <formula>$F$90</formula>
    </cfRule>
    <cfRule type="cellIs" dxfId="116" priority="148" operator="between">
      <formula>$F$89</formula>
      <formula>$F$90</formula>
    </cfRule>
    <cfRule type="cellIs" dxfId="115" priority="149" operator="between">
      <formula>$F$88</formula>
      <formula>$F$89</formula>
    </cfRule>
  </conditionalFormatting>
  <conditionalFormatting sqref="E213:E222">
    <cfRule type="cellIs" dxfId="114" priority="102" operator="equal">
      <formula>"-"</formula>
    </cfRule>
    <cfRule type="cellIs" dxfId="113" priority="105" operator="lessThan">
      <formula>$F$214</formula>
    </cfRule>
    <cfRule type="cellIs" dxfId="112" priority="106" operator="greaterThanOrEqual">
      <formula>$F$216</formula>
    </cfRule>
    <cfRule type="cellIs" dxfId="111" priority="107" operator="between">
      <formula>$F$215</formula>
      <formula>$F$216</formula>
    </cfRule>
    <cfRule type="cellIs" dxfId="110" priority="108" operator="between">
      <formula>$F$214</formula>
      <formula>$F$215</formula>
    </cfRule>
  </conditionalFormatting>
  <conditionalFormatting sqref="E116:F116">
    <cfRule type="expression" dxfId="109" priority="145">
      <formula>$E$116&gt;$F$107</formula>
    </cfRule>
  </conditionalFormatting>
  <conditionalFormatting sqref="E105:E114">
    <cfRule type="cellIs" dxfId="108" priority="96" operator="equal">
      <formula>"-"</formula>
    </cfRule>
    <cfRule type="cellIs" dxfId="107" priority="140" operator="lessThan">
      <formula>$F$106</formula>
    </cfRule>
    <cfRule type="cellIs" dxfId="106" priority="141" operator="greaterThanOrEqual">
      <formula>$F$108</formula>
    </cfRule>
    <cfRule type="cellIs" dxfId="105" priority="142" operator="between">
      <formula>$F$107</formula>
      <formula>$F$108</formula>
    </cfRule>
    <cfRule type="cellIs" dxfId="104" priority="143" operator="between">
      <formula>$F$106</formula>
      <formula>$F$107</formula>
    </cfRule>
  </conditionalFormatting>
  <conditionalFormatting sqref="E134:F134">
    <cfRule type="expression" dxfId="103" priority="139">
      <formula>$E$134&gt;$F$125</formula>
    </cfRule>
  </conditionalFormatting>
  <conditionalFormatting sqref="E123:E132">
    <cfRule type="cellIs" dxfId="102" priority="97" operator="equal">
      <formula>"-"</formula>
    </cfRule>
    <cfRule type="cellIs" dxfId="101" priority="134" operator="lessThan">
      <formula>$F$124</formula>
    </cfRule>
    <cfRule type="cellIs" dxfId="100" priority="135" operator="greaterThanOrEqual">
      <formula>$F$126</formula>
    </cfRule>
    <cfRule type="cellIs" dxfId="99" priority="136" operator="between">
      <formula>$F$125</formula>
      <formula>$F$126</formula>
    </cfRule>
    <cfRule type="cellIs" dxfId="98" priority="137" operator="between">
      <formula>$F$124</formula>
      <formula>$F$125</formula>
    </cfRule>
  </conditionalFormatting>
  <conditionalFormatting sqref="E152:F152">
    <cfRule type="expression" dxfId="97" priority="133">
      <formula>$E$152&gt;$F$143</formula>
    </cfRule>
  </conditionalFormatting>
  <conditionalFormatting sqref="E141:E150">
    <cfRule type="cellIs" dxfId="96" priority="98" operator="equal">
      <formula>"-"</formula>
    </cfRule>
    <cfRule type="cellIs" dxfId="95" priority="128" operator="lessThan">
      <formula>$F$142</formula>
    </cfRule>
    <cfRule type="cellIs" dxfId="94" priority="129" operator="greaterThanOrEqual">
      <formula>$F$144</formula>
    </cfRule>
    <cfRule type="cellIs" dxfId="93" priority="130" operator="between">
      <formula>$F$143</formula>
      <formula>$F$144</formula>
    </cfRule>
    <cfRule type="cellIs" dxfId="92" priority="131" operator="between">
      <formula>$F$142</formula>
      <formula>$F$143</formula>
    </cfRule>
  </conditionalFormatting>
  <conditionalFormatting sqref="E170:F170">
    <cfRule type="expression" dxfId="91" priority="127">
      <formula>$E$170&gt;$F$161</formula>
    </cfRule>
  </conditionalFormatting>
  <conditionalFormatting sqref="E159:E168">
    <cfRule type="cellIs" dxfId="90" priority="99" operator="equal">
      <formula>"-"</formula>
    </cfRule>
    <cfRule type="cellIs" dxfId="89" priority="123" operator="lessThan">
      <formula>$F$160</formula>
    </cfRule>
    <cfRule type="cellIs" dxfId="88" priority="124" operator="greaterThanOrEqual">
      <formula>$F$162</formula>
    </cfRule>
    <cfRule type="cellIs" dxfId="87" priority="125" operator="between">
      <formula>$F$161</formula>
      <formula>$F$162</formula>
    </cfRule>
    <cfRule type="cellIs" dxfId="86" priority="126" operator="between">
      <formula>$F$160</formula>
      <formula>$F$161</formula>
    </cfRule>
  </conditionalFormatting>
  <conditionalFormatting sqref="E188:F188">
    <cfRule type="expression" dxfId="85" priority="122">
      <formula>$E$188&gt;$F$179</formula>
    </cfRule>
  </conditionalFormatting>
  <conditionalFormatting sqref="E177:E186">
    <cfRule type="cellIs" dxfId="84" priority="100" operator="equal">
      <formula>"-"</formula>
    </cfRule>
    <cfRule type="cellIs" dxfId="83" priority="117" operator="lessThan">
      <formula>$F$178</formula>
    </cfRule>
    <cfRule type="cellIs" dxfId="82" priority="118" operator="greaterThanOrEqual">
      <formula>$F$180</formula>
    </cfRule>
    <cfRule type="cellIs" dxfId="81" priority="119" operator="between">
      <formula>$F$179</formula>
      <formula>$F$180</formula>
    </cfRule>
    <cfRule type="cellIs" dxfId="80" priority="120" operator="between">
      <formula>$F$178</formula>
      <formula>$F$179</formula>
    </cfRule>
  </conditionalFormatting>
  <conditionalFormatting sqref="E206:F206">
    <cfRule type="expression" dxfId="79" priority="116">
      <formula>$E$206&gt;$F$197</formula>
    </cfRule>
  </conditionalFormatting>
  <conditionalFormatting sqref="E195:E204">
    <cfRule type="cellIs" dxfId="78" priority="101" operator="equal">
      <formula>"-"</formula>
    </cfRule>
    <cfRule type="cellIs" dxfId="77" priority="111" operator="lessThan">
      <formula>$F$196</formula>
    </cfRule>
    <cfRule type="cellIs" dxfId="76" priority="112" operator="greaterThanOrEqual">
      <formula>$F$198</formula>
    </cfRule>
    <cfRule type="cellIs" dxfId="75" priority="113" operator="between">
      <formula>$F$197</formula>
      <formula>$F$198</formula>
    </cfRule>
    <cfRule type="cellIs" dxfId="74" priority="114" operator="between">
      <formula>$F$196</formula>
      <formula>$F$197</formula>
    </cfRule>
  </conditionalFormatting>
  <conditionalFormatting sqref="E224:F224">
    <cfRule type="expression" dxfId="73" priority="110">
      <formula>$E$224&gt;$F$215</formula>
    </cfRule>
  </conditionalFormatting>
  <conditionalFormatting sqref="G23:H23">
    <cfRule type="expression" dxfId="72" priority="104">
      <formula>$G$23&gt;$H$14</formula>
    </cfRule>
  </conditionalFormatting>
  <conditionalFormatting sqref="G60:G62">
    <cfRule type="cellIs" dxfId="71" priority="93" operator="greaterThan">
      <formula>#REF!</formula>
    </cfRule>
  </conditionalFormatting>
  <conditionalFormatting sqref="G30:G39">
    <cfRule type="cellIs" dxfId="70" priority="84" operator="equal">
      <formula>"-"</formula>
    </cfRule>
    <cfRule type="cellIs" dxfId="69" priority="89" operator="lessThan">
      <formula>$H$31</formula>
    </cfRule>
    <cfRule type="cellIs" dxfId="68" priority="90" operator="greaterThanOrEqual">
      <formula>1</formula>
    </cfRule>
    <cfRule type="cellIs" dxfId="67" priority="91" operator="between">
      <formula>$H$32</formula>
      <formula>$H$33</formula>
    </cfRule>
    <cfRule type="cellIs" dxfId="66" priority="92" operator="between">
      <formula>$H$31</formula>
      <formula>$H$32</formula>
    </cfRule>
  </conditionalFormatting>
  <conditionalFormatting sqref="G66:G75">
    <cfRule type="cellIs" dxfId="65" priority="83" operator="equal">
      <formula>"-"</formula>
    </cfRule>
    <cfRule type="cellIs" dxfId="64" priority="85" operator="lessThan">
      <formula>$H$67</formula>
    </cfRule>
    <cfRule type="cellIs" dxfId="63" priority="86" operator="greaterThanOrEqual">
      <formula>1</formula>
    </cfRule>
    <cfRule type="cellIs" dxfId="62" priority="87" operator="between">
      <formula>$H$68</formula>
      <formula>$H$69</formula>
    </cfRule>
    <cfRule type="cellIs" dxfId="61" priority="88" operator="between">
      <formula>$H$67</formula>
      <formula>$H$68</formula>
    </cfRule>
  </conditionalFormatting>
  <conditionalFormatting sqref="G77:H77">
    <cfRule type="expression" dxfId="60" priority="80">
      <formula>$G$77&gt;$H$68</formula>
    </cfRule>
  </conditionalFormatting>
  <conditionalFormatting sqref="G41:H41">
    <cfRule type="expression" dxfId="59" priority="82">
      <formula>$G$41&gt;$H$32</formula>
    </cfRule>
  </conditionalFormatting>
  <conditionalFormatting sqref="G59:H59">
    <cfRule type="expression" dxfId="58" priority="81">
      <formula>$G$59&gt;$H$50</formula>
    </cfRule>
  </conditionalFormatting>
  <conditionalFormatting sqref="G48:G57">
    <cfRule type="cellIs" dxfId="57" priority="75" operator="equal">
      <formula>"-"</formula>
    </cfRule>
    <cfRule type="cellIs" dxfId="56" priority="76" operator="lessThan">
      <formula>$H$49</formula>
    </cfRule>
    <cfRule type="cellIs" dxfId="55" priority="77" operator="greaterThanOrEqual">
      <formula>1</formula>
    </cfRule>
    <cfRule type="cellIs" dxfId="54" priority="78" operator="between">
      <formula>$H$50</formula>
      <formula>$H$51</formula>
    </cfRule>
    <cfRule type="cellIs" dxfId="53" priority="79" operator="between">
      <formula>$H$49</formula>
      <formula>$H$50</formula>
    </cfRule>
  </conditionalFormatting>
  <conditionalFormatting sqref="E243:F243">
    <cfRule type="expression" dxfId="52" priority="74">
      <formula>$E$243&gt;$F$234</formula>
    </cfRule>
  </conditionalFormatting>
  <conditionalFormatting sqref="E279:F279">
    <cfRule type="expression" dxfId="51" priority="72">
      <formula>$E$279&gt;$F$270</formula>
    </cfRule>
  </conditionalFormatting>
  <conditionalFormatting sqref="E315:F315">
    <cfRule type="expression" dxfId="50" priority="71">
      <formula>$E$315&gt;$F$306</formula>
    </cfRule>
  </conditionalFormatting>
  <conditionalFormatting sqref="G333:H333">
    <cfRule type="expression" dxfId="49" priority="70">
      <formula>$G$333&gt;$H$324</formula>
    </cfRule>
  </conditionalFormatting>
  <conditionalFormatting sqref="G351:H351">
    <cfRule type="expression" dxfId="48" priority="69">
      <formula>$G$351&gt;$H$342</formula>
    </cfRule>
  </conditionalFormatting>
  <conditionalFormatting sqref="E297:F297">
    <cfRule type="expression" dxfId="47" priority="44">
      <formula>$E$297&gt;$F$288</formula>
    </cfRule>
  </conditionalFormatting>
  <conditionalFormatting sqref="E261:F261">
    <cfRule type="expression" dxfId="46" priority="36">
      <formula>$E$261&gt;$F$252</formula>
    </cfRule>
  </conditionalFormatting>
  <conditionalFormatting sqref="E232:E241">
    <cfRule type="cellIs" dxfId="45" priority="31" operator="equal">
      <formula>"-"</formula>
    </cfRule>
    <cfRule type="cellIs" dxfId="44" priority="32" operator="lessThan">
      <formula>$F$233</formula>
    </cfRule>
    <cfRule type="cellIs" dxfId="43" priority="33" operator="greaterThanOrEqual">
      <formula>$F$235</formula>
    </cfRule>
    <cfRule type="cellIs" dxfId="42" priority="34" operator="between">
      <formula>$F$234</formula>
      <formula>$F$235</formula>
    </cfRule>
    <cfRule type="cellIs" dxfId="41" priority="35" operator="between">
      <formula>$F$233</formula>
      <formula>$F$234</formula>
    </cfRule>
  </conditionalFormatting>
  <conditionalFormatting sqref="E250:E259">
    <cfRule type="cellIs" dxfId="40" priority="26" operator="equal">
      <formula>"-"</formula>
    </cfRule>
    <cfRule type="cellIs" dxfId="39" priority="27" operator="lessThan">
      <formula>$F$251</formula>
    </cfRule>
    <cfRule type="cellIs" dxfId="38" priority="28" operator="greaterThanOrEqual">
      <formula>$F$253</formula>
    </cfRule>
    <cfRule type="cellIs" dxfId="37" priority="29" operator="between">
      <formula>$F$252</formula>
      <formula>$F$253</formula>
    </cfRule>
    <cfRule type="cellIs" dxfId="36" priority="30" operator="between">
      <formula>$F$251</formula>
      <formula>$F$252</formula>
    </cfRule>
  </conditionalFormatting>
  <conditionalFormatting sqref="E268:E277">
    <cfRule type="cellIs" dxfId="35" priority="21" operator="equal">
      <formula>"-"</formula>
    </cfRule>
    <cfRule type="cellIs" dxfId="34" priority="22" operator="lessThan">
      <formula>$F$269</formula>
    </cfRule>
    <cfRule type="cellIs" dxfId="33" priority="23" operator="greaterThanOrEqual">
      <formula>$F$271</formula>
    </cfRule>
    <cfRule type="cellIs" dxfId="32" priority="24" operator="between">
      <formula>$F$270</formula>
      <formula>$F$271</formula>
    </cfRule>
    <cfRule type="cellIs" dxfId="31" priority="25" operator="between">
      <formula>$F$269</formula>
      <formula>$F$270</formula>
    </cfRule>
  </conditionalFormatting>
  <conditionalFormatting sqref="E286:E295">
    <cfRule type="cellIs" dxfId="30" priority="16" operator="equal">
      <formula>"-"</formula>
    </cfRule>
    <cfRule type="cellIs" dxfId="29" priority="17" operator="lessThan">
      <formula>$F$287</formula>
    </cfRule>
    <cfRule type="cellIs" dxfId="28" priority="18" operator="greaterThanOrEqual">
      <formula>$F$289</formula>
    </cfRule>
    <cfRule type="cellIs" dxfId="27" priority="19" operator="between">
      <formula>$F$288</formula>
      <formula>$F$289</formula>
    </cfRule>
    <cfRule type="cellIs" dxfId="26" priority="20" operator="between">
      <formula>$F$287</formula>
      <formula>$F$288</formula>
    </cfRule>
  </conditionalFormatting>
  <conditionalFormatting sqref="E304:E313">
    <cfRule type="cellIs" dxfId="25" priority="11" operator="equal">
      <formula>"-"</formula>
    </cfRule>
    <cfRule type="cellIs" dxfId="24" priority="12" operator="lessThan">
      <formula>$F$304</formula>
    </cfRule>
    <cfRule type="cellIs" dxfId="23" priority="13" operator="greaterThanOrEqual">
      <formula>$F$307</formula>
    </cfRule>
    <cfRule type="cellIs" dxfId="22" priority="14" operator="between">
      <formula>$F$306</formula>
      <formula>$F$307</formula>
    </cfRule>
    <cfRule type="cellIs" dxfId="21" priority="15" operator="between">
      <formula>$F$305</formula>
      <formula>$F$306</formula>
    </cfRule>
  </conditionalFormatting>
  <conditionalFormatting sqref="G322:G331">
    <cfRule type="cellIs" dxfId="20" priority="6" operator="equal">
      <formula>"-"</formula>
    </cfRule>
    <cfRule type="cellIs" dxfId="19" priority="7" operator="lessThan">
      <formula>$H$323</formula>
    </cfRule>
    <cfRule type="cellIs" dxfId="18" priority="8" operator="greaterThanOrEqual">
      <formula>$H$325</formula>
    </cfRule>
    <cfRule type="cellIs" dxfId="17" priority="9" operator="between">
      <formula>$H$324</formula>
      <formula>$H$325</formula>
    </cfRule>
    <cfRule type="cellIs" dxfId="16" priority="10" operator="between">
      <formula>$H$323</formula>
      <formula>$H$324</formula>
    </cfRule>
  </conditionalFormatting>
  <conditionalFormatting sqref="G340:G349">
    <cfRule type="cellIs" dxfId="15" priority="1" operator="equal">
      <formula>"-"</formula>
    </cfRule>
    <cfRule type="cellIs" dxfId="14" priority="2" operator="lessThan">
      <formula>$H$341</formula>
    </cfRule>
    <cfRule type="cellIs" dxfId="13" priority="3" operator="greaterThanOrEqual">
      <formula>$H$343</formula>
    </cfRule>
    <cfRule type="cellIs" dxfId="12" priority="4" operator="between">
      <formula>$H$342</formula>
      <formula>$H$343</formula>
    </cfRule>
    <cfRule type="cellIs" dxfId="11" priority="5" operator="between">
      <formula>$H$341</formula>
      <formula>$H$342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161"/>
  <sheetViews>
    <sheetView topLeftCell="A28" zoomScaleNormal="100" workbookViewId="0">
      <selection activeCell="G63" sqref="G63"/>
    </sheetView>
  </sheetViews>
  <sheetFormatPr defaultRowHeight="12.75"/>
  <cols>
    <col min="1" max="1" width="3.625" style="85" customWidth="1"/>
    <col min="2" max="2" width="17" style="158" customWidth="1"/>
    <col min="3" max="3" width="9.625" style="159" customWidth="1"/>
    <col min="4" max="4" width="10.75" style="159" customWidth="1"/>
    <col min="5" max="8" width="9.625" style="159" customWidth="1"/>
    <col min="9" max="11" width="10.625" style="159" customWidth="1"/>
    <col min="12" max="16" width="6.625" style="159" customWidth="1"/>
    <col min="17" max="23" width="9.625" style="159" customWidth="1"/>
    <col min="24" max="24" width="13.375" style="159" customWidth="1"/>
    <col min="25" max="27" width="12.625" style="159" customWidth="1"/>
    <col min="28" max="28" width="9" style="85"/>
    <col min="29" max="16384" width="9" style="4"/>
  </cols>
  <sheetData>
    <row r="1" spans="1:30">
      <c r="A1" s="99"/>
      <c r="B1" s="192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93"/>
      <c r="Z1" s="93"/>
      <c r="AA1" s="93"/>
      <c r="AB1" s="83"/>
      <c r="AC1" s="2"/>
      <c r="AD1" s="2"/>
    </row>
    <row r="2" spans="1:30" ht="19.5">
      <c r="A2" s="99"/>
      <c r="B2" s="163" t="s">
        <v>221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93"/>
      <c r="Z2" s="93"/>
      <c r="AA2" s="93"/>
      <c r="AB2" s="83"/>
      <c r="AC2" s="2"/>
      <c r="AD2" s="2"/>
    </row>
    <row r="3" spans="1:30" ht="13.5" thickBot="1">
      <c r="A3" s="99"/>
      <c r="B3" s="192"/>
      <c r="C3" s="131"/>
      <c r="D3" s="131"/>
      <c r="E3" s="131"/>
      <c r="F3" s="131"/>
      <c r="G3" s="131"/>
      <c r="H3" s="201"/>
      <c r="I3" s="20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93"/>
      <c r="Z3" s="93"/>
      <c r="AA3" s="93"/>
      <c r="AB3" s="83"/>
      <c r="AC3" s="2"/>
      <c r="AD3" s="2"/>
    </row>
    <row r="4" spans="1:30">
      <c r="A4" s="267"/>
      <c r="B4" s="600" t="s">
        <v>110</v>
      </c>
      <c r="C4" s="373" t="s">
        <v>84</v>
      </c>
      <c r="D4" s="587" t="s">
        <v>88</v>
      </c>
      <c r="E4" s="588"/>
      <c r="F4" s="588"/>
      <c r="G4" s="589"/>
      <c r="H4" s="492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140"/>
      <c r="Z4" s="349"/>
      <c r="AA4" s="349"/>
      <c r="AB4" s="245"/>
      <c r="AC4" s="2"/>
      <c r="AD4" s="2"/>
    </row>
    <row r="5" spans="1:30">
      <c r="A5" s="375"/>
      <c r="B5" s="601"/>
      <c r="C5" s="376" t="s">
        <v>83</v>
      </c>
      <c r="D5" s="377" t="s">
        <v>44</v>
      </c>
      <c r="E5" s="378" t="s">
        <v>60</v>
      </c>
      <c r="F5" s="378" t="s">
        <v>62</v>
      </c>
      <c r="G5" s="379" t="s">
        <v>87</v>
      </c>
      <c r="H5" s="380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140"/>
      <c r="Z5" s="352"/>
      <c r="AA5" s="352"/>
      <c r="AB5" s="351"/>
      <c r="AC5" s="2"/>
      <c r="AD5" s="2"/>
    </row>
    <row r="6" spans="1:30">
      <c r="A6" s="381"/>
      <c r="B6" s="601"/>
      <c r="C6" s="382"/>
      <c r="D6" s="383"/>
      <c r="E6" s="384"/>
      <c r="F6" s="384"/>
      <c r="G6" s="386" t="s">
        <v>95</v>
      </c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195"/>
      <c r="Y6" s="355"/>
      <c r="Z6" s="355"/>
      <c r="AA6" s="354"/>
      <c r="AB6" s="2"/>
      <c r="AC6" s="2"/>
      <c r="AD6" s="2"/>
    </row>
    <row r="7" spans="1:30" ht="13.5" thickBot="1">
      <c r="A7" s="381"/>
      <c r="B7" s="602"/>
      <c r="C7" s="388" t="s">
        <v>85</v>
      </c>
      <c r="D7" s="389" t="s">
        <v>46</v>
      </c>
      <c r="E7" s="390" t="s">
        <v>46</v>
      </c>
      <c r="F7" s="390" t="s">
        <v>46</v>
      </c>
      <c r="G7" s="391" t="s">
        <v>46</v>
      </c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195"/>
      <c r="Y7" s="355"/>
      <c r="Z7" s="355"/>
      <c r="AA7" s="354"/>
      <c r="AB7" s="2"/>
      <c r="AC7" s="2"/>
      <c r="AD7" s="2"/>
    </row>
    <row r="8" spans="1:30">
      <c r="A8" s="99"/>
      <c r="B8" s="493" t="str">
        <f>Bemonstering!$B$7</f>
        <v>test</v>
      </c>
      <c r="C8" s="393">
        <f>Veld!C10</f>
        <v>25</v>
      </c>
      <c r="D8" s="401" t="str">
        <f>Water!G30</f>
        <v>-</v>
      </c>
      <c r="E8" s="400" t="str">
        <f>Water!G48</f>
        <v>-</v>
      </c>
      <c r="F8" s="400" t="str">
        <f>Water!G66</f>
        <v>-</v>
      </c>
      <c r="G8" s="401" t="str">
        <f>Water!G12</f>
        <v>-</v>
      </c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93"/>
      <c r="Z8" s="93"/>
      <c r="AA8" s="83"/>
      <c r="AB8" s="2"/>
      <c r="AC8" s="2"/>
      <c r="AD8" s="2"/>
    </row>
    <row r="9" spans="1:30">
      <c r="A9" s="99"/>
      <c r="B9" s="196">
        <f>Bemonstering!$B$8</f>
        <v>2</v>
      </c>
      <c r="C9" s="398">
        <f>Veld!C11</f>
        <v>0</v>
      </c>
      <c r="D9" s="401" t="str">
        <f>Water!G31</f>
        <v>-</v>
      </c>
      <c r="E9" s="400" t="str">
        <f>Water!G49</f>
        <v>-</v>
      </c>
      <c r="F9" s="400" t="str">
        <f>Water!G67</f>
        <v>-</v>
      </c>
      <c r="G9" s="401" t="str">
        <f>Water!G13</f>
        <v>-</v>
      </c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93"/>
      <c r="Z9" s="93"/>
      <c r="AA9" s="83"/>
      <c r="AB9" s="2"/>
      <c r="AC9" s="2"/>
      <c r="AD9" s="2"/>
    </row>
    <row r="10" spans="1:30">
      <c r="A10" s="99"/>
      <c r="B10" s="196">
        <f>Bemonstering!$B$9</f>
        <v>3</v>
      </c>
      <c r="C10" s="398">
        <f>Veld!C12</f>
        <v>0</v>
      </c>
      <c r="D10" s="401" t="str">
        <f>Water!G32</f>
        <v>-</v>
      </c>
      <c r="E10" s="400" t="str">
        <f>Water!G50</f>
        <v>-</v>
      </c>
      <c r="F10" s="400" t="str">
        <f>Water!G68</f>
        <v>-</v>
      </c>
      <c r="G10" s="401" t="str">
        <f>Water!G14</f>
        <v>-</v>
      </c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93"/>
      <c r="Z10" s="93"/>
      <c r="AA10" s="83"/>
      <c r="AB10" s="2"/>
      <c r="AC10" s="2"/>
      <c r="AD10" s="2"/>
    </row>
    <row r="11" spans="1:30">
      <c r="A11" s="99"/>
      <c r="B11" s="196">
        <f>Bemonstering!$B$10</f>
        <v>4</v>
      </c>
      <c r="C11" s="398">
        <f>Veld!C13</f>
        <v>0</v>
      </c>
      <c r="D11" s="401" t="str">
        <f>Water!G33</f>
        <v>-</v>
      </c>
      <c r="E11" s="400" t="str">
        <f>Water!G51</f>
        <v>-</v>
      </c>
      <c r="F11" s="400" t="str">
        <f>Water!G69</f>
        <v>-</v>
      </c>
      <c r="G11" s="401" t="str">
        <f>Water!G15</f>
        <v>-</v>
      </c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93"/>
      <c r="Z11" s="93"/>
      <c r="AA11" s="83"/>
      <c r="AB11" s="2"/>
      <c r="AC11" s="2"/>
      <c r="AD11" s="2"/>
    </row>
    <row r="12" spans="1:30">
      <c r="A12" s="99"/>
      <c r="B12" s="196">
        <f>Bemonstering!$B$11</f>
        <v>5</v>
      </c>
      <c r="C12" s="398">
        <f>Veld!C14</f>
        <v>0</v>
      </c>
      <c r="D12" s="401" t="str">
        <f>Water!G34</f>
        <v>-</v>
      </c>
      <c r="E12" s="400" t="str">
        <f>Water!G52</f>
        <v>-</v>
      </c>
      <c r="F12" s="400" t="str">
        <f>Water!G70</f>
        <v>-</v>
      </c>
      <c r="G12" s="401" t="str">
        <f>Water!G16</f>
        <v>-</v>
      </c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93"/>
      <c r="Z12" s="93"/>
      <c r="AA12" s="83"/>
      <c r="AB12" s="2"/>
      <c r="AC12" s="2"/>
      <c r="AD12" s="2"/>
    </row>
    <row r="13" spans="1:30">
      <c r="A13" s="99"/>
      <c r="B13" s="196">
        <f>Bemonstering!$B$12</f>
        <v>6</v>
      </c>
      <c r="C13" s="398">
        <f>Veld!C15</f>
        <v>0</v>
      </c>
      <c r="D13" s="401" t="str">
        <f>Water!G35</f>
        <v>-</v>
      </c>
      <c r="E13" s="400" t="str">
        <f>Water!G53</f>
        <v>-</v>
      </c>
      <c r="F13" s="400" t="str">
        <f>Water!G71</f>
        <v>-</v>
      </c>
      <c r="G13" s="401" t="str">
        <f>Water!G17</f>
        <v>-</v>
      </c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93"/>
      <c r="Z13" s="93"/>
      <c r="AA13" s="83"/>
      <c r="AB13" s="2"/>
      <c r="AC13" s="2"/>
      <c r="AD13" s="2"/>
    </row>
    <row r="14" spans="1:30">
      <c r="A14" s="99"/>
      <c r="B14" s="196">
        <f>Bemonstering!$B$13</f>
        <v>7</v>
      </c>
      <c r="C14" s="398">
        <f>Veld!C16</f>
        <v>0</v>
      </c>
      <c r="D14" s="401" t="str">
        <f>Water!G36</f>
        <v>-</v>
      </c>
      <c r="E14" s="400" t="str">
        <f>Water!G54</f>
        <v>-</v>
      </c>
      <c r="F14" s="400" t="str">
        <f>Water!G72</f>
        <v>-</v>
      </c>
      <c r="G14" s="401" t="str">
        <f>Water!G18</f>
        <v>-</v>
      </c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93"/>
      <c r="Z14" s="93"/>
      <c r="AA14" s="83"/>
      <c r="AB14" s="2"/>
      <c r="AC14" s="2"/>
      <c r="AD14" s="2"/>
    </row>
    <row r="15" spans="1:30">
      <c r="A15" s="99"/>
      <c r="B15" s="196">
        <f>Bemonstering!$B$14</f>
        <v>8</v>
      </c>
      <c r="C15" s="398">
        <f>Veld!C17</f>
        <v>0</v>
      </c>
      <c r="D15" s="401" t="str">
        <f>Water!G37</f>
        <v>-</v>
      </c>
      <c r="E15" s="400" t="str">
        <f>Water!G55</f>
        <v>-</v>
      </c>
      <c r="F15" s="400" t="str">
        <f>Water!G73</f>
        <v>-</v>
      </c>
      <c r="G15" s="401" t="str">
        <f>Water!G19</f>
        <v>-</v>
      </c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93"/>
      <c r="Z15" s="93"/>
      <c r="AA15" s="83"/>
      <c r="AB15" s="2"/>
      <c r="AC15" s="2"/>
      <c r="AD15" s="2"/>
    </row>
    <row r="16" spans="1:30">
      <c r="A16" s="99"/>
      <c r="B16" s="196">
        <f>Bemonstering!$B$15</f>
        <v>9</v>
      </c>
      <c r="C16" s="398">
        <f>Veld!C18</f>
        <v>0</v>
      </c>
      <c r="D16" s="401" t="str">
        <f>Water!G38</f>
        <v>-</v>
      </c>
      <c r="E16" s="400" t="str">
        <f>Water!G56</f>
        <v>-</v>
      </c>
      <c r="F16" s="400" t="str">
        <f>Water!G74</f>
        <v>-</v>
      </c>
      <c r="G16" s="401" t="str">
        <f>Water!G20</f>
        <v>-</v>
      </c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93"/>
      <c r="Z16" s="93"/>
      <c r="AA16" s="83"/>
      <c r="AB16" s="2"/>
      <c r="AC16" s="2"/>
      <c r="AD16" s="2"/>
    </row>
    <row r="17" spans="1:30">
      <c r="A17" s="99"/>
      <c r="B17" s="196">
        <f>Bemonstering!$B$16</f>
        <v>10</v>
      </c>
      <c r="C17" s="398">
        <f>Veld!C19</f>
        <v>0</v>
      </c>
      <c r="D17" s="401" t="str">
        <f>Water!G39</f>
        <v>-</v>
      </c>
      <c r="E17" s="400" t="str">
        <f>Water!G57</f>
        <v>-</v>
      </c>
      <c r="F17" s="400" t="str">
        <f>Water!G75</f>
        <v>-</v>
      </c>
      <c r="G17" s="401" t="str">
        <f>Water!G21</f>
        <v>-</v>
      </c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93"/>
      <c r="Z17" s="93"/>
      <c r="AA17" s="83"/>
      <c r="AB17" s="2"/>
      <c r="AC17" s="2"/>
      <c r="AD17" s="2"/>
    </row>
    <row r="18" spans="1:30">
      <c r="A18" s="167"/>
      <c r="B18" s="299" t="s">
        <v>43</v>
      </c>
      <c r="C18" s="404">
        <f>AVERAGE(C8:C17)</f>
        <v>2.5</v>
      </c>
      <c r="D18" s="406" t="e">
        <f t="shared" ref="D18:G18" si="0">AVERAGE(D8:D17)</f>
        <v>#DIV/0!</v>
      </c>
      <c r="E18" s="406" t="e">
        <f t="shared" si="0"/>
        <v>#DIV/0!</v>
      </c>
      <c r="F18" s="406" t="e">
        <f t="shared" si="0"/>
        <v>#DIV/0!</v>
      </c>
      <c r="G18" s="406" t="e">
        <f t="shared" si="0"/>
        <v>#DIV/0!</v>
      </c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408"/>
      <c r="Y18" s="357"/>
      <c r="Z18" s="357"/>
      <c r="AA18" s="136"/>
      <c r="AB18" s="2"/>
      <c r="AC18" s="2"/>
      <c r="AD18" s="2"/>
    </row>
    <row r="19" spans="1:30">
      <c r="A19" s="167"/>
      <c r="B19" s="299" t="s">
        <v>235</v>
      </c>
      <c r="C19" s="409">
        <f>Veld!D12</f>
        <v>20</v>
      </c>
      <c r="D19" s="411">
        <f>Silrubber!H32</f>
        <v>0.05</v>
      </c>
      <c r="E19" s="411">
        <f>Silrubber!H50</f>
        <v>0.05</v>
      </c>
      <c r="F19" s="411">
        <f>Silrubber!H68</f>
        <v>0.05</v>
      </c>
      <c r="G19" s="411">
        <f>POCIS!H14</f>
        <v>0.05</v>
      </c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408"/>
      <c r="Y19" s="357"/>
      <c r="Z19" s="357"/>
      <c r="AA19" s="136"/>
      <c r="AB19" s="2"/>
      <c r="AC19" s="2"/>
      <c r="AD19" s="2"/>
    </row>
    <row r="20" spans="1:30" ht="13.5" thickBot="1">
      <c r="A20" s="99"/>
      <c r="B20" s="198" t="s">
        <v>152</v>
      </c>
      <c r="C20" s="414">
        <v>2</v>
      </c>
      <c r="D20" s="416">
        <v>2</v>
      </c>
      <c r="E20" s="416">
        <v>2</v>
      </c>
      <c r="F20" s="416">
        <v>2</v>
      </c>
      <c r="G20" s="416">
        <v>2</v>
      </c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93"/>
      <c r="Z20" s="93"/>
      <c r="AA20" s="83"/>
      <c r="AB20" s="2"/>
      <c r="AC20" s="2"/>
      <c r="AD20" s="2"/>
    </row>
    <row r="21" spans="1:30" ht="13.5" thickBot="1">
      <c r="A21" s="99"/>
      <c r="B21" s="192"/>
      <c r="C21" s="387"/>
      <c r="D21" s="387"/>
      <c r="E21" s="387"/>
      <c r="F21" s="387"/>
      <c r="G21" s="387"/>
      <c r="H21" s="387"/>
      <c r="I21" s="387"/>
      <c r="J21" s="387"/>
      <c r="K21" s="387"/>
      <c r="L21" s="387"/>
      <c r="M21" s="387"/>
      <c r="N21" s="387"/>
      <c r="O21" s="387"/>
      <c r="P21" s="387"/>
      <c r="Q21" s="387"/>
      <c r="R21" s="387"/>
      <c r="S21" s="387"/>
      <c r="T21" s="387"/>
      <c r="U21" s="387"/>
      <c r="V21" s="387"/>
      <c r="W21" s="387"/>
      <c r="X21" s="387"/>
      <c r="Y21" s="93"/>
      <c r="Z21" s="93"/>
      <c r="AA21" s="93"/>
      <c r="AB21" s="83"/>
      <c r="AC21" s="2"/>
      <c r="AD21" s="2"/>
    </row>
    <row r="22" spans="1:30">
      <c r="A22" s="99"/>
      <c r="B22" s="600" t="s">
        <v>110</v>
      </c>
      <c r="C22" s="587" t="s">
        <v>229</v>
      </c>
      <c r="D22" s="588"/>
      <c r="E22" s="588"/>
      <c r="F22" s="588"/>
      <c r="G22" s="588"/>
      <c r="H22" s="588"/>
      <c r="I22" s="588"/>
      <c r="J22" s="589"/>
      <c r="K22" s="419"/>
      <c r="L22" s="387"/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7"/>
      <c r="X22" s="387"/>
      <c r="Y22" s="93"/>
      <c r="Z22" s="93"/>
      <c r="AA22" s="93"/>
      <c r="AB22" s="83"/>
      <c r="AC22" s="2"/>
      <c r="AD22" s="2"/>
    </row>
    <row r="23" spans="1:30">
      <c r="A23" s="99"/>
      <c r="B23" s="601"/>
      <c r="C23" s="377" t="s">
        <v>11</v>
      </c>
      <c r="D23" s="378" t="s">
        <v>16</v>
      </c>
      <c r="E23" s="378" t="s">
        <v>17</v>
      </c>
      <c r="F23" s="592" t="s">
        <v>94</v>
      </c>
      <c r="G23" s="592"/>
      <c r="H23" s="592"/>
      <c r="I23" s="592"/>
      <c r="J23" s="593"/>
      <c r="K23" s="420"/>
      <c r="L23" s="387"/>
      <c r="M23" s="387"/>
      <c r="N23" s="387"/>
      <c r="O23" s="387"/>
      <c r="P23" s="387"/>
      <c r="Q23" s="387"/>
      <c r="R23" s="387"/>
      <c r="S23" s="387"/>
      <c r="T23" s="387"/>
      <c r="U23" s="387"/>
      <c r="V23" s="387"/>
      <c r="W23" s="387"/>
      <c r="X23" s="387"/>
      <c r="Y23" s="93"/>
      <c r="Z23" s="93"/>
      <c r="AA23" s="93"/>
      <c r="AB23" s="83"/>
      <c r="AC23" s="2"/>
      <c r="AD23" s="2"/>
    </row>
    <row r="24" spans="1:30" ht="13.5" thickBot="1">
      <c r="A24" s="99"/>
      <c r="B24" s="601"/>
      <c r="C24" s="383"/>
      <c r="D24" s="384"/>
      <c r="E24" s="384"/>
      <c r="F24" s="421" t="s">
        <v>153</v>
      </c>
      <c r="G24" s="421" t="s">
        <v>154</v>
      </c>
      <c r="H24" s="421" t="s">
        <v>155</v>
      </c>
      <c r="I24" s="421" t="s">
        <v>156</v>
      </c>
      <c r="J24" s="422" t="s">
        <v>157</v>
      </c>
      <c r="K24" s="423"/>
      <c r="L24" s="387"/>
      <c r="M24" s="387"/>
      <c r="N24" s="387"/>
      <c r="O24" s="387"/>
      <c r="P24" s="387"/>
      <c r="Q24" s="387"/>
      <c r="R24" s="387"/>
      <c r="S24" s="387"/>
      <c r="T24" s="387"/>
      <c r="U24" s="387"/>
      <c r="V24" s="387"/>
      <c r="W24" s="387"/>
      <c r="X24" s="387"/>
      <c r="Y24" s="93"/>
      <c r="Z24" s="93"/>
      <c r="AA24" s="93"/>
      <c r="AB24" s="83"/>
      <c r="AC24" s="2"/>
      <c r="AD24" s="2"/>
    </row>
    <row r="25" spans="1:30" ht="13.5" thickBot="1">
      <c r="A25" s="99"/>
      <c r="B25" s="602"/>
      <c r="C25" s="389" t="s">
        <v>13</v>
      </c>
      <c r="D25" s="390" t="s">
        <v>19</v>
      </c>
      <c r="E25" s="390" t="s">
        <v>91</v>
      </c>
      <c r="F25" s="390" t="s">
        <v>29</v>
      </c>
      <c r="G25" s="390" t="s">
        <v>31</v>
      </c>
      <c r="H25" s="390" t="s">
        <v>33</v>
      </c>
      <c r="I25" s="390" t="s">
        <v>35</v>
      </c>
      <c r="J25" s="391" t="s">
        <v>36</v>
      </c>
      <c r="K25" s="423"/>
      <c r="L25" s="387"/>
      <c r="M25" s="387"/>
      <c r="N25" s="387"/>
      <c r="O25" s="387"/>
      <c r="P25" s="387"/>
      <c r="Q25" s="387"/>
      <c r="R25" s="387"/>
      <c r="S25" s="387"/>
      <c r="T25" s="387"/>
      <c r="U25" s="387"/>
      <c r="V25" s="387"/>
      <c r="W25" s="387"/>
      <c r="X25" s="387"/>
      <c r="Y25" s="93"/>
      <c r="Z25" s="93"/>
      <c r="AA25" s="93"/>
      <c r="AB25" s="83"/>
      <c r="AC25" s="2"/>
      <c r="AD25" s="2"/>
    </row>
    <row r="26" spans="1:30">
      <c r="A26" s="99"/>
      <c r="B26" s="493" t="str">
        <f>Bemonstering!$B$7</f>
        <v>test</v>
      </c>
      <c r="C26" s="394" t="str">
        <f>Water!E87</f>
        <v>-</v>
      </c>
      <c r="D26" s="395" t="str">
        <f>Water!E105</f>
        <v>-</v>
      </c>
      <c r="E26" s="395" t="str">
        <f>Water!E123</f>
        <v>-</v>
      </c>
      <c r="F26" s="395" t="str">
        <f>Water!E141</f>
        <v>-</v>
      </c>
      <c r="G26" s="395" t="str">
        <f>Water!E159</f>
        <v>-</v>
      </c>
      <c r="H26" s="395" t="str">
        <f>Water!E177</f>
        <v>-</v>
      </c>
      <c r="I26" s="395" t="str">
        <f>Water!E195</f>
        <v>-</v>
      </c>
      <c r="J26" s="397" t="str">
        <f>Water!E213</f>
        <v>-</v>
      </c>
      <c r="K26" s="425"/>
      <c r="L26" s="387"/>
      <c r="M26" s="387"/>
      <c r="N26" s="387"/>
      <c r="O26" s="387"/>
      <c r="P26" s="387"/>
      <c r="Q26" s="387"/>
      <c r="R26" s="387"/>
      <c r="S26" s="387"/>
      <c r="T26" s="387"/>
      <c r="U26" s="387"/>
      <c r="V26" s="387"/>
      <c r="W26" s="387"/>
      <c r="X26" s="387"/>
      <c r="Y26" s="93"/>
      <c r="Z26" s="93"/>
      <c r="AA26" s="93"/>
      <c r="AB26" s="83"/>
      <c r="AC26" s="2"/>
      <c r="AD26" s="2"/>
    </row>
    <row r="27" spans="1:30">
      <c r="A27" s="99"/>
      <c r="B27" s="196">
        <f>Bemonstering!$B$8</f>
        <v>2</v>
      </c>
      <c r="C27" s="399" t="str">
        <f>Water!E88</f>
        <v>-</v>
      </c>
      <c r="D27" s="400" t="str">
        <f>Water!E106</f>
        <v>-</v>
      </c>
      <c r="E27" s="400" t="str">
        <f>Water!E124</f>
        <v>-</v>
      </c>
      <c r="F27" s="400" t="str">
        <f>Water!E142</f>
        <v>-</v>
      </c>
      <c r="G27" s="400" t="str">
        <f>Water!E160</f>
        <v>-</v>
      </c>
      <c r="H27" s="400" t="str">
        <f>Water!E178</f>
        <v>-</v>
      </c>
      <c r="I27" s="400" t="str">
        <f>Water!E196</f>
        <v>-</v>
      </c>
      <c r="J27" s="402" t="str">
        <f>Water!E214</f>
        <v>-</v>
      </c>
      <c r="K27" s="425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93"/>
      <c r="Z27" s="93"/>
      <c r="AA27" s="93"/>
      <c r="AB27" s="83"/>
      <c r="AC27" s="2"/>
      <c r="AD27" s="2"/>
    </row>
    <row r="28" spans="1:30">
      <c r="A28" s="99"/>
      <c r="B28" s="196">
        <f>Bemonstering!$B$9</f>
        <v>3</v>
      </c>
      <c r="C28" s="399" t="str">
        <f>Water!E89</f>
        <v>-</v>
      </c>
      <c r="D28" s="400" t="str">
        <f>Water!E107</f>
        <v>-</v>
      </c>
      <c r="E28" s="400" t="str">
        <f>Water!E125</f>
        <v>-</v>
      </c>
      <c r="F28" s="400" t="str">
        <f>Water!E143</f>
        <v>-</v>
      </c>
      <c r="G28" s="400" t="str">
        <f>Water!E161</f>
        <v>-</v>
      </c>
      <c r="H28" s="400" t="str">
        <f>Water!E179</f>
        <v>-</v>
      </c>
      <c r="I28" s="400" t="str">
        <f>Water!E197</f>
        <v>-</v>
      </c>
      <c r="J28" s="402" t="str">
        <f>Water!E215</f>
        <v>-</v>
      </c>
      <c r="K28" s="425"/>
      <c r="L28" s="387"/>
      <c r="M28" s="387"/>
      <c r="N28" s="387"/>
      <c r="O28" s="387"/>
      <c r="P28" s="387"/>
      <c r="Q28" s="387"/>
      <c r="R28" s="387"/>
      <c r="S28" s="387"/>
      <c r="T28" s="387"/>
      <c r="U28" s="387"/>
      <c r="V28" s="387"/>
      <c r="W28" s="387"/>
      <c r="X28" s="387"/>
      <c r="Y28" s="93"/>
      <c r="Z28" s="93"/>
      <c r="AA28" s="93"/>
      <c r="AB28" s="83"/>
      <c r="AC28" s="2"/>
      <c r="AD28" s="2"/>
    </row>
    <row r="29" spans="1:30">
      <c r="A29" s="99"/>
      <c r="B29" s="196">
        <f>Bemonstering!$B$10</f>
        <v>4</v>
      </c>
      <c r="C29" s="399" t="str">
        <f>Water!E90</f>
        <v>-</v>
      </c>
      <c r="D29" s="400" t="str">
        <f>Water!E108</f>
        <v>-</v>
      </c>
      <c r="E29" s="400" t="str">
        <f>Water!E126</f>
        <v>-</v>
      </c>
      <c r="F29" s="400" t="str">
        <f>Water!E144</f>
        <v>-</v>
      </c>
      <c r="G29" s="400" t="str">
        <f>Water!E162</f>
        <v>-</v>
      </c>
      <c r="H29" s="400" t="str">
        <f>Water!E180</f>
        <v>-</v>
      </c>
      <c r="I29" s="400" t="str">
        <f>Water!E198</f>
        <v>-</v>
      </c>
      <c r="J29" s="402" t="str">
        <f>Water!E216</f>
        <v>-</v>
      </c>
      <c r="K29" s="425"/>
      <c r="L29" s="387"/>
      <c r="M29" s="387"/>
      <c r="N29" s="387"/>
      <c r="O29" s="387"/>
      <c r="P29" s="387"/>
      <c r="Q29" s="387"/>
      <c r="R29" s="387"/>
      <c r="S29" s="387"/>
      <c r="T29" s="387"/>
      <c r="U29" s="387"/>
      <c r="V29" s="387"/>
      <c r="W29" s="387"/>
      <c r="X29" s="387"/>
      <c r="Y29" s="93"/>
      <c r="Z29" s="93"/>
      <c r="AA29" s="93"/>
      <c r="AB29" s="83"/>
      <c r="AC29" s="2"/>
      <c r="AD29" s="2"/>
    </row>
    <row r="30" spans="1:30">
      <c r="A30" s="99"/>
      <c r="B30" s="196">
        <f>Bemonstering!$B$11</f>
        <v>5</v>
      </c>
      <c r="C30" s="399" t="str">
        <f>Water!E91</f>
        <v>-</v>
      </c>
      <c r="D30" s="400" t="str">
        <f>Water!E109</f>
        <v>-</v>
      </c>
      <c r="E30" s="400" t="str">
        <f>Water!E127</f>
        <v>-</v>
      </c>
      <c r="F30" s="400" t="str">
        <f>Water!E145</f>
        <v>-</v>
      </c>
      <c r="G30" s="400" t="str">
        <f>Water!E163</f>
        <v>-</v>
      </c>
      <c r="H30" s="400" t="str">
        <f>Water!E181</f>
        <v>-</v>
      </c>
      <c r="I30" s="400" t="str">
        <f>Water!E199</f>
        <v>-</v>
      </c>
      <c r="J30" s="402" t="str">
        <f>Water!E217</f>
        <v>-</v>
      </c>
      <c r="K30" s="425"/>
      <c r="L30" s="387"/>
      <c r="M30" s="387"/>
      <c r="N30" s="387"/>
      <c r="O30" s="387"/>
      <c r="P30" s="387"/>
      <c r="Q30" s="387"/>
      <c r="R30" s="387"/>
      <c r="S30" s="387"/>
      <c r="T30" s="387"/>
      <c r="U30" s="387"/>
      <c r="V30" s="387"/>
      <c r="W30" s="387"/>
      <c r="X30" s="387"/>
      <c r="Y30" s="93"/>
      <c r="Z30" s="93"/>
      <c r="AA30" s="93"/>
      <c r="AB30" s="83"/>
      <c r="AC30" s="2"/>
      <c r="AD30" s="2"/>
    </row>
    <row r="31" spans="1:30">
      <c r="A31" s="99"/>
      <c r="B31" s="196">
        <f>Bemonstering!$B$12</f>
        <v>6</v>
      </c>
      <c r="C31" s="399" t="str">
        <f>Water!E92</f>
        <v>-</v>
      </c>
      <c r="D31" s="400" t="str">
        <f>Water!E110</f>
        <v>-</v>
      </c>
      <c r="E31" s="400" t="str">
        <f>Water!E128</f>
        <v>-</v>
      </c>
      <c r="F31" s="400" t="str">
        <f>Water!E146</f>
        <v>-</v>
      </c>
      <c r="G31" s="400" t="str">
        <f>Water!E164</f>
        <v>-</v>
      </c>
      <c r="H31" s="400" t="str">
        <f>Water!E182</f>
        <v>-</v>
      </c>
      <c r="I31" s="400" t="str">
        <f>Water!E200</f>
        <v>-</v>
      </c>
      <c r="J31" s="402" t="str">
        <f>Water!E218</f>
        <v>-</v>
      </c>
      <c r="K31" s="425"/>
      <c r="L31" s="387"/>
      <c r="M31" s="387"/>
      <c r="N31" s="387"/>
      <c r="O31" s="387"/>
      <c r="P31" s="387"/>
      <c r="Q31" s="387"/>
      <c r="R31" s="387"/>
      <c r="S31" s="387"/>
      <c r="T31" s="387"/>
      <c r="U31" s="387"/>
      <c r="V31" s="387"/>
      <c r="W31" s="387"/>
      <c r="X31" s="387"/>
      <c r="Y31" s="93"/>
      <c r="Z31" s="93"/>
      <c r="AA31" s="93"/>
      <c r="AB31" s="83"/>
      <c r="AC31" s="2"/>
      <c r="AD31" s="2"/>
    </row>
    <row r="32" spans="1:30">
      <c r="A32" s="99"/>
      <c r="B32" s="196">
        <f>Bemonstering!$B$13</f>
        <v>7</v>
      </c>
      <c r="C32" s="399" t="str">
        <f>Water!E93</f>
        <v>-</v>
      </c>
      <c r="D32" s="400" t="str">
        <f>Water!E111</f>
        <v>-</v>
      </c>
      <c r="E32" s="400" t="str">
        <f>Water!E129</f>
        <v>-</v>
      </c>
      <c r="F32" s="400" t="str">
        <f>Water!E147</f>
        <v>-</v>
      </c>
      <c r="G32" s="400" t="str">
        <f>Water!E165</f>
        <v>-</v>
      </c>
      <c r="H32" s="400" t="str">
        <f>Water!E183</f>
        <v>-</v>
      </c>
      <c r="I32" s="400" t="str">
        <f>Water!E201</f>
        <v>-</v>
      </c>
      <c r="J32" s="402" t="str">
        <f>Water!E219</f>
        <v>-</v>
      </c>
      <c r="K32" s="425"/>
      <c r="L32" s="387"/>
      <c r="M32" s="387"/>
      <c r="N32" s="387"/>
      <c r="O32" s="387"/>
      <c r="P32" s="387"/>
      <c r="Q32" s="387"/>
      <c r="R32" s="387"/>
      <c r="S32" s="387"/>
      <c r="T32" s="387"/>
      <c r="U32" s="387"/>
      <c r="V32" s="387"/>
      <c r="W32" s="387"/>
      <c r="X32" s="387"/>
      <c r="Y32" s="93"/>
      <c r="Z32" s="93"/>
      <c r="AA32" s="93"/>
      <c r="AB32" s="83"/>
      <c r="AC32" s="2"/>
      <c r="AD32" s="2"/>
    </row>
    <row r="33" spans="1:30">
      <c r="A33" s="99"/>
      <c r="B33" s="196">
        <f>Bemonstering!$B$14</f>
        <v>8</v>
      </c>
      <c r="C33" s="399" t="str">
        <f>Water!E94</f>
        <v>-</v>
      </c>
      <c r="D33" s="400" t="str">
        <f>Water!E112</f>
        <v>-</v>
      </c>
      <c r="E33" s="400" t="str">
        <f>Water!E130</f>
        <v>-</v>
      </c>
      <c r="F33" s="400" t="str">
        <f>Water!E148</f>
        <v>-</v>
      </c>
      <c r="G33" s="400" t="str">
        <f>Water!E166</f>
        <v>-</v>
      </c>
      <c r="H33" s="400" t="str">
        <f>Water!E184</f>
        <v>-</v>
      </c>
      <c r="I33" s="400" t="str">
        <f>Water!E202</f>
        <v>-</v>
      </c>
      <c r="J33" s="402" t="str">
        <f>Water!E220</f>
        <v>-</v>
      </c>
      <c r="K33" s="425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  <c r="X33" s="387"/>
      <c r="Y33" s="93"/>
      <c r="Z33" s="93"/>
      <c r="AA33" s="93"/>
      <c r="AB33" s="83"/>
      <c r="AC33" s="2"/>
      <c r="AD33" s="2"/>
    </row>
    <row r="34" spans="1:30">
      <c r="A34" s="99"/>
      <c r="B34" s="196">
        <f>Bemonstering!$B$15</f>
        <v>9</v>
      </c>
      <c r="C34" s="399" t="str">
        <f>Water!E95</f>
        <v>-</v>
      </c>
      <c r="D34" s="400" t="str">
        <f>Water!E113</f>
        <v>-</v>
      </c>
      <c r="E34" s="400" t="str">
        <f>Water!E131</f>
        <v>-</v>
      </c>
      <c r="F34" s="400" t="str">
        <f>Water!E149</f>
        <v>-</v>
      </c>
      <c r="G34" s="400" t="str">
        <f>Water!E167</f>
        <v>-</v>
      </c>
      <c r="H34" s="400" t="str">
        <f>Water!E185</f>
        <v>-</v>
      </c>
      <c r="I34" s="400" t="str">
        <f>Water!E203</f>
        <v>-</v>
      </c>
      <c r="J34" s="402" t="str">
        <f>Water!E221</f>
        <v>-</v>
      </c>
      <c r="K34" s="425"/>
      <c r="L34" s="387"/>
      <c r="M34" s="387"/>
      <c r="N34" s="387"/>
      <c r="O34" s="387"/>
      <c r="P34" s="387"/>
      <c r="Q34" s="387"/>
      <c r="R34" s="387"/>
      <c r="S34" s="387"/>
      <c r="T34" s="387"/>
      <c r="U34" s="387"/>
      <c r="V34" s="387"/>
      <c r="W34" s="387"/>
      <c r="X34" s="387"/>
      <c r="Y34" s="93"/>
      <c r="Z34" s="93"/>
      <c r="AA34" s="93"/>
      <c r="AB34" s="83"/>
      <c r="AC34" s="2"/>
      <c r="AD34" s="2"/>
    </row>
    <row r="35" spans="1:30">
      <c r="A35" s="99"/>
      <c r="B35" s="196">
        <f>Bemonstering!$B$16</f>
        <v>10</v>
      </c>
      <c r="C35" s="399" t="str">
        <f>Water!E96</f>
        <v>-</v>
      </c>
      <c r="D35" s="400" t="str">
        <f>Water!E114</f>
        <v>-</v>
      </c>
      <c r="E35" s="400" t="str">
        <f>Water!E132</f>
        <v>-</v>
      </c>
      <c r="F35" s="400" t="str">
        <f>Water!E150</f>
        <v>-</v>
      </c>
      <c r="G35" s="400" t="str">
        <f>Water!E168</f>
        <v>-</v>
      </c>
      <c r="H35" s="400" t="str">
        <f>Water!E186</f>
        <v>-</v>
      </c>
      <c r="I35" s="400" t="str">
        <f>Water!E204</f>
        <v>-</v>
      </c>
      <c r="J35" s="402" t="str">
        <f>Water!E222</f>
        <v>-</v>
      </c>
      <c r="K35" s="425"/>
      <c r="L35" s="387"/>
      <c r="M35" s="387"/>
      <c r="N35" s="387"/>
      <c r="O35" s="387"/>
      <c r="P35" s="387"/>
      <c r="Q35" s="387"/>
      <c r="R35" s="387"/>
      <c r="S35" s="387"/>
      <c r="T35" s="387"/>
      <c r="U35" s="387"/>
      <c r="V35" s="387"/>
      <c r="W35" s="387"/>
      <c r="X35" s="387"/>
      <c r="Y35" s="93"/>
      <c r="Z35" s="93"/>
      <c r="AA35" s="93"/>
      <c r="AB35" s="83"/>
      <c r="AC35" s="2"/>
      <c r="AD35" s="2"/>
    </row>
    <row r="36" spans="1:30">
      <c r="A36" s="99"/>
      <c r="B36" s="299" t="s">
        <v>43</v>
      </c>
      <c r="C36" s="405" t="e">
        <f t="shared" ref="C36:J36" si="1">AVERAGE(C26:C35)</f>
        <v>#DIV/0!</v>
      </c>
      <c r="D36" s="428" t="e">
        <f t="shared" si="1"/>
        <v>#DIV/0!</v>
      </c>
      <c r="E36" s="429" t="e">
        <f t="shared" si="1"/>
        <v>#DIV/0!</v>
      </c>
      <c r="F36" s="429" t="e">
        <f t="shared" si="1"/>
        <v>#DIV/0!</v>
      </c>
      <c r="G36" s="429" t="e">
        <f t="shared" si="1"/>
        <v>#DIV/0!</v>
      </c>
      <c r="H36" s="429" t="e">
        <f t="shared" si="1"/>
        <v>#DIV/0!</v>
      </c>
      <c r="I36" s="428" t="e">
        <f t="shared" si="1"/>
        <v>#DIV/0!</v>
      </c>
      <c r="J36" s="430" t="e">
        <f t="shared" si="1"/>
        <v>#DIV/0!</v>
      </c>
      <c r="K36" s="431"/>
      <c r="L36" s="387"/>
      <c r="M36" s="387"/>
      <c r="N36" s="387"/>
      <c r="O36" s="387"/>
      <c r="P36" s="387"/>
      <c r="Q36" s="387"/>
      <c r="R36" s="387"/>
      <c r="S36" s="387"/>
      <c r="T36" s="387"/>
      <c r="U36" s="387"/>
      <c r="V36" s="387"/>
      <c r="W36" s="387"/>
      <c r="X36" s="387"/>
      <c r="Y36" s="93"/>
      <c r="Z36" s="93"/>
      <c r="AA36" s="93"/>
      <c r="AB36" s="83"/>
      <c r="AC36" s="2"/>
      <c r="AD36" s="2"/>
    </row>
    <row r="37" spans="1:30">
      <c r="A37" s="99"/>
      <c r="B37" s="299" t="s">
        <v>235</v>
      </c>
      <c r="C37" s="410">
        <f>POCIS!F33</f>
        <v>0.5</v>
      </c>
      <c r="D37" s="411">
        <f>POCIS!F51</f>
        <v>25</v>
      </c>
      <c r="E37" s="411">
        <f>POCIS!F69</f>
        <v>100</v>
      </c>
      <c r="F37" s="411">
        <f>POCIS!F87</f>
        <v>250</v>
      </c>
      <c r="G37" s="411">
        <f>POCIS!F105</f>
        <v>100</v>
      </c>
      <c r="H37" s="411">
        <f>POCIS!F123</f>
        <v>50</v>
      </c>
      <c r="I37" s="411">
        <f>POCIS!F141</f>
        <v>100</v>
      </c>
      <c r="J37" s="412">
        <f>POCIS!F159</f>
        <v>500</v>
      </c>
      <c r="K37" s="380"/>
      <c r="L37" s="387"/>
      <c r="M37" s="387"/>
      <c r="N37" s="387"/>
      <c r="O37" s="387"/>
      <c r="P37" s="387"/>
      <c r="Q37" s="387"/>
      <c r="R37" s="387"/>
      <c r="S37" s="387"/>
      <c r="T37" s="387"/>
      <c r="U37" s="387"/>
      <c r="V37" s="387"/>
      <c r="W37" s="387"/>
      <c r="X37" s="387"/>
      <c r="Y37" s="93"/>
      <c r="Z37" s="93"/>
      <c r="AA37" s="93"/>
      <c r="AB37" s="83"/>
      <c r="AC37" s="2"/>
      <c r="AD37" s="2"/>
    </row>
    <row r="38" spans="1:30" ht="13.5" thickBot="1">
      <c r="A38" s="99"/>
      <c r="B38" s="198" t="s">
        <v>152</v>
      </c>
      <c r="C38" s="415">
        <v>1</v>
      </c>
      <c r="D38" s="416">
        <v>1</v>
      </c>
      <c r="E38" s="416">
        <v>1</v>
      </c>
      <c r="F38" s="416">
        <v>1</v>
      </c>
      <c r="G38" s="416">
        <v>1</v>
      </c>
      <c r="H38" s="416">
        <v>1</v>
      </c>
      <c r="I38" s="416">
        <v>1</v>
      </c>
      <c r="J38" s="417">
        <v>1</v>
      </c>
      <c r="K38" s="423"/>
      <c r="L38" s="387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X38" s="387"/>
      <c r="Y38" s="93"/>
      <c r="Z38" s="93"/>
      <c r="AA38" s="93"/>
      <c r="AB38" s="83"/>
      <c r="AC38" s="2"/>
      <c r="AD38" s="2"/>
    </row>
    <row r="39" spans="1:30" ht="13.5" thickBot="1">
      <c r="A39" s="99"/>
      <c r="B39" s="192"/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87"/>
      <c r="R39" s="387"/>
      <c r="S39" s="387"/>
      <c r="T39" s="387"/>
      <c r="U39" s="387"/>
      <c r="V39" s="387"/>
      <c r="W39" s="387"/>
      <c r="X39" s="387"/>
      <c r="Y39" s="93"/>
      <c r="Z39" s="93"/>
      <c r="AA39" s="93"/>
      <c r="AB39" s="83"/>
      <c r="AC39" s="2"/>
      <c r="AD39" s="2"/>
    </row>
    <row r="40" spans="1:30">
      <c r="A40" s="99"/>
      <c r="B40" s="600" t="s">
        <v>110</v>
      </c>
      <c r="C40" s="588" t="s">
        <v>230</v>
      </c>
      <c r="D40" s="588"/>
      <c r="E40" s="588"/>
      <c r="F40" s="588"/>
      <c r="G40" s="588"/>
      <c r="H40" s="588"/>
      <c r="I40" s="589"/>
      <c r="J40" s="387"/>
      <c r="K40" s="387"/>
      <c r="L40" s="387"/>
      <c r="M40" s="387"/>
      <c r="N40" s="387"/>
      <c r="O40" s="387"/>
      <c r="P40" s="387"/>
      <c r="Q40" s="387"/>
      <c r="R40" s="387"/>
      <c r="S40" s="387"/>
      <c r="T40" s="387"/>
      <c r="U40" s="387"/>
      <c r="V40" s="387"/>
      <c r="W40" s="387"/>
      <c r="X40" s="387"/>
      <c r="Y40" s="93"/>
      <c r="Z40" s="93"/>
      <c r="AA40" s="93"/>
      <c r="AB40" s="83"/>
      <c r="AC40" s="2"/>
      <c r="AD40" s="2"/>
    </row>
    <row r="41" spans="1:30">
      <c r="A41" s="99"/>
      <c r="B41" s="601"/>
      <c r="C41" s="378" t="s">
        <v>64</v>
      </c>
      <c r="D41" s="378" t="s">
        <v>67</v>
      </c>
      <c r="E41" s="378" t="s">
        <v>68</v>
      </c>
      <c r="F41" s="378" t="s">
        <v>70</v>
      </c>
      <c r="G41" s="378" t="s">
        <v>150</v>
      </c>
      <c r="H41" s="378" t="s">
        <v>75</v>
      </c>
      <c r="I41" s="379" t="s">
        <v>93</v>
      </c>
      <c r="J41" s="387"/>
      <c r="K41" s="387"/>
      <c r="L41" s="387"/>
      <c r="M41" s="387"/>
      <c r="N41" s="387"/>
      <c r="O41" s="387"/>
      <c r="P41" s="387"/>
      <c r="Q41" s="387"/>
      <c r="R41" s="387"/>
      <c r="S41" s="387"/>
      <c r="T41" s="387"/>
      <c r="U41" s="387"/>
      <c r="V41" s="387"/>
      <c r="W41" s="387"/>
      <c r="X41" s="387"/>
      <c r="Y41" s="93"/>
      <c r="Z41" s="93"/>
      <c r="AA41" s="93"/>
      <c r="AB41" s="83"/>
      <c r="AC41" s="2"/>
      <c r="AD41" s="2"/>
    </row>
    <row r="42" spans="1:30">
      <c r="A42" s="99"/>
      <c r="B42" s="601"/>
      <c r="C42" s="384"/>
      <c r="D42" s="385"/>
      <c r="E42" s="385"/>
      <c r="F42" s="385"/>
      <c r="G42" s="385"/>
      <c r="H42" s="385"/>
      <c r="I42" s="386"/>
      <c r="J42" s="387"/>
      <c r="K42" s="387"/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  <c r="W42" s="387"/>
      <c r="X42" s="387"/>
      <c r="Y42" s="93"/>
      <c r="Z42" s="93"/>
      <c r="AA42" s="93"/>
      <c r="AB42" s="83"/>
      <c r="AC42" s="2"/>
      <c r="AD42" s="2"/>
    </row>
    <row r="43" spans="1:30" ht="13.5" thickBot="1">
      <c r="A43" s="99"/>
      <c r="B43" s="602"/>
      <c r="C43" s="385" t="s">
        <v>65</v>
      </c>
      <c r="D43" s="385" t="s">
        <v>72</v>
      </c>
      <c r="E43" s="385" t="s">
        <v>74</v>
      </c>
      <c r="F43" s="385" t="s">
        <v>81</v>
      </c>
      <c r="G43" s="385" t="s">
        <v>151</v>
      </c>
      <c r="H43" s="385" t="s">
        <v>82</v>
      </c>
      <c r="I43" s="386" t="s">
        <v>81</v>
      </c>
      <c r="J43" s="387"/>
      <c r="K43" s="387"/>
      <c r="L43" s="387"/>
      <c r="M43" s="387"/>
      <c r="N43" s="387"/>
      <c r="O43" s="387"/>
      <c r="P43" s="387"/>
      <c r="Q43" s="387"/>
      <c r="R43" s="387"/>
      <c r="S43" s="387"/>
      <c r="T43" s="387"/>
      <c r="U43" s="387"/>
      <c r="V43" s="387"/>
      <c r="W43" s="387"/>
      <c r="X43" s="387"/>
      <c r="Y43" s="93"/>
      <c r="Z43" s="93"/>
      <c r="AA43" s="93"/>
      <c r="AB43" s="83"/>
      <c r="AC43" s="2"/>
      <c r="AD43" s="2"/>
    </row>
    <row r="44" spans="1:30">
      <c r="A44" s="99"/>
      <c r="B44" s="493" t="str">
        <f>Bemonstering!$B$7</f>
        <v>test</v>
      </c>
      <c r="C44" s="432" t="str">
        <f>Water!E232</f>
        <v>-</v>
      </c>
      <c r="D44" s="433" t="str">
        <f>Water!E250</f>
        <v>-</v>
      </c>
      <c r="E44" s="395" t="str">
        <f>Water!E268</f>
        <v>-</v>
      </c>
      <c r="F44" s="395" t="str">
        <f>Water!E304</f>
        <v>-</v>
      </c>
      <c r="G44" s="395" t="str">
        <f>Water!E286</f>
        <v>-</v>
      </c>
      <c r="H44" s="395" t="str">
        <f>Water!G322</f>
        <v>-</v>
      </c>
      <c r="I44" s="397" t="str">
        <f>Water!G340</f>
        <v>-</v>
      </c>
      <c r="J44" s="387"/>
      <c r="K44" s="387"/>
      <c r="L44" s="387"/>
      <c r="M44" s="387"/>
      <c r="N44" s="387"/>
      <c r="O44" s="387"/>
      <c r="P44" s="387"/>
      <c r="Q44" s="387"/>
      <c r="R44" s="387"/>
      <c r="S44" s="387"/>
      <c r="T44" s="387"/>
      <c r="U44" s="387"/>
      <c r="V44" s="387"/>
      <c r="W44" s="387"/>
      <c r="X44" s="387"/>
      <c r="Y44" s="93"/>
      <c r="Z44" s="93"/>
      <c r="AA44" s="93"/>
      <c r="AB44" s="83"/>
      <c r="AC44" s="2"/>
      <c r="AD44" s="2"/>
    </row>
    <row r="45" spans="1:30">
      <c r="A45" s="99"/>
      <c r="B45" s="196">
        <f>Bemonstering!$B$8</f>
        <v>2</v>
      </c>
      <c r="C45" s="434" t="str">
        <f>Water!E233</f>
        <v>-</v>
      </c>
      <c r="D45" s="435" t="str">
        <f>Water!E251</f>
        <v>-</v>
      </c>
      <c r="E45" s="400" t="str">
        <f>Water!E269</f>
        <v>-</v>
      </c>
      <c r="F45" s="400" t="str">
        <f>Water!E305</f>
        <v>-</v>
      </c>
      <c r="G45" s="400" t="str">
        <f>Water!E287</f>
        <v>-</v>
      </c>
      <c r="H45" s="400" t="str">
        <f>Water!G323</f>
        <v>-</v>
      </c>
      <c r="I45" s="402" t="str">
        <f>Water!G341</f>
        <v>-</v>
      </c>
      <c r="J45" s="387"/>
      <c r="K45" s="387"/>
      <c r="L45" s="387"/>
      <c r="M45" s="387"/>
      <c r="N45" s="387"/>
      <c r="O45" s="387"/>
      <c r="P45" s="387"/>
      <c r="Q45" s="387"/>
      <c r="R45" s="387"/>
      <c r="S45" s="387"/>
      <c r="T45" s="387"/>
      <c r="U45" s="387"/>
      <c r="V45" s="387"/>
      <c r="W45" s="387"/>
      <c r="X45" s="387"/>
      <c r="Y45" s="93"/>
      <c r="Z45" s="93"/>
      <c r="AA45" s="93"/>
      <c r="AB45" s="83"/>
      <c r="AC45" s="2"/>
      <c r="AD45" s="2"/>
    </row>
    <row r="46" spans="1:30">
      <c r="A46" s="99"/>
      <c r="B46" s="196">
        <f>Bemonstering!$B$9</f>
        <v>3</v>
      </c>
      <c r="C46" s="434" t="str">
        <f>Water!E234</f>
        <v>-</v>
      </c>
      <c r="D46" s="435" t="str">
        <f>Water!E252</f>
        <v>-</v>
      </c>
      <c r="E46" s="400" t="str">
        <f>Water!E270</f>
        <v>-</v>
      </c>
      <c r="F46" s="400" t="str">
        <f>Water!E306</f>
        <v>-</v>
      </c>
      <c r="G46" s="400" t="str">
        <f>Water!E288</f>
        <v>-</v>
      </c>
      <c r="H46" s="400" t="str">
        <f>Water!G324</f>
        <v>-</v>
      </c>
      <c r="I46" s="402" t="str">
        <f>Water!G342</f>
        <v>-</v>
      </c>
      <c r="J46" s="387"/>
      <c r="K46" s="387"/>
      <c r="L46" s="387"/>
      <c r="M46" s="387"/>
      <c r="N46" s="387"/>
      <c r="O46" s="387"/>
      <c r="P46" s="387"/>
      <c r="Q46" s="387"/>
      <c r="R46" s="387"/>
      <c r="S46" s="387"/>
      <c r="T46" s="387"/>
      <c r="U46" s="387"/>
      <c r="V46" s="387"/>
      <c r="W46" s="387"/>
      <c r="X46" s="387"/>
      <c r="Y46" s="93"/>
      <c r="Z46" s="93"/>
      <c r="AA46" s="93"/>
      <c r="AB46" s="83"/>
      <c r="AC46" s="2"/>
      <c r="AD46" s="2"/>
    </row>
    <row r="47" spans="1:30">
      <c r="A47" s="99"/>
      <c r="B47" s="196">
        <f>Bemonstering!$B$10</f>
        <v>4</v>
      </c>
      <c r="C47" s="434" t="str">
        <f>Water!E235</f>
        <v>-</v>
      </c>
      <c r="D47" s="435" t="str">
        <f>Water!E253</f>
        <v>-</v>
      </c>
      <c r="E47" s="400" t="str">
        <f>Water!E271</f>
        <v>-</v>
      </c>
      <c r="F47" s="400" t="str">
        <f>Water!E307</f>
        <v>-</v>
      </c>
      <c r="G47" s="400" t="str">
        <f>Water!E289</f>
        <v>-</v>
      </c>
      <c r="H47" s="400" t="str">
        <f>Water!G325</f>
        <v>-</v>
      </c>
      <c r="I47" s="402" t="str">
        <f>Water!G343</f>
        <v>-</v>
      </c>
      <c r="J47" s="387"/>
      <c r="K47" s="387"/>
      <c r="L47" s="387"/>
      <c r="M47" s="387"/>
      <c r="N47" s="387"/>
      <c r="O47" s="387"/>
      <c r="P47" s="387"/>
      <c r="Q47" s="387"/>
      <c r="R47" s="387"/>
      <c r="S47" s="387"/>
      <c r="T47" s="387"/>
      <c r="U47" s="387"/>
      <c r="V47" s="387"/>
      <c r="W47" s="387"/>
      <c r="X47" s="387"/>
      <c r="Y47" s="93"/>
      <c r="Z47" s="93"/>
      <c r="AA47" s="93"/>
      <c r="AB47" s="83"/>
      <c r="AC47" s="2"/>
      <c r="AD47" s="2"/>
    </row>
    <row r="48" spans="1:30">
      <c r="A48" s="99"/>
      <c r="B48" s="196">
        <f>Bemonstering!$B$11</f>
        <v>5</v>
      </c>
      <c r="C48" s="434" t="str">
        <f>Water!E236</f>
        <v>-</v>
      </c>
      <c r="D48" s="435" t="str">
        <f>Water!E254</f>
        <v>-</v>
      </c>
      <c r="E48" s="400" t="str">
        <f>Water!E272</f>
        <v>-</v>
      </c>
      <c r="F48" s="400" t="str">
        <f>Water!E308</f>
        <v>-</v>
      </c>
      <c r="G48" s="400" t="str">
        <f>Water!E290</f>
        <v>-</v>
      </c>
      <c r="H48" s="400" t="str">
        <f>Water!G326</f>
        <v>-</v>
      </c>
      <c r="I48" s="402" t="str">
        <f>Water!G344</f>
        <v>-</v>
      </c>
      <c r="J48" s="387"/>
      <c r="K48" s="387"/>
      <c r="L48" s="387"/>
      <c r="M48" s="387"/>
      <c r="N48" s="387"/>
      <c r="O48" s="387"/>
      <c r="P48" s="387"/>
      <c r="Q48" s="387"/>
      <c r="R48" s="387"/>
      <c r="S48" s="387"/>
      <c r="T48" s="387"/>
      <c r="U48" s="387"/>
      <c r="V48" s="387"/>
      <c r="W48" s="387"/>
      <c r="X48" s="387"/>
      <c r="Y48" s="93"/>
      <c r="Z48" s="93"/>
      <c r="AA48" s="93"/>
      <c r="AB48" s="83"/>
      <c r="AC48" s="2"/>
      <c r="AD48" s="2"/>
    </row>
    <row r="49" spans="1:30">
      <c r="A49" s="99"/>
      <c r="B49" s="196">
        <f>Bemonstering!$B$12</f>
        <v>6</v>
      </c>
      <c r="C49" s="434" t="str">
        <f>Water!E237</f>
        <v>-</v>
      </c>
      <c r="D49" s="435" t="str">
        <f>Water!E255</f>
        <v>-</v>
      </c>
      <c r="E49" s="400" t="str">
        <f>Water!E273</f>
        <v>-</v>
      </c>
      <c r="F49" s="400" t="str">
        <f>Water!E309</f>
        <v>-</v>
      </c>
      <c r="G49" s="400" t="str">
        <f>Water!E291</f>
        <v>-</v>
      </c>
      <c r="H49" s="400" t="str">
        <f>Water!G327</f>
        <v>-</v>
      </c>
      <c r="I49" s="402" t="str">
        <f>Water!G345</f>
        <v>-</v>
      </c>
      <c r="J49" s="387"/>
      <c r="K49" s="387"/>
      <c r="L49" s="387"/>
      <c r="M49" s="387"/>
      <c r="N49" s="387"/>
      <c r="O49" s="387"/>
      <c r="P49" s="387"/>
      <c r="Q49" s="387"/>
      <c r="R49" s="387"/>
      <c r="S49" s="387"/>
      <c r="T49" s="387"/>
      <c r="U49" s="387"/>
      <c r="V49" s="387"/>
      <c r="W49" s="387"/>
      <c r="X49" s="387"/>
      <c r="Y49" s="93"/>
      <c r="Z49" s="93"/>
      <c r="AA49" s="93"/>
      <c r="AB49" s="83"/>
      <c r="AC49" s="2"/>
      <c r="AD49" s="2"/>
    </row>
    <row r="50" spans="1:30">
      <c r="A50" s="99"/>
      <c r="B50" s="196">
        <f>Bemonstering!$B$13</f>
        <v>7</v>
      </c>
      <c r="C50" s="434" t="str">
        <f>Water!E238</f>
        <v>-</v>
      </c>
      <c r="D50" s="435" t="str">
        <f>Water!E256</f>
        <v>-</v>
      </c>
      <c r="E50" s="400" t="str">
        <f>Water!E274</f>
        <v>-</v>
      </c>
      <c r="F50" s="400" t="str">
        <f>Water!E310</f>
        <v>-</v>
      </c>
      <c r="G50" s="400" t="str">
        <f>Water!E292</f>
        <v>-</v>
      </c>
      <c r="H50" s="400" t="str">
        <f>Water!G328</f>
        <v>-</v>
      </c>
      <c r="I50" s="402" t="str">
        <f>Water!G346</f>
        <v>-</v>
      </c>
      <c r="J50" s="387"/>
      <c r="K50" s="387"/>
      <c r="L50" s="387"/>
      <c r="M50" s="387"/>
      <c r="N50" s="387"/>
      <c r="O50" s="387"/>
      <c r="P50" s="387"/>
      <c r="Q50" s="387"/>
      <c r="R50" s="387"/>
      <c r="S50" s="387"/>
      <c r="T50" s="387"/>
      <c r="U50" s="387"/>
      <c r="V50" s="387"/>
      <c r="W50" s="387"/>
      <c r="X50" s="387"/>
      <c r="Y50" s="93"/>
      <c r="Z50" s="93"/>
      <c r="AA50" s="93"/>
      <c r="AB50" s="83"/>
      <c r="AC50" s="2"/>
      <c r="AD50" s="2"/>
    </row>
    <row r="51" spans="1:30">
      <c r="A51" s="99"/>
      <c r="B51" s="196">
        <f>Bemonstering!$B$14</f>
        <v>8</v>
      </c>
      <c r="C51" s="434" t="str">
        <f>Water!E239</f>
        <v>-</v>
      </c>
      <c r="D51" s="435" t="str">
        <f>Water!E257</f>
        <v>-</v>
      </c>
      <c r="E51" s="400" t="str">
        <f>Water!E275</f>
        <v>-</v>
      </c>
      <c r="F51" s="400" t="str">
        <f>Water!E311</f>
        <v>-</v>
      </c>
      <c r="G51" s="400" t="str">
        <f>Water!E293</f>
        <v>-</v>
      </c>
      <c r="H51" s="400" t="str">
        <f>Water!G329</f>
        <v>-</v>
      </c>
      <c r="I51" s="402" t="str">
        <f>Water!G347</f>
        <v>-</v>
      </c>
      <c r="J51" s="387"/>
      <c r="K51" s="387"/>
      <c r="L51" s="387"/>
      <c r="M51" s="387"/>
      <c r="N51" s="387"/>
      <c r="O51" s="387"/>
      <c r="P51" s="387"/>
      <c r="Q51" s="387"/>
      <c r="R51" s="387"/>
      <c r="S51" s="387"/>
      <c r="T51" s="387"/>
      <c r="U51" s="387"/>
      <c r="V51" s="387"/>
      <c r="W51" s="387"/>
      <c r="X51" s="387"/>
      <c r="Y51" s="93"/>
      <c r="Z51" s="93"/>
      <c r="AA51" s="93"/>
      <c r="AB51" s="83"/>
      <c r="AC51" s="2"/>
      <c r="AD51" s="2"/>
    </row>
    <row r="52" spans="1:30">
      <c r="A52" s="99"/>
      <c r="B52" s="196">
        <f>Bemonstering!$B$15</f>
        <v>9</v>
      </c>
      <c r="C52" s="434" t="str">
        <f>Water!E240</f>
        <v>-</v>
      </c>
      <c r="D52" s="435" t="str">
        <f>Water!E258</f>
        <v>-</v>
      </c>
      <c r="E52" s="400" t="str">
        <f>Water!E276</f>
        <v>-</v>
      </c>
      <c r="F52" s="400" t="str">
        <f>Water!E312</f>
        <v>-</v>
      </c>
      <c r="G52" s="400" t="str">
        <f>Water!E294</f>
        <v>-</v>
      </c>
      <c r="H52" s="400" t="str">
        <f>Water!G330</f>
        <v>-</v>
      </c>
      <c r="I52" s="402" t="str">
        <f>Water!G348</f>
        <v>-</v>
      </c>
      <c r="J52" s="387"/>
      <c r="K52" s="387"/>
      <c r="L52" s="387"/>
      <c r="M52" s="387"/>
      <c r="N52" s="387"/>
      <c r="O52" s="387"/>
      <c r="P52" s="387"/>
      <c r="Q52" s="387"/>
      <c r="R52" s="387"/>
      <c r="S52" s="387"/>
      <c r="T52" s="387"/>
      <c r="U52" s="387"/>
      <c r="V52" s="387"/>
      <c r="W52" s="387"/>
      <c r="X52" s="387"/>
      <c r="Y52" s="93"/>
      <c r="Z52" s="93"/>
      <c r="AA52" s="93"/>
      <c r="AB52" s="83"/>
      <c r="AC52" s="2"/>
      <c r="AD52" s="2"/>
    </row>
    <row r="53" spans="1:30">
      <c r="A53" s="99"/>
      <c r="B53" s="196">
        <f>Bemonstering!$B$16</f>
        <v>10</v>
      </c>
      <c r="C53" s="434" t="str">
        <f>Water!E241</f>
        <v>-</v>
      </c>
      <c r="D53" s="435" t="str">
        <f>Water!E259</f>
        <v>-</v>
      </c>
      <c r="E53" s="400" t="str">
        <f>Water!E277</f>
        <v>-</v>
      </c>
      <c r="F53" s="400" t="str">
        <f>Water!E313</f>
        <v>-</v>
      </c>
      <c r="G53" s="400" t="str">
        <f>Water!E295</f>
        <v>-</v>
      </c>
      <c r="H53" s="400" t="str">
        <f>Water!G331</f>
        <v>-</v>
      </c>
      <c r="I53" s="402" t="str">
        <f>Water!G349</f>
        <v>-</v>
      </c>
      <c r="J53" s="387"/>
      <c r="K53" s="387"/>
      <c r="L53" s="387"/>
      <c r="M53" s="387"/>
      <c r="N53" s="387"/>
      <c r="O53" s="387"/>
      <c r="P53" s="387"/>
      <c r="Q53" s="387"/>
      <c r="R53" s="387"/>
      <c r="S53" s="387"/>
      <c r="T53" s="387"/>
      <c r="U53" s="387"/>
      <c r="V53" s="387"/>
      <c r="W53" s="387"/>
      <c r="X53" s="387"/>
      <c r="Y53" s="93"/>
      <c r="Z53" s="93"/>
      <c r="AA53" s="93"/>
      <c r="AB53" s="83"/>
      <c r="AC53" s="2"/>
      <c r="AD53" s="2"/>
    </row>
    <row r="54" spans="1:30">
      <c r="A54" s="99"/>
      <c r="B54" s="299" t="s">
        <v>43</v>
      </c>
      <c r="C54" s="436" t="e">
        <f>AVERAGE(C44:C53)</f>
        <v>#DIV/0!</v>
      </c>
      <c r="D54" s="437" t="e">
        <f>AVERAGE(D44:D53)</f>
        <v>#DIV/0!</v>
      </c>
      <c r="E54" s="428" t="e">
        <f>AVERAGE(E44:E53)</f>
        <v>#DIV/0!</v>
      </c>
      <c r="F54" s="428" t="e">
        <f>AVERAGE(F44:F53)</f>
        <v>#DIV/0!</v>
      </c>
      <c r="G54" s="428"/>
      <c r="H54" s="429" t="e">
        <f>AVERAGE(H44:H53)</f>
        <v>#DIV/0!</v>
      </c>
      <c r="I54" s="430" t="e">
        <f>AVERAGE(I44:I53)</f>
        <v>#DIV/0!</v>
      </c>
      <c r="J54" s="387"/>
      <c r="K54" s="387"/>
      <c r="L54" s="387"/>
      <c r="M54" s="387"/>
      <c r="N54" s="387"/>
      <c r="O54" s="387"/>
      <c r="P54" s="387"/>
      <c r="Q54" s="387"/>
      <c r="R54" s="387"/>
      <c r="S54" s="387"/>
      <c r="T54" s="387"/>
      <c r="U54" s="387"/>
      <c r="V54" s="387"/>
      <c r="W54" s="387"/>
      <c r="X54" s="387"/>
      <c r="Y54" s="93"/>
      <c r="Z54" s="93"/>
      <c r="AA54" s="93"/>
      <c r="AB54" s="83"/>
      <c r="AC54" s="2"/>
      <c r="AD54" s="2"/>
    </row>
    <row r="55" spans="1:30">
      <c r="A55" s="99"/>
      <c r="B55" s="299" t="s">
        <v>235</v>
      </c>
      <c r="C55" s="410">
        <f>Silrubber!F88</f>
        <v>50</v>
      </c>
      <c r="D55" s="411">
        <f>Silrubber!F106</f>
        <v>150</v>
      </c>
      <c r="E55" s="411">
        <f>Silrubber!F124</f>
        <v>10</v>
      </c>
      <c r="F55" s="411">
        <f>Silrubber!F160</f>
        <v>10</v>
      </c>
      <c r="G55" s="411">
        <f>Silrubber!F142</f>
        <v>3</v>
      </c>
      <c r="H55" s="411">
        <f>Silrubber!H178</f>
        <v>5.0000000000000001E-3</v>
      </c>
      <c r="I55" s="412">
        <f>Silrubber!H196</f>
        <v>5.0000000000000001E-3</v>
      </c>
      <c r="J55" s="387"/>
      <c r="K55" s="387"/>
      <c r="L55" s="387"/>
      <c r="M55" s="387"/>
      <c r="N55" s="387"/>
      <c r="O55" s="387"/>
      <c r="P55" s="387"/>
      <c r="Q55" s="387"/>
      <c r="R55" s="387"/>
      <c r="S55" s="387"/>
      <c r="T55" s="387"/>
      <c r="U55" s="387"/>
      <c r="V55" s="387"/>
      <c r="W55" s="387"/>
      <c r="X55" s="387"/>
      <c r="Y55" s="93"/>
      <c r="Z55" s="93"/>
      <c r="AA55" s="93"/>
      <c r="AB55" s="83"/>
      <c r="AC55" s="2"/>
      <c r="AD55" s="2"/>
    </row>
    <row r="56" spans="1:30" ht="13.5" thickBot="1">
      <c r="A56" s="99"/>
      <c r="B56" s="198" t="s">
        <v>152</v>
      </c>
      <c r="C56" s="415">
        <v>1</v>
      </c>
      <c r="D56" s="416">
        <v>1</v>
      </c>
      <c r="E56" s="416">
        <v>1</v>
      </c>
      <c r="F56" s="416">
        <v>1</v>
      </c>
      <c r="G56" s="416">
        <v>1</v>
      </c>
      <c r="H56" s="416">
        <v>0.5</v>
      </c>
      <c r="I56" s="417">
        <v>0.5</v>
      </c>
      <c r="J56" s="387"/>
      <c r="K56" s="387"/>
      <c r="L56" s="387"/>
      <c r="M56" s="387"/>
      <c r="N56" s="387"/>
      <c r="O56" s="387"/>
      <c r="P56" s="387"/>
      <c r="Q56" s="387"/>
      <c r="R56" s="387"/>
      <c r="S56" s="387"/>
      <c r="T56" s="387"/>
      <c r="U56" s="387"/>
      <c r="V56" s="387"/>
      <c r="W56" s="387"/>
      <c r="X56" s="387"/>
      <c r="Y56" s="93"/>
      <c r="Z56" s="93"/>
      <c r="AA56" s="93"/>
      <c r="AB56" s="83"/>
      <c r="AC56" s="2"/>
      <c r="AD56" s="2"/>
    </row>
    <row r="57" spans="1:30">
      <c r="A57" s="99"/>
      <c r="B57" s="192"/>
      <c r="C57" s="387"/>
      <c r="D57" s="387"/>
      <c r="E57" s="387"/>
      <c r="F57" s="387"/>
      <c r="G57" s="387"/>
      <c r="H57" s="387"/>
      <c r="I57" s="387"/>
      <c r="J57" s="387"/>
      <c r="K57" s="387"/>
      <c r="L57" s="387"/>
      <c r="M57" s="387"/>
      <c r="N57" s="387"/>
      <c r="O57" s="387"/>
      <c r="P57" s="387"/>
      <c r="Q57" s="387"/>
      <c r="R57" s="387"/>
      <c r="S57" s="387"/>
      <c r="T57" s="387"/>
      <c r="U57" s="387"/>
      <c r="V57" s="387"/>
      <c r="W57" s="387"/>
      <c r="X57" s="387"/>
      <c r="Y57" s="93"/>
      <c r="Z57" s="93"/>
      <c r="AA57" s="93"/>
      <c r="AB57" s="83"/>
      <c r="AC57" s="2"/>
      <c r="AD57" s="2"/>
    </row>
    <row r="58" spans="1:30">
      <c r="A58" s="99"/>
      <c r="B58" s="192"/>
      <c r="C58" s="387"/>
      <c r="D58" s="387"/>
      <c r="E58" s="387"/>
      <c r="F58" s="387"/>
      <c r="G58" s="387"/>
      <c r="H58" s="387"/>
      <c r="I58" s="387"/>
      <c r="J58" s="387"/>
      <c r="K58" s="387"/>
      <c r="L58" s="387"/>
      <c r="M58" s="387"/>
      <c r="N58" s="387"/>
      <c r="O58" s="387"/>
      <c r="P58" s="387"/>
      <c r="Q58" s="387"/>
      <c r="R58" s="387"/>
      <c r="S58" s="387"/>
      <c r="T58" s="387"/>
      <c r="U58" s="387"/>
      <c r="V58" s="387"/>
      <c r="W58" s="387"/>
      <c r="X58" s="387"/>
      <c r="Y58" s="93"/>
      <c r="Z58" s="93"/>
      <c r="AA58" s="93"/>
      <c r="AB58" s="83"/>
      <c r="AC58" s="2"/>
      <c r="AD58" s="2"/>
    </row>
    <row r="59" spans="1:30" ht="13.5" thickBot="1">
      <c r="A59" s="99"/>
      <c r="B59" s="192"/>
      <c r="C59" s="598" t="s">
        <v>233</v>
      </c>
      <c r="D59" s="598"/>
      <c r="E59" s="598"/>
      <c r="F59" s="598"/>
      <c r="G59" s="598"/>
      <c r="H59" s="598"/>
      <c r="I59" s="598"/>
      <c r="J59" s="598"/>
      <c r="K59" s="598"/>
      <c r="L59" s="598"/>
      <c r="M59" s="598"/>
      <c r="N59" s="598"/>
      <c r="O59" s="598"/>
      <c r="P59" s="598"/>
      <c r="Q59" s="598"/>
      <c r="R59" s="598"/>
      <c r="S59" s="598"/>
      <c r="T59" s="598"/>
      <c r="U59" s="598"/>
      <c r="V59" s="598"/>
      <c r="W59" s="598"/>
      <c r="X59" s="494"/>
      <c r="Y59" s="93"/>
      <c r="Z59" s="93"/>
      <c r="AA59" s="93"/>
      <c r="AB59" s="83"/>
      <c r="AC59" s="2"/>
      <c r="AD59" s="2"/>
    </row>
    <row r="60" spans="1:30">
      <c r="A60" s="99"/>
      <c r="B60" s="495" t="s">
        <v>160</v>
      </c>
      <c r="C60" s="439" t="s">
        <v>83</v>
      </c>
      <c r="D60" s="440" t="s">
        <v>44</v>
      </c>
      <c r="E60" s="440" t="s">
        <v>60</v>
      </c>
      <c r="F60" s="440" t="s">
        <v>62</v>
      </c>
      <c r="G60" s="440" t="s">
        <v>193</v>
      </c>
      <c r="H60" s="439" t="s">
        <v>11</v>
      </c>
      <c r="I60" s="440" t="s">
        <v>16</v>
      </c>
      <c r="J60" s="440" t="s">
        <v>17</v>
      </c>
      <c r="K60" s="585" t="s">
        <v>94</v>
      </c>
      <c r="L60" s="585"/>
      <c r="M60" s="585"/>
      <c r="N60" s="585"/>
      <c r="O60" s="586"/>
      <c r="P60" s="442"/>
      <c r="Q60" s="439" t="s">
        <v>64</v>
      </c>
      <c r="R60" s="440" t="s">
        <v>67</v>
      </c>
      <c r="S60" s="440" t="s">
        <v>68</v>
      </c>
      <c r="T60" s="440" t="s">
        <v>70</v>
      </c>
      <c r="U60" s="440" t="s">
        <v>150</v>
      </c>
      <c r="V60" s="440" t="s">
        <v>75</v>
      </c>
      <c r="W60" s="441" t="s">
        <v>93</v>
      </c>
      <c r="X60" s="496" t="s">
        <v>158</v>
      </c>
      <c r="Y60" s="93"/>
      <c r="Z60" s="93"/>
      <c r="AA60" s="83"/>
      <c r="AB60" s="2"/>
      <c r="AC60" s="2"/>
      <c r="AD60" s="2"/>
    </row>
    <row r="61" spans="1:30" ht="13.5" thickBot="1">
      <c r="A61" s="99"/>
      <c r="B61" s="497"/>
      <c r="C61" s="444"/>
      <c r="D61" s="421"/>
      <c r="E61" s="421"/>
      <c r="F61" s="421"/>
      <c r="G61" s="421" t="s">
        <v>38</v>
      </c>
      <c r="H61" s="444"/>
      <c r="I61" s="421"/>
      <c r="J61" s="421"/>
      <c r="K61" s="421" t="s">
        <v>153</v>
      </c>
      <c r="L61" s="421" t="s">
        <v>154</v>
      </c>
      <c r="M61" s="421" t="s">
        <v>155</v>
      </c>
      <c r="N61" s="421" t="s">
        <v>156</v>
      </c>
      <c r="O61" s="422" t="s">
        <v>157</v>
      </c>
      <c r="P61" s="376"/>
      <c r="Q61" s="444"/>
      <c r="R61" s="421"/>
      <c r="S61" s="421"/>
      <c r="T61" s="421"/>
      <c r="U61" s="421"/>
      <c r="V61" s="421"/>
      <c r="W61" s="422"/>
      <c r="X61" s="445" t="s">
        <v>159</v>
      </c>
      <c r="Y61" s="93"/>
      <c r="Z61" s="93"/>
      <c r="AA61" s="83"/>
      <c r="AB61" s="2"/>
      <c r="AC61" s="2"/>
      <c r="AD61" s="2"/>
    </row>
    <row r="62" spans="1:30">
      <c r="A62" s="99"/>
      <c r="B62" s="497" t="str">
        <f>Bemonstering!$B$7</f>
        <v>test</v>
      </c>
      <c r="C62" s="358">
        <f>D$20</f>
        <v>2</v>
      </c>
      <c r="D62" s="359">
        <f>D$20</f>
        <v>2</v>
      </c>
      <c r="E62" s="359">
        <f t="shared" ref="E62:G71" si="2">E$20</f>
        <v>2</v>
      </c>
      <c r="F62" s="359">
        <f t="shared" si="2"/>
        <v>2</v>
      </c>
      <c r="G62" s="359">
        <f t="shared" si="2"/>
        <v>2</v>
      </c>
      <c r="H62" s="358">
        <f t="shared" ref="H62:H71" si="3">C$38</f>
        <v>1</v>
      </c>
      <c r="I62" s="359">
        <f t="shared" ref="I62:I71" si="4">D$38</f>
        <v>1</v>
      </c>
      <c r="J62" s="359">
        <f t="shared" ref="J62:J71" si="5">E$38</f>
        <v>1</v>
      </c>
      <c r="K62" s="359">
        <f t="shared" ref="K62:K71" si="6">F$38</f>
        <v>1</v>
      </c>
      <c r="L62" s="359">
        <f t="shared" ref="L62:L71" si="7">G$38</f>
        <v>1</v>
      </c>
      <c r="M62" s="359">
        <f t="shared" ref="M62:M71" si="8">H$38</f>
        <v>1</v>
      </c>
      <c r="N62" s="359">
        <f t="shared" ref="N62:N71" si="9">I$38</f>
        <v>1</v>
      </c>
      <c r="O62" s="360">
        <f t="shared" ref="O62:O71" si="10">J$38</f>
        <v>1</v>
      </c>
      <c r="P62" s="362"/>
      <c r="Q62" s="358">
        <f t="shared" ref="Q62:Q71" si="11">C$56</f>
        <v>1</v>
      </c>
      <c r="R62" s="359">
        <f t="shared" ref="R62:R71" si="12">D$56</f>
        <v>1</v>
      </c>
      <c r="S62" s="359">
        <f t="shared" ref="S62:S71" si="13">E$56</f>
        <v>1</v>
      </c>
      <c r="T62" s="359">
        <f t="shared" ref="T62:T71" si="14">F$56</f>
        <v>1</v>
      </c>
      <c r="U62" s="359">
        <f t="shared" ref="U62:U71" si="15">G$56</f>
        <v>1</v>
      </c>
      <c r="V62" s="359">
        <f t="shared" ref="V62:V71" si="16">H$56</f>
        <v>0.5</v>
      </c>
      <c r="W62" s="360">
        <f t="shared" ref="W62:W71" si="17">I$56</f>
        <v>0.5</v>
      </c>
      <c r="X62" s="498">
        <f t="shared" ref="X62:X71" si="18">SUM(C62:J62)+SUM(K62:O62)/5+SUM(Q62:W62)</f>
        <v>20</v>
      </c>
      <c r="Y62" s="93"/>
      <c r="Z62" s="93"/>
      <c r="AA62" s="83"/>
      <c r="AB62" s="2"/>
      <c r="AC62" s="2"/>
      <c r="AD62" s="2"/>
    </row>
    <row r="63" spans="1:30">
      <c r="A63" s="99"/>
      <c r="B63" s="497">
        <f>Bemonstering!$B$8</f>
        <v>2</v>
      </c>
      <c r="C63" s="363">
        <f t="shared" ref="C63:C71" si="19">$C$20</f>
        <v>2</v>
      </c>
      <c r="D63" s="364">
        <f t="shared" ref="D63:D71" si="20">D$20</f>
        <v>2</v>
      </c>
      <c r="E63" s="364">
        <f t="shared" si="2"/>
        <v>2</v>
      </c>
      <c r="F63" s="364">
        <f t="shared" si="2"/>
        <v>2</v>
      </c>
      <c r="G63" s="364">
        <f t="shared" si="2"/>
        <v>2</v>
      </c>
      <c r="H63" s="363">
        <f t="shared" si="3"/>
        <v>1</v>
      </c>
      <c r="I63" s="364">
        <f t="shared" si="4"/>
        <v>1</v>
      </c>
      <c r="J63" s="364">
        <f t="shared" si="5"/>
        <v>1</v>
      </c>
      <c r="K63" s="364">
        <f t="shared" si="6"/>
        <v>1</v>
      </c>
      <c r="L63" s="364">
        <f t="shared" si="7"/>
        <v>1</v>
      </c>
      <c r="M63" s="364">
        <f t="shared" si="8"/>
        <v>1</v>
      </c>
      <c r="N63" s="364">
        <f t="shared" si="9"/>
        <v>1</v>
      </c>
      <c r="O63" s="365">
        <f t="shared" si="10"/>
        <v>1</v>
      </c>
      <c r="P63" s="362"/>
      <c r="Q63" s="363">
        <f t="shared" si="11"/>
        <v>1</v>
      </c>
      <c r="R63" s="364">
        <f t="shared" si="12"/>
        <v>1</v>
      </c>
      <c r="S63" s="364">
        <f t="shared" si="13"/>
        <v>1</v>
      </c>
      <c r="T63" s="364">
        <f t="shared" si="14"/>
        <v>1</v>
      </c>
      <c r="U63" s="364">
        <f t="shared" si="15"/>
        <v>1</v>
      </c>
      <c r="V63" s="364">
        <f t="shared" si="16"/>
        <v>0.5</v>
      </c>
      <c r="W63" s="365">
        <f t="shared" si="17"/>
        <v>0.5</v>
      </c>
      <c r="X63" s="499">
        <f t="shared" si="18"/>
        <v>20</v>
      </c>
      <c r="Y63" s="93"/>
      <c r="Z63" s="93"/>
      <c r="AA63" s="83"/>
      <c r="AB63" s="2"/>
      <c r="AC63" s="2"/>
      <c r="AD63" s="2"/>
    </row>
    <row r="64" spans="1:30">
      <c r="A64" s="99"/>
      <c r="B64" s="497">
        <f>Bemonstering!$B$9</f>
        <v>3</v>
      </c>
      <c r="C64" s="363">
        <f t="shared" si="19"/>
        <v>2</v>
      </c>
      <c r="D64" s="364">
        <f t="shared" si="20"/>
        <v>2</v>
      </c>
      <c r="E64" s="364">
        <f t="shared" si="2"/>
        <v>2</v>
      </c>
      <c r="F64" s="364">
        <f t="shared" si="2"/>
        <v>2</v>
      </c>
      <c r="G64" s="364">
        <f t="shared" si="2"/>
        <v>2</v>
      </c>
      <c r="H64" s="363">
        <f t="shared" si="3"/>
        <v>1</v>
      </c>
      <c r="I64" s="364">
        <f t="shared" si="4"/>
        <v>1</v>
      </c>
      <c r="J64" s="364">
        <f t="shared" si="5"/>
        <v>1</v>
      </c>
      <c r="K64" s="364">
        <f t="shared" si="6"/>
        <v>1</v>
      </c>
      <c r="L64" s="364">
        <f t="shared" si="7"/>
        <v>1</v>
      </c>
      <c r="M64" s="364">
        <f t="shared" si="8"/>
        <v>1</v>
      </c>
      <c r="N64" s="364">
        <f t="shared" si="9"/>
        <v>1</v>
      </c>
      <c r="O64" s="365">
        <f t="shared" si="10"/>
        <v>1</v>
      </c>
      <c r="P64" s="362"/>
      <c r="Q64" s="363">
        <f t="shared" si="11"/>
        <v>1</v>
      </c>
      <c r="R64" s="364">
        <f t="shared" si="12"/>
        <v>1</v>
      </c>
      <c r="S64" s="364">
        <f t="shared" si="13"/>
        <v>1</v>
      </c>
      <c r="T64" s="364">
        <f t="shared" si="14"/>
        <v>1</v>
      </c>
      <c r="U64" s="364">
        <f t="shared" si="15"/>
        <v>1</v>
      </c>
      <c r="V64" s="364">
        <f t="shared" si="16"/>
        <v>0.5</v>
      </c>
      <c r="W64" s="365">
        <f t="shared" si="17"/>
        <v>0.5</v>
      </c>
      <c r="X64" s="499">
        <f t="shared" si="18"/>
        <v>20</v>
      </c>
      <c r="Y64" s="93"/>
      <c r="Z64" s="93"/>
      <c r="AA64" s="83"/>
      <c r="AB64" s="2"/>
      <c r="AC64" s="2"/>
      <c r="AD64" s="2"/>
    </row>
    <row r="65" spans="1:30">
      <c r="A65" s="99"/>
      <c r="B65" s="497">
        <f>Bemonstering!$B$10</f>
        <v>4</v>
      </c>
      <c r="C65" s="363">
        <f t="shared" si="19"/>
        <v>2</v>
      </c>
      <c r="D65" s="364">
        <f t="shared" si="20"/>
        <v>2</v>
      </c>
      <c r="E65" s="364">
        <f t="shared" si="2"/>
        <v>2</v>
      </c>
      <c r="F65" s="364">
        <f t="shared" si="2"/>
        <v>2</v>
      </c>
      <c r="G65" s="364">
        <f t="shared" si="2"/>
        <v>2</v>
      </c>
      <c r="H65" s="363">
        <f t="shared" si="3"/>
        <v>1</v>
      </c>
      <c r="I65" s="364">
        <f t="shared" si="4"/>
        <v>1</v>
      </c>
      <c r="J65" s="364">
        <f t="shared" si="5"/>
        <v>1</v>
      </c>
      <c r="K65" s="364">
        <f t="shared" si="6"/>
        <v>1</v>
      </c>
      <c r="L65" s="364">
        <f t="shared" si="7"/>
        <v>1</v>
      </c>
      <c r="M65" s="364">
        <f t="shared" si="8"/>
        <v>1</v>
      </c>
      <c r="N65" s="364">
        <f t="shared" si="9"/>
        <v>1</v>
      </c>
      <c r="O65" s="365">
        <f t="shared" si="10"/>
        <v>1</v>
      </c>
      <c r="P65" s="362"/>
      <c r="Q65" s="363">
        <f t="shared" si="11"/>
        <v>1</v>
      </c>
      <c r="R65" s="364">
        <f t="shared" si="12"/>
        <v>1</v>
      </c>
      <c r="S65" s="364">
        <f t="shared" si="13"/>
        <v>1</v>
      </c>
      <c r="T65" s="364">
        <f t="shared" si="14"/>
        <v>1</v>
      </c>
      <c r="U65" s="364">
        <f t="shared" si="15"/>
        <v>1</v>
      </c>
      <c r="V65" s="364">
        <f t="shared" si="16"/>
        <v>0.5</v>
      </c>
      <c r="W65" s="365">
        <f t="shared" si="17"/>
        <v>0.5</v>
      </c>
      <c r="X65" s="499">
        <f t="shared" si="18"/>
        <v>20</v>
      </c>
      <c r="Y65" s="93"/>
      <c r="Z65" s="93"/>
      <c r="AA65" s="83"/>
      <c r="AB65" s="2"/>
      <c r="AC65" s="2"/>
      <c r="AD65" s="2"/>
    </row>
    <row r="66" spans="1:30">
      <c r="A66" s="99"/>
      <c r="B66" s="497">
        <f>Bemonstering!$B$11</f>
        <v>5</v>
      </c>
      <c r="C66" s="363">
        <f t="shared" si="19"/>
        <v>2</v>
      </c>
      <c r="D66" s="364">
        <f t="shared" si="20"/>
        <v>2</v>
      </c>
      <c r="E66" s="364">
        <f t="shared" si="2"/>
        <v>2</v>
      </c>
      <c r="F66" s="364">
        <f t="shared" si="2"/>
        <v>2</v>
      </c>
      <c r="G66" s="364">
        <f t="shared" si="2"/>
        <v>2</v>
      </c>
      <c r="H66" s="363">
        <f t="shared" si="3"/>
        <v>1</v>
      </c>
      <c r="I66" s="364">
        <f t="shared" si="4"/>
        <v>1</v>
      </c>
      <c r="J66" s="364">
        <f t="shared" si="5"/>
        <v>1</v>
      </c>
      <c r="K66" s="364">
        <f t="shared" si="6"/>
        <v>1</v>
      </c>
      <c r="L66" s="364">
        <f t="shared" si="7"/>
        <v>1</v>
      </c>
      <c r="M66" s="364">
        <f t="shared" si="8"/>
        <v>1</v>
      </c>
      <c r="N66" s="364">
        <f t="shared" si="9"/>
        <v>1</v>
      </c>
      <c r="O66" s="365">
        <f t="shared" si="10"/>
        <v>1</v>
      </c>
      <c r="P66" s="362"/>
      <c r="Q66" s="363">
        <f t="shared" si="11"/>
        <v>1</v>
      </c>
      <c r="R66" s="364">
        <f t="shared" si="12"/>
        <v>1</v>
      </c>
      <c r="S66" s="364">
        <f t="shared" si="13"/>
        <v>1</v>
      </c>
      <c r="T66" s="364">
        <f t="shared" si="14"/>
        <v>1</v>
      </c>
      <c r="U66" s="364">
        <f t="shared" si="15"/>
        <v>1</v>
      </c>
      <c r="V66" s="364">
        <f t="shared" si="16"/>
        <v>0.5</v>
      </c>
      <c r="W66" s="365">
        <f t="shared" si="17"/>
        <v>0.5</v>
      </c>
      <c r="X66" s="499">
        <f t="shared" si="18"/>
        <v>20</v>
      </c>
      <c r="Y66" s="93"/>
      <c r="Z66" s="93"/>
      <c r="AA66" s="83"/>
      <c r="AB66" s="2"/>
      <c r="AC66" s="2"/>
      <c r="AD66" s="2"/>
    </row>
    <row r="67" spans="1:30">
      <c r="A67" s="99"/>
      <c r="B67" s="497">
        <f>Bemonstering!$B$12</f>
        <v>6</v>
      </c>
      <c r="C67" s="363">
        <f t="shared" si="19"/>
        <v>2</v>
      </c>
      <c r="D67" s="364">
        <f t="shared" si="20"/>
        <v>2</v>
      </c>
      <c r="E67" s="364">
        <f t="shared" si="2"/>
        <v>2</v>
      </c>
      <c r="F67" s="364">
        <f t="shared" si="2"/>
        <v>2</v>
      </c>
      <c r="G67" s="364">
        <f t="shared" si="2"/>
        <v>2</v>
      </c>
      <c r="H67" s="363">
        <f t="shared" si="3"/>
        <v>1</v>
      </c>
      <c r="I67" s="364">
        <f t="shared" si="4"/>
        <v>1</v>
      </c>
      <c r="J67" s="364">
        <f t="shared" si="5"/>
        <v>1</v>
      </c>
      <c r="K67" s="364">
        <f t="shared" si="6"/>
        <v>1</v>
      </c>
      <c r="L67" s="364">
        <f t="shared" si="7"/>
        <v>1</v>
      </c>
      <c r="M67" s="364">
        <f t="shared" si="8"/>
        <v>1</v>
      </c>
      <c r="N67" s="364">
        <f t="shared" si="9"/>
        <v>1</v>
      </c>
      <c r="O67" s="365">
        <f t="shared" si="10"/>
        <v>1</v>
      </c>
      <c r="P67" s="362"/>
      <c r="Q67" s="363">
        <f t="shared" si="11"/>
        <v>1</v>
      </c>
      <c r="R67" s="364">
        <f t="shared" si="12"/>
        <v>1</v>
      </c>
      <c r="S67" s="364">
        <f t="shared" si="13"/>
        <v>1</v>
      </c>
      <c r="T67" s="364">
        <f t="shared" si="14"/>
        <v>1</v>
      </c>
      <c r="U67" s="364">
        <f t="shared" si="15"/>
        <v>1</v>
      </c>
      <c r="V67" s="364">
        <f t="shared" si="16"/>
        <v>0.5</v>
      </c>
      <c r="W67" s="365">
        <f t="shared" si="17"/>
        <v>0.5</v>
      </c>
      <c r="X67" s="499">
        <f t="shared" si="18"/>
        <v>20</v>
      </c>
      <c r="Y67" s="93"/>
      <c r="Z67" s="93"/>
      <c r="AA67" s="83"/>
      <c r="AB67" s="2"/>
      <c r="AC67" s="2"/>
      <c r="AD67" s="2"/>
    </row>
    <row r="68" spans="1:30">
      <c r="A68" s="99"/>
      <c r="B68" s="497">
        <f>Bemonstering!$B$13</f>
        <v>7</v>
      </c>
      <c r="C68" s="363">
        <f t="shared" si="19"/>
        <v>2</v>
      </c>
      <c r="D68" s="364">
        <f t="shared" si="20"/>
        <v>2</v>
      </c>
      <c r="E68" s="364">
        <f t="shared" si="2"/>
        <v>2</v>
      </c>
      <c r="F68" s="364">
        <f t="shared" si="2"/>
        <v>2</v>
      </c>
      <c r="G68" s="364">
        <f t="shared" si="2"/>
        <v>2</v>
      </c>
      <c r="H68" s="363">
        <f t="shared" si="3"/>
        <v>1</v>
      </c>
      <c r="I68" s="364">
        <f t="shared" si="4"/>
        <v>1</v>
      </c>
      <c r="J68" s="364">
        <f t="shared" si="5"/>
        <v>1</v>
      </c>
      <c r="K68" s="364">
        <f t="shared" si="6"/>
        <v>1</v>
      </c>
      <c r="L68" s="364">
        <f t="shared" si="7"/>
        <v>1</v>
      </c>
      <c r="M68" s="364">
        <f t="shared" si="8"/>
        <v>1</v>
      </c>
      <c r="N68" s="364">
        <f t="shared" si="9"/>
        <v>1</v>
      </c>
      <c r="O68" s="365">
        <f t="shared" si="10"/>
        <v>1</v>
      </c>
      <c r="P68" s="362"/>
      <c r="Q68" s="363">
        <f t="shared" si="11"/>
        <v>1</v>
      </c>
      <c r="R68" s="364">
        <f t="shared" si="12"/>
        <v>1</v>
      </c>
      <c r="S68" s="364">
        <f t="shared" si="13"/>
        <v>1</v>
      </c>
      <c r="T68" s="364">
        <f t="shared" si="14"/>
        <v>1</v>
      </c>
      <c r="U68" s="364">
        <f t="shared" si="15"/>
        <v>1</v>
      </c>
      <c r="V68" s="364">
        <f t="shared" si="16"/>
        <v>0.5</v>
      </c>
      <c r="W68" s="365">
        <f t="shared" si="17"/>
        <v>0.5</v>
      </c>
      <c r="X68" s="499">
        <f t="shared" si="18"/>
        <v>20</v>
      </c>
      <c r="Y68" s="93"/>
      <c r="Z68" s="93"/>
      <c r="AA68" s="83"/>
      <c r="AB68" s="2"/>
      <c r="AC68" s="2"/>
      <c r="AD68" s="2"/>
    </row>
    <row r="69" spans="1:30">
      <c r="A69" s="99"/>
      <c r="B69" s="497">
        <f>Bemonstering!$B$14</f>
        <v>8</v>
      </c>
      <c r="C69" s="363">
        <f t="shared" si="19"/>
        <v>2</v>
      </c>
      <c r="D69" s="364">
        <f t="shared" si="20"/>
        <v>2</v>
      </c>
      <c r="E69" s="364">
        <f t="shared" si="2"/>
        <v>2</v>
      </c>
      <c r="F69" s="364">
        <f t="shared" si="2"/>
        <v>2</v>
      </c>
      <c r="G69" s="364">
        <f t="shared" si="2"/>
        <v>2</v>
      </c>
      <c r="H69" s="363">
        <f t="shared" si="3"/>
        <v>1</v>
      </c>
      <c r="I69" s="364">
        <f t="shared" si="4"/>
        <v>1</v>
      </c>
      <c r="J69" s="364">
        <f t="shared" si="5"/>
        <v>1</v>
      </c>
      <c r="K69" s="364">
        <f t="shared" si="6"/>
        <v>1</v>
      </c>
      <c r="L69" s="364">
        <f t="shared" si="7"/>
        <v>1</v>
      </c>
      <c r="M69" s="364">
        <f t="shared" si="8"/>
        <v>1</v>
      </c>
      <c r="N69" s="364">
        <f t="shared" si="9"/>
        <v>1</v>
      </c>
      <c r="O69" s="365">
        <f t="shared" si="10"/>
        <v>1</v>
      </c>
      <c r="P69" s="362"/>
      <c r="Q69" s="363">
        <f t="shared" si="11"/>
        <v>1</v>
      </c>
      <c r="R69" s="364">
        <f t="shared" si="12"/>
        <v>1</v>
      </c>
      <c r="S69" s="364">
        <f t="shared" si="13"/>
        <v>1</v>
      </c>
      <c r="T69" s="364">
        <f t="shared" si="14"/>
        <v>1</v>
      </c>
      <c r="U69" s="364">
        <f t="shared" si="15"/>
        <v>1</v>
      </c>
      <c r="V69" s="364">
        <f t="shared" si="16"/>
        <v>0.5</v>
      </c>
      <c r="W69" s="365">
        <f t="shared" si="17"/>
        <v>0.5</v>
      </c>
      <c r="X69" s="499">
        <f t="shared" si="18"/>
        <v>20</v>
      </c>
      <c r="Y69" s="93"/>
      <c r="Z69" s="93"/>
      <c r="AA69" s="83"/>
      <c r="AB69" s="2"/>
      <c r="AC69" s="2"/>
      <c r="AD69" s="2"/>
    </row>
    <row r="70" spans="1:30">
      <c r="A70" s="99"/>
      <c r="B70" s="497">
        <f>Bemonstering!$B$15</f>
        <v>9</v>
      </c>
      <c r="C70" s="363">
        <f t="shared" si="19"/>
        <v>2</v>
      </c>
      <c r="D70" s="364">
        <f t="shared" si="20"/>
        <v>2</v>
      </c>
      <c r="E70" s="364">
        <f t="shared" si="2"/>
        <v>2</v>
      </c>
      <c r="F70" s="364">
        <f t="shared" si="2"/>
        <v>2</v>
      </c>
      <c r="G70" s="364">
        <f t="shared" si="2"/>
        <v>2</v>
      </c>
      <c r="H70" s="363">
        <f t="shared" si="3"/>
        <v>1</v>
      </c>
      <c r="I70" s="364">
        <f t="shared" si="4"/>
        <v>1</v>
      </c>
      <c r="J70" s="364">
        <f t="shared" si="5"/>
        <v>1</v>
      </c>
      <c r="K70" s="364">
        <f t="shared" si="6"/>
        <v>1</v>
      </c>
      <c r="L70" s="364">
        <f t="shared" si="7"/>
        <v>1</v>
      </c>
      <c r="M70" s="364">
        <f t="shared" si="8"/>
        <v>1</v>
      </c>
      <c r="N70" s="364">
        <f t="shared" si="9"/>
        <v>1</v>
      </c>
      <c r="O70" s="365">
        <f t="shared" si="10"/>
        <v>1</v>
      </c>
      <c r="P70" s="362"/>
      <c r="Q70" s="363">
        <f t="shared" si="11"/>
        <v>1</v>
      </c>
      <c r="R70" s="364">
        <f t="shared" si="12"/>
        <v>1</v>
      </c>
      <c r="S70" s="364">
        <f t="shared" si="13"/>
        <v>1</v>
      </c>
      <c r="T70" s="364">
        <f t="shared" si="14"/>
        <v>1</v>
      </c>
      <c r="U70" s="364">
        <f t="shared" si="15"/>
        <v>1</v>
      </c>
      <c r="V70" s="364">
        <f t="shared" si="16"/>
        <v>0.5</v>
      </c>
      <c r="W70" s="365">
        <f t="shared" si="17"/>
        <v>0.5</v>
      </c>
      <c r="X70" s="499">
        <f t="shared" si="18"/>
        <v>20</v>
      </c>
      <c r="Y70" s="93"/>
      <c r="Z70" s="93"/>
      <c r="AA70" s="83"/>
      <c r="AB70" s="2"/>
      <c r="AC70" s="2"/>
      <c r="AD70" s="2"/>
    </row>
    <row r="71" spans="1:30" ht="13.5" thickBot="1">
      <c r="A71" s="99"/>
      <c r="B71" s="500">
        <f>Bemonstering!$B$16</f>
        <v>10</v>
      </c>
      <c r="C71" s="367">
        <f t="shared" si="19"/>
        <v>2</v>
      </c>
      <c r="D71" s="368">
        <f t="shared" si="20"/>
        <v>2</v>
      </c>
      <c r="E71" s="368">
        <f t="shared" si="2"/>
        <v>2</v>
      </c>
      <c r="F71" s="368">
        <f t="shared" si="2"/>
        <v>2</v>
      </c>
      <c r="G71" s="368">
        <f t="shared" si="2"/>
        <v>2</v>
      </c>
      <c r="H71" s="367">
        <f t="shared" si="3"/>
        <v>1</v>
      </c>
      <c r="I71" s="368">
        <f t="shared" si="4"/>
        <v>1</v>
      </c>
      <c r="J71" s="368">
        <f t="shared" si="5"/>
        <v>1</v>
      </c>
      <c r="K71" s="368">
        <f t="shared" si="6"/>
        <v>1</v>
      </c>
      <c r="L71" s="368">
        <f t="shared" si="7"/>
        <v>1</v>
      </c>
      <c r="M71" s="368">
        <f t="shared" si="8"/>
        <v>1</v>
      </c>
      <c r="N71" s="368">
        <f t="shared" si="9"/>
        <v>1</v>
      </c>
      <c r="O71" s="369">
        <f t="shared" si="10"/>
        <v>1</v>
      </c>
      <c r="P71" s="371"/>
      <c r="Q71" s="367">
        <f t="shared" si="11"/>
        <v>1</v>
      </c>
      <c r="R71" s="368">
        <f t="shared" si="12"/>
        <v>1</v>
      </c>
      <c r="S71" s="368">
        <f t="shared" si="13"/>
        <v>1</v>
      </c>
      <c r="T71" s="368">
        <f t="shared" si="14"/>
        <v>1</v>
      </c>
      <c r="U71" s="368">
        <f t="shared" si="15"/>
        <v>1</v>
      </c>
      <c r="V71" s="368">
        <f t="shared" si="16"/>
        <v>0.5</v>
      </c>
      <c r="W71" s="369">
        <f t="shared" si="17"/>
        <v>0.5</v>
      </c>
      <c r="X71" s="501">
        <f t="shared" si="18"/>
        <v>20</v>
      </c>
      <c r="Y71" s="93"/>
      <c r="Z71" s="93"/>
      <c r="AA71" s="83"/>
      <c r="AB71" s="2"/>
      <c r="AC71" s="2"/>
      <c r="AD71" s="2"/>
    </row>
    <row r="72" spans="1:30" ht="13.5" thickBot="1">
      <c r="A72" s="99"/>
      <c r="B72" s="192"/>
      <c r="C72" s="387"/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7"/>
      <c r="R72" s="387"/>
      <c r="S72" s="387"/>
      <c r="T72" s="387"/>
      <c r="U72" s="387"/>
      <c r="V72" s="387"/>
      <c r="W72" s="387"/>
      <c r="X72" s="387"/>
      <c r="Y72" s="93"/>
      <c r="Z72" s="93"/>
      <c r="AA72" s="93"/>
      <c r="AB72" s="83"/>
      <c r="AC72" s="2"/>
      <c r="AD72" s="2"/>
    </row>
    <row r="73" spans="1:30">
      <c r="A73" s="99"/>
      <c r="B73" s="495" t="s">
        <v>236</v>
      </c>
      <c r="C73" s="439" t="s">
        <v>83</v>
      </c>
      <c r="D73" s="440" t="s">
        <v>44</v>
      </c>
      <c r="E73" s="440" t="s">
        <v>60</v>
      </c>
      <c r="F73" s="440" t="s">
        <v>62</v>
      </c>
      <c r="G73" s="440" t="s">
        <v>193</v>
      </c>
      <c r="H73" s="439" t="s">
        <v>11</v>
      </c>
      <c r="I73" s="440" t="s">
        <v>16</v>
      </c>
      <c r="J73" s="440" t="s">
        <v>17</v>
      </c>
      <c r="K73" s="585" t="s">
        <v>94</v>
      </c>
      <c r="L73" s="585"/>
      <c r="M73" s="585"/>
      <c r="N73" s="585"/>
      <c r="O73" s="585"/>
      <c r="P73" s="441" t="s">
        <v>140</v>
      </c>
      <c r="Q73" s="440" t="s">
        <v>64</v>
      </c>
      <c r="R73" s="440" t="s">
        <v>67</v>
      </c>
      <c r="S73" s="440" t="s">
        <v>68</v>
      </c>
      <c r="T73" s="440" t="s">
        <v>70</v>
      </c>
      <c r="U73" s="440" t="s">
        <v>150</v>
      </c>
      <c r="V73" s="440" t="s">
        <v>75</v>
      </c>
      <c r="W73" s="441" t="s">
        <v>93</v>
      </c>
      <c r="X73" s="131"/>
      <c r="Y73" s="93"/>
      <c r="Z73" s="93"/>
      <c r="AA73" s="83"/>
      <c r="AB73" s="2"/>
      <c r="AC73" s="2"/>
      <c r="AD73" s="2"/>
    </row>
    <row r="74" spans="1:30" ht="13.5" thickBot="1">
      <c r="A74" s="99"/>
      <c r="B74" s="497"/>
      <c r="C74" s="377"/>
      <c r="D74" s="378"/>
      <c r="E74" s="378"/>
      <c r="F74" s="378"/>
      <c r="G74" s="378" t="s">
        <v>38</v>
      </c>
      <c r="H74" s="444"/>
      <c r="I74" s="421"/>
      <c r="J74" s="421"/>
      <c r="K74" s="421" t="s">
        <v>153</v>
      </c>
      <c r="L74" s="421" t="s">
        <v>154</v>
      </c>
      <c r="M74" s="421" t="s">
        <v>155</v>
      </c>
      <c r="N74" s="421" t="s">
        <v>156</v>
      </c>
      <c r="O74" s="421" t="s">
        <v>157</v>
      </c>
      <c r="P74" s="422" t="s">
        <v>141</v>
      </c>
      <c r="Q74" s="378"/>
      <c r="R74" s="378"/>
      <c r="S74" s="378"/>
      <c r="T74" s="378"/>
      <c r="U74" s="378"/>
      <c r="V74" s="378"/>
      <c r="W74" s="379"/>
      <c r="X74" s="131"/>
      <c r="Y74" s="93"/>
      <c r="Z74" s="93"/>
      <c r="AA74" s="83"/>
      <c r="AB74" s="2"/>
      <c r="AC74" s="2"/>
      <c r="AD74" s="2"/>
    </row>
    <row r="75" spans="1:30">
      <c r="A75" s="99"/>
      <c r="B75" s="196" t="str">
        <f>Bemonstering!$B$7</f>
        <v>test</v>
      </c>
      <c r="C75" s="450">
        <f t="shared" ref="C75:G84" si="21">IF(C8="-","",C8/C$19)</f>
        <v>1.25</v>
      </c>
      <c r="D75" s="451" t="str">
        <f t="shared" si="21"/>
        <v/>
      </c>
      <c r="E75" s="451" t="str">
        <f t="shared" si="21"/>
        <v/>
      </c>
      <c r="F75" s="451" t="str">
        <f t="shared" si="21"/>
        <v/>
      </c>
      <c r="G75" s="451" t="str">
        <f t="shared" si="21"/>
        <v/>
      </c>
      <c r="H75" s="450" t="str">
        <f t="shared" ref="H75:H83" si="22">IF(C26="-","",C26/C$37)</f>
        <v/>
      </c>
      <c r="I75" s="451" t="str">
        <f t="shared" ref="I75:I83" si="23">IF(D26="-","",D26/D$37)</f>
        <v/>
      </c>
      <c r="J75" s="451" t="str">
        <f t="shared" ref="J75:J83" si="24">IF(E26="-","",E26/E$37)</f>
        <v/>
      </c>
      <c r="K75" s="451" t="str">
        <f t="shared" ref="K75:K83" si="25">IF(F26="-","",F26/F$37)</f>
        <v/>
      </c>
      <c r="L75" s="451" t="str">
        <f t="shared" ref="L75:L83" si="26">IF(G26="-","",G26/G$37)</f>
        <v/>
      </c>
      <c r="M75" s="451" t="str">
        <f t="shared" ref="M75:M83" si="27">IF(H26="-","",H26/H$37)</f>
        <v/>
      </c>
      <c r="N75" s="451" t="str">
        <f t="shared" ref="N75:N83" si="28">IF(I26="-","",I26/I$37)</f>
        <v/>
      </c>
      <c r="O75" s="453" t="str">
        <f t="shared" ref="O75:O83" si="29">IF(J26="-","",J26/J$37)</f>
        <v/>
      </c>
      <c r="P75" s="452">
        <f t="shared" ref="P75:P84" si="30">IF(K62="","",SUM(K75:O75)/5)</f>
        <v>0</v>
      </c>
      <c r="Q75" s="502" t="str">
        <f t="shared" ref="Q75:Q84" si="31">IF(C44="-","",C44*Q62/C$55)</f>
        <v/>
      </c>
      <c r="R75" s="451" t="str">
        <f t="shared" ref="R75:R84" si="32">IF(D44="-","",D44*R62/D$55)</f>
        <v/>
      </c>
      <c r="S75" s="451" t="str">
        <f t="shared" ref="S75:S84" si="33">IF(E44="-","",E44*S62/E$55)</f>
        <v/>
      </c>
      <c r="T75" s="451" t="str">
        <f t="shared" ref="T75:T84" si="34">IF(F44="-","",F44*T62/F$55)</f>
        <v/>
      </c>
      <c r="U75" s="451" t="str">
        <f t="shared" ref="U75:U84" si="35">IF(G44="-","",G44*U62/G$55)</f>
        <v/>
      </c>
      <c r="V75" s="451" t="str">
        <f t="shared" ref="V75:V84" si="36">IF(H44="-","",H44*V62/H$55)</f>
        <v/>
      </c>
      <c r="W75" s="452" t="str">
        <f t="shared" ref="W75:W84" si="37">IF(I44="-","",I44*W62/I$55)</f>
        <v/>
      </c>
      <c r="X75" s="131"/>
      <c r="Y75" s="93"/>
      <c r="Z75" s="93"/>
      <c r="AA75" s="83"/>
      <c r="AB75" s="2"/>
      <c r="AC75" s="2"/>
      <c r="AD75" s="2"/>
    </row>
    <row r="76" spans="1:30">
      <c r="A76" s="99"/>
      <c r="B76" s="196">
        <f>Bemonstering!$B$8</f>
        <v>2</v>
      </c>
      <c r="C76" s="457">
        <f t="shared" si="21"/>
        <v>0</v>
      </c>
      <c r="D76" s="458" t="str">
        <f t="shared" si="21"/>
        <v/>
      </c>
      <c r="E76" s="458" t="str">
        <f t="shared" si="21"/>
        <v/>
      </c>
      <c r="F76" s="458" t="str">
        <f t="shared" si="21"/>
        <v/>
      </c>
      <c r="G76" s="458" t="str">
        <f t="shared" si="21"/>
        <v/>
      </c>
      <c r="H76" s="457" t="str">
        <f t="shared" si="22"/>
        <v/>
      </c>
      <c r="I76" s="458" t="str">
        <f t="shared" si="23"/>
        <v/>
      </c>
      <c r="J76" s="458" t="str">
        <f t="shared" si="24"/>
        <v/>
      </c>
      <c r="K76" s="458" t="str">
        <f t="shared" si="25"/>
        <v/>
      </c>
      <c r="L76" s="458" t="str">
        <f t="shared" si="26"/>
        <v/>
      </c>
      <c r="M76" s="458" t="str">
        <f t="shared" si="27"/>
        <v/>
      </c>
      <c r="N76" s="458" t="str">
        <f t="shared" si="28"/>
        <v/>
      </c>
      <c r="O76" s="460" t="str">
        <f t="shared" si="29"/>
        <v/>
      </c>
      <c r="P76" s="459">
        <f t="shared" si="30"/>
        <v>0</v>
      </c>
      <c r="Q76" s="461" t="str">
        <f t="shared" si="31"/>
        <v/>
      </c>
      <c r="R76" s="458" t="str">
        <f t="shared" si="32"/>
        <v/>
      </c>
      <c r="S76" s="458" t="str">
        <f t="shared" si="33"/>
        <v/>
      </c>
      <c r="T76" s="458" t="str">
        <f t="shared" si="34"/>
        <v/>
      </c>
      <c r="U76" s="458" t="str">
        <f t="shared" si="35"/>
        <v/>
      </c>
      <c r="V76" s="458" t="str">
        <f t="shared" si="36"/>
        <v/>
      </c>
      <c r="W76" s="459" t="str">
        <f t="shared" si="37"/>
        <v/>
      </c>
      <c r="X76" s="131"/>
      <c r="Y76" s="93"/>
      <c r="Z76" s="93"/>
      <c r="AA76" s="83"/>
      <c r="AB76" s="2"/>
      <c r="AC76" s="2"/>
      <c r="AD76" s="2"/>
    </row>
    <row r="77" spans="1:30">
      <c r="A77" s="99"/>
      <c r="B77" s="196">
        <f>Bemonstering!$B$9</f>
        <v>3</v>
      </c>
      <c r="C77" s="457">
        <f t="shared" si="21"/>
        <v>0</v>
      </c>
      <c r="D77" s="458" t="str">
        <f t="shared" si="21"/>
        <v/>
      </c>
      <c r="E77" s="458" t="str">
        <f t="shared" si="21"/>
        <v/>
      </c>
      <c r="F77" s="458" t="str">
        <f t="shared" si="21"/>
        <v/>
      </c>
      <c r="G77" s="458" t="str">
        <f t="shared" si="21"/>
        <v/>
      </c>
      <c r="H77" s="457" t="str">
        <f t="shared" si="22"/>
        <v/>
      </c>
      <c r="I77" s="458" t="str">
        <f t="shared" si="23"/>
        <v/>
      </c>
      <c r="J77" s="458" t="str">
        <f t="shared" si="24"/>
        <v/>
      </c>
      <c r="K77" s="458" t="str">
        <f t="shared" si="25"/>
        <v/>
      </c>
      <c r="L77" s="458" t="str">
        <f t="shared" si="26"/>
        <v/>
      </c>
      <c r="M77" s="458" t="str">
        <f t="shared" si="27"/>
        <v/>
      </c>
      <c r="N77" s="458" t="str">
        <f t="shared" si="28"/>
        <v/>
      </c>
      <c r="O77" s="460" t="str">
        <f t="shared" si="29"/>
        <v/>
      </c>
      <c r="P77" s="459">
        <f t="shared" si="30"/>
        <v>0</v>
      </c>
      <c r="Q77" s="461" t="str">
        <f t="shared" si="31"/>
        <v/>
      </c>
      <c r="R77" s="458" t="str">
        <f t="shared" si="32"/>
        <v/>
      </c>
      <c r="S77" s="458" t="str">
        <f t="shared" si="33"/>
        <v/>
      </c>
      <c r="T77" s="458" t="str">
        <f t="shared" si="34"/>
        <v/>
      </c>
      <c r="U77" s="458" t="str">
        <f t="shared" si="35"/>
        <v/>
      </c>
      <c r="V77" s="458" t="str">
        <f t="shared" si="36"/>
        <v/>
      </c>
      <c r="W77" s="459" t="str">
        <f t="shared" si="37"/>
        <v/>
      </c>
      <c r="X77" s="131"/>
      <c r="Y77" s="93"/>
      <c r="Z77" s="93"/>
      <c r="AA77" s="83"/>
      <c r="AB77" s="2"/>
      <c r="AC77" s="2"/>
      <c r="AD77" s="2"/>
    </row>
    <row r="78" spans="1:30">
      <c r="A78" s="99"/>
      <c r="B78" s="196">
        <f>Bemonstering!$B$10</f>
        <v>4</v>
      </c>
      <c r="C78" s="457">
        <f t="shared" si="21"/>
        <v>0</v>
      </c>
      <c r="D78" s="458" t="str">
        <f t="shared" si="21"/>
        <v/>
      </c>
      <c r="E78" s="458" t="str">
        <f t="shared" si="21"/>
        <v/>
      </c>
      <c r="F78" s="458" t="str">
        <f t="shared" si="21"/>
        <v/>
      </c>
      <c r="G78" s="458" t="str">
        <f t="shared" si="21"/>
        <v/>
      </c>
      <c r="H78" s="457" t="str">
        <f t="shared" si="22"/>
        <v/>
      </c>
      <c r="I78" s="458" t="str">
        <f t="shared" si="23"/>
        <v/>
      </c>
      <c r="J78" s="458" t="str">
        <f t="shared" si="24"/>
        <v/>
      </c>
      <c r="K78" s="458" t="str">
        <f t="shared" si="25"/>
        <v/>
      </c>
      <c r="L78" s="458" t="str">
        <f t="shared" si="26"/>
        <v/>
      </c>
      <c r="M78" s="458" t="str">
        <f t="shared" si="27"/>
        <v/>
      </c>
      <c r="N78" s="458" t="str">
        <f t="shared" si="28"/>
        <v/>
      </c>
      <c r="O78" s="460" t="str">
        <f t="shared" si="29"/>
        <v/>
      </c>
      <c r="P78" s="459">
        <f t="shared" si="30"/>
        <v>0</v>
      </c>
      <c r="Q78" s="461" t="str">
        <f t="shared" si="31"/>
        <v/>
      </c>
      <c r="R78" s="458" t="str">
        <f t="shared" si="32"/>
        <v/>
      </c>
      <c r="S78" s="458" t="str">
        <f t="shared" si="33"/>
        <v/>
      </c>
      <c r="T78" s="458" t="str">
        <f t="shared" si="34"/>
        <v/>
      </c>
      <c r="U78" s="458" t="str">
        <f t="shared" si="35"/>
        <v/>
      </c>
      <c r="V78" s="458" t="str">
        <f t="shared" si="36"/>
        <v/>
      </c>
      <c r="W78" s="459" t="str">
        <f t="shared" si="37"/>
        <v/>
      </c>
      <c r="X78" s="131"/>
      <c r="Y78" s="93"/>
      <c r="Z78" s="93"/>
      <c r="AA78" s="83"/>
      <c r="AB78" s="2"/>
      <c r="AC78" s="2"/>
      <c r="AD78" s="2"/>
    </row>
    <row r="79" spans="1:30">
      <c r="A79" s="99"/>
      <c r="B79" s="196">
        <f>Bemonstering!$B$11</f>
        <v>5</v>
      </c>
      <c r="C79" s="457">
        <f t="shared" si="21"/>
        <v>0</v>
      </c>
      <c r="D79" s="458" t="str">
        <f t="shared" si="21"/>
        <v/>
      </c>
      <c r="E79" s="458" t="str">
        <f t="shared" si="21"/>
        <v/>
      </c>
      <c r="F79" s="458" t="str">
        <f t="shared" si="21"/>
        <v/>
      </c>
      <c r="G79" s="458" t="str">
        <f t="shared" si="21"/>
        <v/>
      </c>
      <c r="H79" s="457" t="str">
        <f t="shared" si="22"/>
        <v/>
      </c>
      <c r="I79" s="458" t="str">
        <f t="shared" si="23"/>
        <v/>
      </c>
      <c r="J79" s="458" t="str">
        <f t="shared" si="24"/>
        <v/>
      </c>
      <c r="K79" s="458" t="str">
        <f t="shared" si="25"/>
        <v/>
      </c>
      <c r="L79" s="458" t="str">
        <f t="shared" si="26"/>
        <v/>
      </c>
      <c r="M79" s="458" t="str">
        <f t="shared" si="27"/>
        <v/>
      </c>
      <c r="N79" s="458" t="str">
        <f t="shared" si="28"/>
        <v/>
      </c>
      <c r="O79" s="460" t="str">
        <f t="shared" si="29"/>
        <v/>
      </c>
      <c r="P79" s="459">
        <f t="shared" si="30"/>
        <v>0</v>
      </c>
      <c r="Q79" s="461" t="str">
        <f t="shared" si="31"/>
        <v/>
      </c>
      <c r="R79" s="458" t="str">
        <f t="shared" si="32"/>
        <v/>
      </c>
      <c r="S79" s="458" t="str">
        <f t="shared" si="33"/>
        <v/>
      </c>
      <c r="T79" s="458" t="str">
        <f t="shared" si="34"/>
        <v/>
      </c>
      <c r="U79" s="458" t="str">
        <f t="shared" si="35"/>
        <v/>
      </c>
      <c r="V79" s="458" t="str">
        <f t="shared" si="36"/>
        <v/>
      </c>
      <c r="W79" s="459" t="str">
        <f t="shared" si="37"/>
        <v/>
      </c>
      <c r="X79" s="131"/>
      <c r="Y79" s="93"/>
      <c r="Z79" s="93"/>
      <c r="AA79" s="83"/>
      <c r="AB79" s="2"/>
      <c r="AC79" s="2"/>
      <c r="AD79" s="2"/>
    </row>
    <row r="80" spans="1:30">
      <c r="A80" s="99"/>
      <c r="B80" s="196">
        <f>Bemonstering!$B$12</f>
        <v>6</v>
      </c>
      <c r="C80" s="457">
        <f t="shared" si="21"/>
        <v>0</v>
      </c>
      <c r="D80" s="458" t="str">
        <f t="shared" si="21"/>
        <v/>
      </c>
      <c r="E80" s="458" t="str">
        <f t="shared" si="21"/>
        <v/>
      </c>
      <c r="F80" s="458" t="str">
        <f t="shared" si="21"/>
        <v/>
      </c>
      <c r="G80" s="458" t="str">
        <f t="shared" si="21"/>
        <v/>
      </c>
      <c r="H80" s="457" t="str">
        <f t="shared" si="22"/>
        <v/>
      </c>
      <c r="I80" s="458" t="str">
        <f t="shared" si="23"/>
        <v/>
      </c>
      <c r="J80" s="458" t="str">
        <f t="shared" si="24"/>
        <v/>
      </c>
      <c r="K80" s="458" t="str">
        <f t="shared" si="25"/>
        <v/>
      </c>
      <c r="L80" s="458" t="str">
        <f t="shared" si="26"/>
        <v/>
      </c>
      <c r="M80" s="458" t="str">
        <f t="shared" si="27"/>
        <v/>
      </c>
      <c r="N80" s="458" t="str">
        <f t="shared" si="28"/>
        <v/>
      </c>
      <c r="O80" s="460" t="str">
        <f t="shared" si="29"/>
        <v/>
      </c>
      <c r="P80" s="459">
        <f t="shared" si="30"/>
        <v>0</v>
      </c>
      <c r="Q80" s="461" t="str">
        <f t="shared" si="31"/>
        <v/>
      </c>
      <c r="R80" s="458" t="str">
        <f t="shared" si="32"/>
        <v/>
      </c>
      <c r="S80" s="458" t="str">
        <f t="shared" si="33"/>
        <v/>
      </c>
      <c r="T80" s="458" t="str">
        <f t="shared" si="34"/>
        <v/>
      </c>
      <c r="U80" s="458" t="str">
        <f t="shared" si="35"/>
        <v/>
      </c>
      <c r="V80" s="458" t="str">
        <f t="shared" si="36"/>
        <v/>
      </c>
      <c r="W80" s="459" t="str">
        <f t="shared" si="37"/>
        <v/>
      </c>
      <c r="X80" s="131"/>
      <c r="Y80" s="93"/>
      <c r="Z80" s="93"/>
      <c r="AA80" s="83"/>
      <c r="AB80" s="2"/>
      <c r="AC80" s="2"/>
      <c r="AD80" s="2"/>
    </row>
    <row r="81" spans="1:30">
      <c r="A81" s="99"/>
      <c r="B81" s="196">
        <f>Bemonstering!$B$13</f>
        <v>7</v>
      </c>
      <c r="C81" s="457">
        <f t="shared" si="21"/>
        <v>0</v>
      </c>
      <c r="D81" s="458" t="str">
        <f t="shared" si="21"/>
        <v/>
      </c>
      <c r="E81" s="458" t="str">
        <f t="shared" si="21"/>
        <v/>
      </c>
      <c r="F81" s="458" t="str">
        <f t="shared" si="21"/>
        <v/>
      </c>
      <c r="G81" s="458" t="str">
        <f t="shared" si="21"/>
        <v/>
      </c>
      <c r="H81" s="457" t="str">
        <f t="shared" si="22"/>
        <v/>
      </c>
      <c r="I81" s="458" t="str">
        <f t="shared" si="23"/>
        <v/>
      </c>
      <c r="J81" s="458" t="str">
        <f t="shared" si="24"/>
        <v/>
      </c>
      <c r="K81" s="458" t="str">
        <f t="shared" si="25"/>
        <v/>
      </c>
      <c r="L81" s="458" t="str">
        <f t="shared" si="26"/>
        <v/>
      </c>
      <c r="M81" s="458" t="str">
        <f t="shared" si="27"/>
        <v/>
      </c>
      <c r="N81" s="458" t="str">
        <f t="shared" si="28"/>
        <v/>
      </c>
      <c r="O81" s="460" t="str">
        <f t="shared" si="29"/>
        <v/>
      </c>
      <c r="P81" s="459">
        <f t="shared" si="30"/>
        <v>0</v>
      </c>
      <c r="Q81" s="461" t="str">
        <f t="shared" si="31"/>
        <v/>
      </c>
      <c r="R81" s="458" t="str">
        <f t="shared" si="32"/>
        <v/>
      </c>
      <c r="S81" s="458" t="str">
        <f t="shared" si="33"/>
        <v/>
      </c>
      <c r="T81" s="458" t="str">
        <f t="shared" si="34"/>
        <v/>
      </c>
      <c r="U81" s="458" t="str">
        <f t="shared" si="35"/>
        <v/>
      </c>
      <c r="V81" s="458" t="str">
        <f t="shared" si="36"/>
        <v/>
      </c>
      <c r="W81" s="459" t="str">
        <f t="shared" si="37"/>
        <v/>
      </c>
      <c r="X81" s="131"/>
      <c r="Y81" s="93"/>
      <c r="Z81" s="93"/>
      <c r="AA81" s="83"/>
      <c r="AB81" s="2"/>
      <c r="AC81" s="2"/>
      <c r="AD81" s="2"/>
    </row>
    <row r="82" spans="1:30">
      <c r="A82" s="99"/>
      <c r="B82" s="196">
        <f>Bemonstering!$B$14</f>
        <v>8</v>
      </c>
      <c r="C82" s="457">
        <f t="shared" si="21"/>
        <v>0</v>
      </c>
      <c r="D82" s="458" t="str">
        <f t="shared" si="21"/>
        <v/>
      </c>
      <c r="E82" s="458" t="str">
        <f t="shared" si="21"/>
        <v/>
      </c>
      <c r="F82" s="458" t="str">
        <f t="shared" si="21"/>
        <v/>
      </c>
      <c r="G82" s="458" t="str">
        <f t="shared" si="21"/>
        <v/>
      </c>
      <c r="H82" s="457" t="str">
        <f t="shared" si="22"/>
        <v/>
      </c>
      <c r="I82" s="458" t="str">
        <f t="shared" si="23"/>
        <v/>
      </c>
      <c r="J82" s="458" t="str">
        <f t="shared" si="24"/>
        <v/>
      </c>
      <c r="K82" s="458" t="str">
        <f t="shared" si="25"/>
        <v/>
      </c>
      <c r="L82" s="458" t="str">
        <f t="shared" si="26"/>
        <v/>
      </c>
      <c r="M82" s="458" t="str">
        <f t="shared" si="27"/>
        <v/>
      </c>
      <c r="N82" s="458" t="str">
        <f t="shared" si="28"/>
        <v/>
      </c>
      <c r="O82" s="460" t="str">
        <f t="shared" si="29"/>
        <v/>
      </c>
      <c r="P82" s="459">
        <f t="shared" si="30"/>
        <v>0</v>
      </c>
      <c r="Q82" s="461" t="str">
        <f t="shared" si="31"/>
        <v/>
      </c>
      <c r="R82" s="458" t="str">
        <f t="shared" si="32"/>
        <v/>
      </c>
      <c r="S82" s="458" t="str">
        <f t="shared" si="33"/>
        <v/>
      </c>
      <c r="T82" s="458" t="str">
        <f t="shared" si="34"/>
        <v/>
      </c>
      <c r="U82" s="458" t="str">
        <f t="shared" si="35"/>
        <v/>
      </c>
      <c r="V82" s="458" t="str">
        <f t="shared" si="36"/>
        <v/>
      </c>
      <c r="W82" s="459" t="str">
        <f t="shared" si="37"/>
        <v/>
      </c>
      <c r="X82" s="131"/>
      <c r="Y82" s="93"/>
      <c r="Z82" s="93"/>
      <c r="AA82" s="83"/>
      <c r="AB82" s="2"/>
      <c r="AC82" s="2"/>
      <c r="AD82" s="2"/>
    </row>
    <row r="83" spans="1:30">
      <c r="A83" s="99"/>
      <c r="B83" s="196">
        <f>Bemonstering!$B$15</f>
        <v>9</v>
      </c>
      <c r="C83" s="457">
        <f t="shared" si="21"/>
        <v>0</v>
      </c>
      <c r="D83" s="458" t="str">
        <f t="shared" si="21"/>
        <v/>
      </c>
      <c r="E83" s="458" t="str">
        <f t="shared" si="21"/>
        <v/>
      </c>
      <c r="F83" s="458" t="str">
        <f t="shared" si="21"/>
        <v/>
      </c>
      <c r="G83" s="458" t="str">
        <f t="shared" si="21"/>
        <v/>
      </c>
      <c r="H83" s="457" t="str">
        <f t="shared" si="22"/>
        <v/>
      </c>
      <c r="I83" s="458" t="str">
        <f t="shared" si="23"/>
        <v/>
      </c>
      <c r="J83" s="458" t="str">
        <f t="shared" si="24"/>
        <v/>
      </c>
      <c r="K83" s="458" t="str">
        <f t="shared" si="25"/>
        <v/>
      </c>
      <c r="L83" s="458" t="str">
        <f t="shared" si="26"/>
        <v/>
      </c>
      <c r="M83" s="458" t="str">
        <f t="shared" si="27"/>
        <v/>
      </c>
      <c r="N83" s="458" t="str">
        <f t="shared" si="28"/>
        <v/>
      </c>
      <c r="O83" s="460" t="str">
        <f t="shared" si="29"/>
        <v/>
      </c>
      <c r="P83" s="459">
        <f t="shared" si="30"/>
        <v>0</v>
      </c>
      <c r="Q83" s="461" t="str">
        <f t="shared" si="31"/>
        <v/>
      </c>
      <c r="R83" s="458" t="str">
        <f t="shared" si="32"/>
        <v/>
      </c>
      <c r="S83" s="458" t="str">
        <f t="shared" si="33"/>
        <v/>
      </c>
      <c r="T83" s="458" t="str">
        <f t="shared" si="34"/>
        <v/>
      </c>
      <c r="U83" s="458" t="str">
        <f t="shared" si="35"/>
        <v/>
      </c>
      <c r="V83" s="458" t="str">
        <f t="shared" si="36"/>
        <v/>
      </c>
      <c r="W83" s="459" t="str">
        <f t="shared" si="37"/>
        <v/>
      </c>
      <c r="X83" s="131"/>
      <c r="Y83" s="93"/>
      <c r="Z83" s="93"/>
      <c r="AA83" s="83"/>
      <c r="AB83" s="2"/>
      <c r="AC83" s="2"/>
      <c r="AD83" s="2"/>
    </row>
    <row r="84" spans="1:30" ht="13.5" thickBot="1">
      <c r="A84" s="99"/>
      <c r="B84" s="503">
        <f>Bemonstering!$B$16</f>
        <v>10</v>
      </c>
      <c r="C84" s="462">
        <f t="shared" si="21"/>
        <v>0</v>
      </c>
      <c r="D84" s="463" t="str">
        <f t="shared" si="21"/>
        <v/>
      </c>
      <c r="E84" s="463" t="str">
        <f t="shared" si="21"/>
        <v/>
      </c>
      <c r="F84" s="463" t="str">
        <f t="shared" si="21"/>
        <v/>
      </c>
      <c r="G84" s="463"/>
      <c r="H84" s="462"/>
      <c r="I84" s="463" t="str">
        <f t="shared" ref="I84:O84" si="38">IF(D35="-","",D35/D$37)</f>
        <v/>
      </c>
      <c r="J84" s="463" t="str">
        <f t="shared" si="38"/>
        <v/>
      </c>
      <c r="K84" s="463" t="str">
        <f t="shared" si="38"/>
        <v/>
      </c>
      <c r="L84" s="463" t="str">
        <f t="shared" si="38"/>
        <v/>
      </c>
      <c r="M84" s="463" t="str">
        <f t="shared" si="38"/>
        <v/>
      </c>
      <c r="N84" s="463" t="str">
        <f t="shared" si="38"/>
        <v/>
      </c>
      <c r="O84" s="465" t="str">
        <f t="shared" si="38"/>
        <v/>
      </c>
      <c r="P84" s="464">
        <f t="shared" si="30"/>
        <v>0</v>
      </c>
      <c r="Q84" s="466" t="str">
        <f t="shared" si="31"/>
        <v/>
      </c>
      <c r="R84" s="463" t="str">
        <f t="shared" si="32"/>
        <v/>
      </c>
      <c r="S84" s="463" t="str">
        <f t="shared" si="33"/>
        <v/>
      </c>
      <c r="T84" s="463" t="str">
        <f t="shared" si="34"/>
        <v/>
      </c>
      <c r="U84" s="463" t="str">
        <f t="shared" si="35"/>
        <v/>
      </c>
      <c r="V84" s="463" t="str">
        <f t="shared" si="36"/>
        <v/>
      </c>
      <c r="W84" s="464" t="str">
        <f t="shared" si="37"/>
        <v/>
      </c>
      <c r="X84" s="131"/>
      <c r="Y84" s="93"/>
      <c r="Z84" s="93"/>
      <c r="AA84" s="83"/>
      <c r="AB84" s="2"/>
      <c r="AC84" s="2"/>
      <c r="AD84" s="2"/>
    </row>
    <row r="85" spans="1:30" ht="13.5" thickBot="1">
      <c r="A85" s="99"/>
      <c r="B85" s="335"/>
      <c r="C85" s="467"/>
      <c r="D85" s="467"/>
      <c r="E85" s="467"/>
      <c r="F85" s="467"/>
      <c r="G85" s="467"/>
      <c r="H85" s="467"/>
      <c r="I85" s="467"/>
      <c r="J85" s="467"/>
      <c r="K85" s="467"/>
      <c r="L85" s="467"/>
      <c r="M85" s="467"/>
      <c r="N85" s="467"/>
      <c r="O85" s="467"/>
      <c r="P85" s="467"/>
      <c r="Q85" s="387"/>
      <c r="R85" s="467"/>
      <c r="S85" s="467"/>
      <c r="T85" s="467"/>
      <c r="U85" s="467"/>
      <c r="V85" s="467"/>
      <c r="W85" s="467"/>
      <c r="X85" s="467"/>
      <c r="Y85" s="93"/>
      <c r="Z85" s="93"/>
      <c r="AA85" s="93"/>
      <c r="AB85" s="83"/>
      <c r="AC85" s="2"/>
      <c r="AD85" s="2"/>
    </row>
    <row r="86" spans="1:30">
      <c r="A86" s="505"/>
      <c r="B86" s="506" t="s">
        <v>214</v>
      </c>
      <c r="C86" s="507"/>
      <c r="D86" s="508"/>
      <c r="E86" s="508"/>
      <c r="F86" s="508"/>
      <c r="G86" s="508"/>
      <c r="H86" s="508"/>
      <c r="I86" s="508"/>
      <c r="J86" s="509"/>
      <c r="K86" s="507"/>
      <c r="L86" s="508"/>
      <c r="M86" s="508"/>
      <c r="N86" s="508"/>
      <c r="O86" s="509"/>
      <c r="P86" s="510" t="s">
        <v>140</v>
      </c>
      <c r="Q86" s="511"/>
      <c r="R86" s="511"/>
      <c r="S86" s="511"/>
      <c r="T86" s="511"/>
      <c r="U86" s="511"/>
      <c r="V86" s="511"/>
      <c r="W86" s="512"/>
      <c r="X86" s="505"/>
      <c r="Y86" s="93"/>
      <c r="Z86" s="93"/>
      <c r="AA86" s="83"/>
      <c r="AB86" s="2"/>
      <c r="AC86" s="2"/>
      <c r="AD86" s="2"/>
    </row>
    <row r="87" spans="1:30">
      <c r="A87" s="505"/>
      <c r="B87" s="513"/>
      <c r="C87" s="514" t="s">
        <v>83</v>
      </c>
      <c r="D87" s="515" t="s">
        <v>44</v>
      </c>
      <c r="E87" s="515" t="s">
        <v>60</v>
      </c>
      <c r="F87" s="515" t="s">
        <v>62</v>
      </c>
      <c r="G87" s="515" t="s">
        <v>193</v>
      </c>
      <c r="H87" s="515" t="s">
        <v>11</v>
      </c>
      <c r="I87" s="515" t="s">
        <v>16</v>
      </c>
      <c r="J87" s="516" t="s">
        <v>17</v>
      </c>
      <c r="K87" s="517"/>
      <c r="L87" s="518"/>
      <c r="M87" s="518"/>
      <c r="N87" s="518"/>
      <c r="O87" s="519"/>
      <c r="P87" s="514" t="s">
        <v>141</v>
      </c>
      <c r="Q87" s="515" t="s">
        <v>64</v>
      </c>
      <c r="R87" s="515" t="s">
        <v>67</v>
      </c>
      <c r="S87" s="515" t="s">
        <v>68</v>
      </c>
      <c r="T87" s="515" t="s">
        <v>70</v>
      </c>
      <c r="U87" s="515" t="s">
        <v>150</v>
      </c>
      <c r="V87" s="515" t="s">
        <v>75</v>
      </c>
      <c r="W87" s="516" t="s">
        <v>93</v>
      </c>
      <c r="X87" s="505"/>
      <c r="Y87" s="93"/>
      <c r="Z87" s="93"/>
      <c r="AA87" s="83"/>
      <c r="AB87" s="2"/>
      <c r="AC87" s="2"/>
      <c r="AD87" s="2"/>
    </row>
    <row r="88" spans="1:30">
      <c r="A88" s="505"/>
      <c r="B88" s="513" t="str">
        <f>Bemonstering!$B$7</f>
        <v>test</v>
      </c>
      <c r="C88" s="520">
        <f t="shared" ref="C88:G97" si="39">IF(C75="","",C$20*C75)</f>
        <v>2.5</v>
      </c>
      <c r="D88" s="521" t="str">
        <f t="shared" si="39"/>
        <v/>
      </c>
      <c r="E88" s="521" t="str">
        <f t="shared" si="39"/>
        <v/>
      </c>
      <c r="F88" s="521" t="str">
        <f t="shared" si="39"/>
        <v/>
      </c>
      <c r="G88" s="521" t="str">
        <f t="shared" si="39"/>
        <v/>
      </c>
      <c r="H88" s="521" t="str">
        <f t="shared" ref="H88:H97" si="40">IF(H75="","",C$38*H75)</f>
        <v/>
      </c>
      <c r="I88" s="521" t="str">
        <f t="shared" ref="I88:I97" si="41">IF(I75="","",D$38*I75)</f>
        <v/>
      </c>
      <c r="J88" s="522" t="str">
        <f t="shared" ref="J88:J97" si="42">IF(J75="","",E$38*J75)</f>
        <v/>
      </c>
      <c r="K88" s="520"/>
      <c r="L88" s="521"/>
      <c r="M88" s="521"/>
      <c r="N88" s="521"/>
      <c r="O88" s="522"/>
      <c r="P88" s="520" t="str">
        <f t="shared" ref="P88:P97" si="43">IF(K75="","",SUM(K75:O75)/5)</f>
        <v/>
      </c>
      <c r="Q88" s="521" t="str">
        <f t="shared" ref="Q88:Q97" si="44">IF(Q75="","",C$56*Q75)</f>
        <v/>
      </c>
      <c r="R88" s="521" t="str">
        <f t="shared" ref="R88:R97" si="45">IF(R75="","",D$56*R75)</f>
        <v/>
      </c>
      <c r="S88" s="521" t="str">
        <f t="shared" ref="S88:S97" si="46">IF(S75="","",E$56*S75)</f>
        <v/>
      </c>
      <c r="T88" s="521" t="str">
        <f t="shared" ref="T88:T97" si="47">IF(T75="","",F$56*T75)</f>
        <v/>
      </c>
      <c r="U88" s="521" t="str">
        <f t="shared" ref="U88:U97" si="48">IF(U75="","",G$56*U75)</f>
        <v/>
      </c>
      <c r="V88" s="521" t="str">
        <f t="shared" ref="V88:V97" si="49">IF(V75="","",H$56*V75)</f>
        <v/>
      </c>
      <c r="W88" s="522" t="str">
        <f t="shared" ref="W88:W97" si="50">IF(W75="","",I$56*W75)</f>
        <v/>
      </c>
      <c r="X88" s="505"/>
      <c r="Y88" s="93"/>
      <c r="Z88" s="93"/>
      <c r="AA88" s="83"/>
      <c r="AB88" s="2"/>
      <c r="AC88" s="2"/>
      <c r="AD88" s="2"/>
    </row>
    <row r="89" spans="1:30">
      <c r="A89" s="505"/>
      <c r="B89" s="513">
        <f>Bemonstering!$B$8</f>
        <v>2</v>
      </c>
      <c r="C89" s="520">
        <f t="shared" si="39"/>
        <v>0</v>
      </c>
      <c r="D89" s="521" t="str">
        <f t="shared" si="39"/>
        <v/>
      </c>
      <c r="E89" s="521" t="str">
        <f t="shared" si="39"/>
        <v/>
      </c>
      <c r="F89" s="521" t="str">
        <f t="shared" si="39"/>
        <v/>
      </c>
      <c r="G89" s="521" t="str">
        <f t="shared" si="39"/>
        <v/>
      </c>
      <c r="H89" s="521" t="str">
        <f t="shared" si="40"/>
        <v/>
      </c>
      <c r="I89" s="521" t="str">
        <f t="shared" si="41"/>
        <v/>
      </c>
      <c r="J89" s="522" t="str">
        <f t="shared" si="42"/>
        <v/>
      </c>
      <c r="K89" s="520"/>
      <c r="L89" s="521"/>
      <c r="M89" s="521"/>
      <c r="N89" s="521"/>
      <c r="O89" s="522"/>
      <c r="P89" s="520" t="str">
        <f t="shared" si="43"/>
        <v/>
      </c>
      <c r="Q89" s="521" t="str">
        <f t="shared" si="44"/>
        <v/>
      </c>
      <c r="R89" s="521" t="str">
        <f t="shared" si="45"/>
        <v/>
      </c>
      <c r="S89" s="521" t="str">
        <f t="shared" si="46"/>
        <v/>
      </c>
      <c r="T89" s="521" t="str">
        <f t="shared" si="47"/>
        <v/>
      </c>
      <c r="U89" s="521" t="str">
        <f t="shared" si="48"/>
        <v/>
      </c>
      <c r="V89" s="521" t="str">
        <f t="shared" si="49"/>
        <v/>
      </c>
      <c r="W89" s="522" t="str">
        <f t="shared" si="50"/>
        <v/>
      </c>
      <c r="X89" s="505"/>
      <c r="Y89" s="93"/>
      <c r="Z89" s="93"/>
      <c r="AA89" s="83"/>
      <c r="AB89" s="2"/>
      <c r="AC89" s="2"/>
      <c r="AD89" s="2"/>
    </row>
    <row r="90" spans="1:30">
      <c r="A90" s="505"/>
      <c r="B90" s="513">
        <f>Bemonstering!$B$9</f>
        <v>3</v>
      </c>
      <c r="C90" s="520">
        <f t="shared" si="39"/>
        <v>0</v>
      </c>
      <c r="D90" s="521" t="str">
        <f t="shared" si="39"/>
        <v/>
      </c>
      <c r="E90" s="521" t="str">
        <f t="shared" si="39"/>
        <v/>
      </c>
      <c r="F90" s="521" t="str">
        <f t="shared" si="39"/>
        <v/>
      </c>
      <c r="G90" s="521" t="str">
        <f t="shared" si="39"/>
        <v/>
      </c>
      <c r="H90" s="521" t="str">
        <f t="shared" si="40"/>
        <v/>
      </c>
      <c r="I90" s="521" t="str">
        <f t="shared" si="41"/>
        <v/>
      </c>
      <c r="J90" s="522" t="str">
        <f t="shared" si="42"/>
        <v/>
      </c>
      <c r="K90" s="520"/>
      <c r="L90" s="521"/>
      <c r="M90" s="521"/>
      <c r="N90" s="521"/>
      <c r="O90" s="522"/>
      <c r="P90" s="520" t="str">
        <f t="shared" si="43"/>
        <v/>
      </c>
      <c r="Q90" s="521" t="str">
        <f t="shared" si="44"/>
        <v/>
      </c>
      <c r="R90" s="521" t="str">
        <f t="shared" si="45"/>
        <v/>
      </c>
      <c r="S90" s="521" t="str">
        <f t="shared" si="46"/>
        <v/>
      </c>
      <c r="T90" s="521" t="str">
        <f t="shared" si="47"/>
        <v/>
      </c>
      <c r="U90" s="521" t="str">
        <f t="shared" si="48"/>
        <v/>
      </c>
      <c r="V90" s="521" t="str">
        <f t="shared" si="49"/>
        <v/>
      </c>
      <c r="W90" s="522" t="str">
        <f t="shared" si="50"/>
        <v/>
      </c>
      <c r="X90" s="505"/>
      <c r="Y90" s="93"/>
      <c r="Z90" s="93"/>
      <c r="AA90" s="83"/>
      <c r="AB90" s="2"/>
      <c r="AC90" s="2"/>
      <c r="AD90" s="2"/>
    </row>
    <row r="91" spans="1:30">
      <c r="A91" s="505"/>
      <c r="B91" s="513">
        <f>Bemonstering!$B$10</f>
        <v>4</v>
      </c>
      <c r="C91" s="520">
        <f t="shared" si="39"/>
        <v>0</v>
      </c>
      <c r="D91" s="521" t="str">
        <f t="shared" si="39"/>
        <v/>
      </c>
      <c r="E91" s="521" t="str">
        <f t="shared" si="39"/>
        <v/>
      </c>
      <c r="F91" s="521" t="str">
        <f t="shared" si="39"/>
        <v/>
      </c>
      <c r="G91" s="521" t="str">
        <f t="shared" si="39"/>
        <v/>
      </c>
      <c r="H91" s="521" t="str">
        <f t="shared" si="40"/>
        <v/>
      </c>
      <c r="I91" s="521" t="str">
        <f t="shared" si="41"/>
        <v/>
      </c>
      <c r="J91" s="522" t="str">
        <f t="shared" si="42"/>
        <v/>
      </c>
      <c r="K91" s="520"/>
      <c r="L91" s="521"/>
      <c r="M91" s="521"/>
      <c r="N91" s="521"/>
      <c r="O91" s="522"/>
      <c r="P91" s="520" t="str">
        <f t="shared" si="43"/>
        <v/>
      </c>
      <c r="Q91" s="521" t="str">
        <f t="shared" si="44"/>
        <v/>
      </c>
      <c r="R91" s="521" t="str">
        <f t="shared" si="45"/>
        <v/>
      </c>
      <c r="S91" s="521" t="str">
        <f t="shared" si="46"/>
        <v/>
      </c>
      <c r="T91" s="521" t="str">
        <f t="shared" si="47"/>
        <v/>
      </c>
      <c r="U91" s="521" t="str">
        <f t="shared" si="48"/>
        <v/>
      </c>
      <c r="V91" s="521" t="str">
        <f t="shared" si="49"/>
        <v/>
      </c>
      <c r="W91" s="522" t="str">
        <f t="shared" si="50"/>
        <v/>
      </c>
      <c r="X91" s="505"/>
      <c r="Y91" s="93"/>
      <c r="Z91" s="93"/>
      <c r="AA91" s="83"/>
      <c r="AB91" s="2"/>
      <c r="AC91" s="2"/>
      <c r="AD91" s="2"/>
    </row>
    <row r="92" spans="1:30">
      <c r="A92" s="505"/>
      <c r="B92" s="513">
        <f>Bemonstering!$B$11</f>
        <v>5</v>
      </c>
      <c r="C92" s="520">
        <f t="shared" si="39"/>
        <v>0</v>
      </c>
      <c r="D92" s="521" t="str">
        <f t="shared" si="39"/>
        <v/>
      </c>
      <c r="E92" s="521" t="str">
        <f t="shared" si="39"/>
        <v/>
      </c>
      <c r="F92" s="521" t="str">
        <f t="shared" si="39"/>
        <v/>
      </c>
      <c r="G92" s="521" t="str">
        <f t="shared" si="39"/>
        <v/>
      </c>
      <c r="H92" s="521" t="str">
        <f t="shared" si="40"/>
        <v/>
      </c>
      <c r="I92" s="521" t="str">
        <f t="shared" si="41"/>
        <v/>
      </c>
      <c r="J92" s="522" t="str">
        <f t="shared" si="42"/>
        <v/>
      </c>
      <c r="K92" s="520"/>
      <c r="L92" s="521"/>
      <c r="M92" s="521"/>
      <c r="N92" s="521"/>
      <c r="O92" s="522"/>
      <c r="P92" s="520" t="str">
        <f t="shared" si="43"/>
        <v/>
      </c>
      <c r="Q92" s="521" t="str">
        <f t="shared" si="44"/>
        <v/>
      </c>
      <c r="R92" s="521" t="str">
        <f t="shared" si="45"/>
        <v/>
      </c>
      <c r="S92" s="521" t="str">
        <f t="shared" si="46"/>
        <v/>
      </c>
      <c r="T92" s="521" t="str">
        <f t="shared" si="47"/>
        <v/>
      </c>
      <c r="U92" s="521" t="str">
        <f t="shared" si="48"/>
        <v/>
      </c>
      <c r="V92" s="521" t="str">
        <f t="shared" si="49"/>
        <v/>
      </c>
      <c r="W92" s="522" t="str">
        <f t="shared" si="50"/>
        <v/>
      </c>
      <c r="X92" s="505"/>
      <c r="Y92" s="93"/>
      <c r="Z92" s="93"/>
      <c r="AA92" s="83"/>
      <c r="AB92" s="2"/>
      <c r="AC92" s="2"/>
      <c r="AD92" s="2"/>
    </row>
    <row r="93" spans="1:30">
      <c r="A93" s="505"/>
      <c r="B93" s="513">
        <f>Bemonstering!$B$12</f>
        <v>6</v>
      </c>
      <c r="C93" s="520">
        <f t="shared" si="39"/>
        <v>0</v>
      </c>
      <c r="D93" s="521" t="str">
        <f t="shared" si="39"/>
        <v/>
      </c>
      <c r="E93" s="521" t="str">
        <f t="shared" si="39"/>
        <v/>
      </c>
      <c r="F93" s="521" t="str">
        <f t="shared" si="39"/>
        <v/>
      </c>
      <c r="G93" s="521" t="str">
        <f t="shared" si="39"/>
        <v/>
      </c>
      <c r="H93" s="521" t="str">
        <f t="shared" si="40"/>
        <v/>
      </c>
      <c r="I93" s="521" t="str">
        <f t="shared" si="41"/>
        <v/>
      </c>
      <c r="J93" s="522" t="str">
        <f t="shared" si="42"/>
        <v/>
      </c>
      <c r="K93" s="520"/>
      <c r="L93" s="521"/>
      <c r="M93" s="521"/>
      <c r="N93" s="521"/>
      <c r="O93" s="522"/>
      <c r="P93" s="520" t="str">
        <f t="shared" si="43"/>
        <v/>
      </c>
      <c r="Q93" s="521" t="str">
        <f t="shared" si="44"/>
        <v/>
      </c>
      <c r="R93" s="521" t="str">
        <f t="shared" si="45"/>
        <v/>
      </c>
      <c r="S93" s="521" t="str">
        <f t="shared" si="46"/>
        <v/>
      </c>
      <c r="T93" s="521" t="str">
        <f t="shared" si="47"/>
        <v/>
      </c>
      <c r="U93" s="521" t="str">
        <f t="shared" si="48"/>
        <v/>
      </c>
      <c r="V93" s="521" t="str">
        <f t="shared" si="49"/>
        <v/>
      </c>
      <c r="W93" s="522" t="str">
        <f t="shared" si="50"/>
        <v/>
      </c>
      <c r="X93" s="505"/>
      <c r="Y93" s="93"/>
      <c r="Z93" s="93"/>
      <c r="AA93" s="83"/>
      <c r="AB93" s="2"/>
      <c r="AC93" s="2"/>
      <c r="AD93" s="2"/>
    </row>
    <row r="94" spans="1:30">
      <c r="A94" s="505"/>
      <c r="B94" s="513">
        <f>Bemonstering!$B$13</f>
        <v>7</v>
      </c>
      <c r="C94" s="520">
        <f t="shared" si="39"/>
        <v>0</v>
      </c>
      <c r="D94" s="521" t="str">
        <f t="shared" si="39"/>
        <v/>
      </c>
      <c r="E94" s="521" t="str">
        <f t="shared" si="39"/>
        <v/>
      </c>
      <c r="F94" s="521" t="str">
        <f t="shared" si="39"/>
        <v/>
      </c>
      <c r="G94" s="521" t="str">
        <f t="shared" si="39"/>
        <v/>
      </c>
      <c r="H94" s="521" t="str">
        <f t="shared" si="40"/>
        <v/>
      </c>
      <c r="I94" s="521" t="str">
        <f t="shared" si="41"/>
        <v/>
      </c>
      <c r="J94" s="522" t="str">
        <f t="shared" si="42"/>
        <v/>
      </c>
      <c r="K94" s="520"/>
      <c r="L94" s="521"/>
      <c r="M94" s="521"/>
      <c r="N94" s="521"/>
      <c r="O94" s="522"/>
      <c r="P94" s="520" t="str">
        <f t="shared" si="43"/>
        <v/>
      </c>
      <c r="Q94" s="521" t="str">
        <f t="shared" si="44"/>
        <v/>
      </c>
      <c r="R94" s="521" t="str">
        <f t="shared" si="45"/>
        <v/>
      </c>
      <c r="S94" s="521" t="str">
        <f t="shared" si="46"/>
        <v/>
      </c>
      <c r="T94" s="521" t="str">
        <f t="shared" si="47"/>
        <v/>
      </c>
      <c r="U94" s="521" t="str">
        <f t="shared" si="48"/>
        <v/>
      </c>
      <c r="V94" s="521" t="str">
        <f t="shared" si="49"/>
        <v/>
      </c>
      <c r="W94" s="522" t="str">
        <f t="shared" si="50"/>
        <v/>
      </c>
      <c r="X94" s="505"/>
      <c r="Y94" s="93"/>
      <c r="Z94" s="93"/>
      <c r="AA94" s="83"/>
      <c r="AB94" s="2"/>
      <c r="AC94" s="2"/>
      <c r="AD94" s="2"/>
    </row>
    <row r="95" spans="1:30">
      <c r="A95" s="505"/>
      <c r="B95" s="513">
        <f>Bemonstering!$B$14</f>
        <v>8</v>
      </c>
      <c r="C95" s="520">
        <f t="shared" si="39"/>
        <v>0</v>
      </c>
      <c r="D95" s="521" t="str">
        <f t="shared" si="39"/>
        <v/>
      </c>
      <c r="E95" s="521" t="str">
        <f t="shared" si="39"/>
        <v/>
      </c>
      <c r="F95" s="521" t="str">
        <f t="shared" si="39"/>
        <v/>
      </c>
      <c r="G95" s="521" t="str">
        <f t="shared" si="39"/>
        <v/>
      </c>
      <c r="H95" s="521" t="str">
        <f t="shared" si="40"/>
        <v/>
      </c>
      <c r="I95" s="521" t="str">
        <f t="shared" si="41"/>
        <v/>
      </c>
      <c r="J95" s="522" t="str">
        <f t="shared" si="42"/>
        <v/>
      </c>
      <c r="K95" s="520"/>
      <c r="L95" s="521"/>
      <c r="M95" s="521"/>
      <c r="N95" s="521"/>
      <c r="O95" s="522"/>
      <c r="P95" s="520" t="str">
        <f t="shared" si="43"/>
        <v/>
      </c>
      <c r="Q95" s="521" t="str">
        <f t="shared" si="44"/>
        <v/>
      </c>
      <c r="R95" s="521" t="str">
        <f t="shared" si="45"/>
        <v/>
      </c>
      <c r="S95" s="521" t="str">
        <f t="shared" si="46"/>
        <v/>
      </c>
      <c r="T95" s="521" t="str">
        <f t="shared" si="47"/>
        <v/>
      </c>
      <c r="U95" s="521" t="str">
        <f t="shared" si="48"/>
        <v/>
      </c>
      <c r="V95" s="521" t="str">
        <f t="shared" si="49"/>
        <v/>
      </c>
      <c r="W95" s="522" t="str">
        <f t="shared" si="50"/>
        <v/>
      </c>
      <c r="X95" s="505"/>
      <c r="Y95" s="93"/>
      <c r="Z95" s="93"/>
      <c r="AA95" s="83"/>
      <c r="AB95" s="2"/>
      <c r="AC95" s="2"/>
      <c r="AD95" s="2"/>
    </row>
    <row r="96" spans="1:30">
      <c r="A96" s="505"/>
      <c r="B96" s="513">
        <f>Bemonstering!$B$15</f>
        <v>9</v>
      </c>
      <c r="C96" s="520">
        <f t="shared" si="39"/>
        <v>0</v>
      </c>
      <c r="D96" s="521" t="str">
        <f t="shared" si="39"/>
        <v/>
      </c>
      <c r="E96" s="521" t="str">
        <f t="shared" si="39"/>
        <v/>
      </c>
      <c r="F96" s="521" t="str">
        <f t="shared" si="39"/>
        <v/>
      </c>
      <c r="G96" s="521" t="str">
        <f t="shared" si="39"/>
        <v/>
      </c>
      <c r="H96" s="521" t="str">
        <f t="shared" si="40"/>
        <v/>
      </c>
      <c r="I96" s="521" t="str">
        <f t="shared" si="41"/>
        <v/>
      </c>
      <c r="J96" s="522" t="str">
        <f t="shared" si="42"/>
        <v/>
      </c>
      <c r="K96" s="520"/>
      <c r="L96" s="521"/>
      <c r="M96" s="521"/>
      <c r="N96" s="521"/>
      <c r="O96" s="522"/>
      <c r="P96" s="520" t="str">
        <f t="shared" si="43"/>
        <v/>
      </c>
      <c r="Q96" s="521" t="str">
        <f t="shared" si="44"/>
        <v/>
      </c>
      <c r="R96" s="521" t="str">
        <f t="shared" si="45"/>
        <v/>
      </c>
      <c r="S96" s="521" t="str">
        <f t="shared" si="46"/>
        <v/>
      </c>
      <c r="T96" s="521" t="str">
        <f t="shared" si="47"/>
        <v/>
      </c>
      <c r="U96" s="521" t="str">
        <f t="shared" si="48"/>
        <v/>
      </c>
      <c r="V96" s="521" t="str">
        <f t="shared" si="49"/>
        <v/>
      </c>
      <c r="W96" s="522" t="str">
        <f t="shared" si="50"/>
        <v/>
      </c>
      <c r="X96" s="505"/>
      <c r="Y96" s="93"/>
      <c r="Z96" s="93"/>
      <c r="AA96" s="83"/>
      <c r="AB96" s="2"/>
      <c r="AC96" s="2"/>
      <c r="AD96" s="2"/>
    </row>
    <row r="97" spans="1:30" ht="13.5" thickBot="1">
      <c r="A97" s="505"/>
      <c r="B97" s="523">
        <f>Bemonstering!$B$16</f>
        <v>10</v>
      </c>
      <c r="C97" s="524">
        <f t="shared" si="39"/>
        <v>0</v>
      </c>
      <c r="D97" s="525" t="str">
        <f t="shared" si="39"/>
        <v/>
      </c>
      <c r="E97" s="525" t="str">
        <f t="shared" si="39"/>
        <v/>
      </c>
      <c r="F97" s="525" t="str">
        <f t="shared" si="39"/>
        <v/>
      </c>
      <c r="G97" s="525" t="str">
        <f t="shared" si="39"/>
        <v/>
      </c>
      <c r="H97" s="525" t="str">
        <f t="shared" si="40"/>
        <v/>
      </c>
      <c r="I97" s="525" t="str">
        <f t="shared" si="41"/>
        <v/>
      </c>
      <c r="J97" s="526" t="str">
        <f t="shared" si="42"/>
        <v/>
      </c>
      <c r="K97" s="524"/>
      <c r="L97" s="525"/>
      <c r="M97" s="525"/>
      <c r="N97" s="525"/>
      <c r="O97" s="526"/>
      <c r="P97" s="524" t="str">
        <f t="shared" si="43"/>
        <v/>
      </c>
      <c r="Q97" s="525" t="str">
        <f t="shared" si="44"/>
        <v/>
      </c>
      <c r="R97" s="525" t="str">
        <f t="shared" si="45"/>
        <v/>
      </c>
      <c r="S97" s="525" t="str">
        <f t="shared" si="46"/>
        <v/>
      </c>
      <c r="T97" s="525" t="str">
        <f t="shared" si="47"/>
        <v/>
      </c>
      <c r="U97" s="525" t="str">
        <f t="shared" si="48"/>
        <v/>
      </c>
      <c r="V97" s="525" t="str">
        <f t="shared" si="49"/>
        <v/>
      </c>
      <c r="W97" s="526" t="str">
        <f t="shared" si="50"/>
        <v/>
      </c>
      <c r="X97" s="505"/>
      <c r="Y97" s="93"/>
      <c r="Z97" s="93"/>
      <c r="AA97" s="83"/>
      <c r="AB97" s="2"/>
      <c r="AC97" s="2"/>
      <c r="AD97" s="2"/>
    </row>
    <row r="98" spans="1:30" ht="13.5" thickBot="1">
      <c r="A98" s="99"/>
      <c r="B98" s="192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93"/>
      <c r="Z98" s="93"/>
      <c r="AA98" s="93"/>
      <c r="AB98" s="83"/>
      <c r="AC98" s="2"/>
      <c r="AD98" s="2"/>
    </row>
    <row r="99" spans="1:30">
      <c r="A99" s="99"/>
      <c r="B99" s="504" t="s">
        <v>167</v>
      </c>
      <c r="C99" s="590" t="s">
        <v>162</v>
      </c>
      <c r="D99" s="59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93"/>
      <c r="Z99" s="93"/>
      <c r="AA99" s="93"/>
      <c r="AB99" s="83"/>
      <c r="AC99" s="2"/>
      <c r="AD99" s="2"/>
    </row>
    <row r="100" spans="1:30" ht="13.5" thickBot="1">
      <c r="A100" s="99"/>
      <c r="B100" s="504">
        <v>0.5</v>
      </c>
      <c r="C100" s="594" t="s">
        <v>159</v>
      </c>
      <c r="D100" s="595"/>
      <c r="E100" s="162"/>
      <c r="F100" s="162" t="s">
        <v>234</v>
      </c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93"/>
      <c r="Z100" s="93"/>
      <c r="AA100" s="93"/>
      <c r="AB100" s="83"/>
      <c r="AC100" s="2"/>
      <c r="AD100" s="2"/>
    </row>
    <row r="101" spans="1:30">
      <c r="A101" s="99"/>
      <c r="B101" s="493" t="str">
        <f>Bemonstering!$B$7</f>
        <v>test</v>
      </c>
      <c r="C101" s="596">
        <f t="shared" ref="C101:C110" si="51">SUM(C88:W88)/(X62*$B$100)</f>
        <v>0.25</v>
      </c>
      <c r="D101" s="597"/>
      <c r="E101" s="490">
        <f>IF(C101&gt;=1,"",C101)</f>
        <v>0.25</v>
      </c>
      <c r="F101" s="372" t="str">
        <f t="shared" ref="F101:F110" si="52">IF(C101&gt;=1,C101,"")</f>
        <v/>
      </c>
      <c r="G101" s="131"/>
      <c r="H101" s="49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93"/>
      <c r="Z101" s="93"/>
      <c r="AA101" s="93"/>
      <c r="AB101" s="83"/>
      <c r="AC101" s="2"/>
      <c r="AD101" s="2"/>
    </row>
    <row r="102" spans="1:30">
      <c r="A102" s="99"/>
      <c r="B102" s="196">
        <f>Bemonstering!$B$8</f>
        <v>2</v>
      </c>
      <c r="C102" s="579">
        <f t="shared" si="51"/>
        <v>0</v>
      </c>
      <c r="D102" s="580"/>
      <c r="E102" s="490">
        <f t="shared" ref="E102:E110" si="53">IF(C102&gt;=1,"",C102)</f>
        <v>0</v>
      </c>
      <c r="F102" s="372" t="str">
        <f t="shared" si="52"/>
        <v/>
      </c>
      <c r="G102" s="131"/>
      <c r="H102" s="49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93"/>
      <c r="Z102" s="93"/>
      <c r="AA102" s="93"/>
      <c r="AB102" s="83"/>
      <c r="AC102" s="2"/>
      <c r="AD102" s="2"/>
    </row>
    <row r="103" spans="1:30">
      <c r="A103" s="99"/>
      <c r="B103" s="196">
        <f>Bemonstering!$B$9</f>
        <v>3</v>
      </c>
      <c r="C103" s="579">
        <f t="shared" si="51"/>
        <v>0</v>
      </c>
      <c r="D103" s="580"/>
      <c r="E103" s="490">
        <f t="shared" si="53"/>
        <v>0</v>
      </c>
      <c r="F103" s="372" t="str">
        <f t="shared" si="52"/>
        <v/>
      </c>
      <c r="G103" s="131"/>
      <c r="H103" s="49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93"/>
      <c r="Z103" s="93"/>
      <c r="AA103" s="93"/>
      <c r="AB103" s="83"/>
      <c r="AC103" s="2"/>
      <c r="AD103" s="2"/>
    </row>
    <row r="104" spans="1:30">
      <c r="A104" s="99"/>
      <c r="B104" s="196">
        <f>Bemonstering!$B$10</f>
        <v>4</v>
      </c>
      <c r="C104" s="579">
        <f t="shared" si="51"/>
        <v>0</v>
      </c>
      <c r="D104" s="580"/>
      <c r="E104" s="490">
        <f t="shared" si="53"/>
        <v>0</v>
      </c>
      <c r="F104" s="372" t="str">
        <f t="shared" si="52"/>
        <v/>
      </c>
      <c r="G104" s="131"/>
      <c r="H104" s="49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93"/>
      <c r="Z104" s="93"/>
      <c r="AA104" s="93"/>
      <c r="AB104" s="83"/>
      <c r="AC104" s="2"/>
      <c r="AD104" s="2"/>
    </row>
    <row r="105" spans="1:30">
      <c r="A105" s="99"/>
      <c r="B105" s="196">
        <f>Bemonstering!$B$11</f>
        <v>5</v>
      </c>
      <c r="C105" s="579">
        <f t="shared" si="51"/>
        <v>0</v>
      </c>
      <c r="D105" s="580"/>
      <c r="E105" s="490">
        <f t="shared" si="53"/>
        <v>0</v>
      </c>
      <c r="F105" s="372" t="str">
        <f t="shared" si="52"/>
        <v/>
      </c>
      <c r="G105" s="131"/>
      <c r="H105" s="49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93"/>
      <c r="Z105" s="93"/>
      <c r="AA105" s="93"/>
      <c r="AB105" s="83"/>
      <c r="AC105" s="2"/>
      <c r="AD105" s="2"/>
    </row>
    <row r="106" spans="1:30">
      <c r="A106" s="99"/>
      <c r="B106" s="196">
        <f>Bemonstering!$B$12</f>
        <v>6</v>
      </c>
      <c r="C106" s="579">
        <f t="shared" si="51"/>
        <v>0</v>
      </c>
      <c r="D106" s="580"/>
      <c r="E106" s="490">
        <f t="shared" si="53"/>
        <v>0</v>
      </c>
      <c r="F106" s="372" t="str">
        <f t="shared" si="52"/>
        <v/>
      </c>
      <c r="G106" s="131"/>
      <c r="H106" s="49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93"/>
      <c r="Z106" s="93"/>
      <c r="AA106" s="93"/>
      <c r="AB106" s="83"/>
      <c r="AC106" s="2"/>
      <c r="AD106" s="2"/>
    </row>
    <row r="107" spans="1:30">
      <c r="A107" s="99"/>
      <c r="B107" s="196">
        <f>Bemonstering!$B$13</f>
        <v>7</v>
      </c>
      <c r="C107" s="579">
        <f t="shared" si="51"/>
        <v>0</v>
      </c>
      <c r="D107" s="580"/>
      <c r="E107" s="490">
        <f t="shared" si="53"/>
        <v>0</v>
      </c>
      <c r="F107" s="372" t="str">
        <f t="shared" si="52"/>
        <v/>
      </c>
      <c r="G107" s="131"/>
      <c r="H107" s="49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93"/>
      <c r="Z107" s="93"/>
      <c r="AA107" s="93"/>
      <c r="AB107" s="83"/>
      <c r="AC107" s="2"/>
      <c r="AD107" s="2"/>
    </row>
    <row r="108" spans="1:30">
      <c r="A108" s="99"/>
      <c r="B108" s="196">
        <f>Bemonstering!$B$14</f>
        <v>8</v>
      </c>
      <c r="C108" s="579">
        <f t="shared" si="51"/>
        <v>0</v>
      </c>
      <c r="D108" s="580"/>
      <c r="E108" s="490">
        <f t="shared" si="53"/>
        <v>0</v>
      </c>
      <c r="F108" s="372" t="str">
        <f t="shared" si="52"/>
        <v/>
      </c>
      <c r="G108" s="131"/>
      <c r="H108" s="49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93"/>
      <c r="Z108" s="93"/>
      <c r="AA108" s="93"/>
      <c r="AB108" s="83"/>
      <c r="AC108" s="2"/>
      <c r="AD108" s="2"/>
    </row>
    <row r="109" spans="1:30">
      <c r="A109" s="99"/>
      <c r="B109" s="196">
        <f>Bemonstering!$B$15</f>
        <v>9</v>
      </c>
      <c r="C109" s="579">
        <f t="shared" si="51"/>
        <v>0</v>
      </c>
      <c r="D109" s="580"/>
      <c r="E109" s="490">
        <f t="shared" si="53"/>
        <v>0</v>
      </c>
      <c r="F109" s="372" t="str">
        <f t="shared" si="52"/>
        <v/>
      </c>
      <c r="G109" s="131"/>
      <c r="H109" s="49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93"/>
      <c r="Z109" s="93"/>
      <c r="AA109" s="93"/>
      <c r="AB109" s="83"/>
      <c r="AC109" s="2"/>
      <c r="AD109" s="2"/>
    </row>
    <row r="110" spans="1:30" ht="13.5" thickBot="1">
      <c r="A110" s="99"/>
      <c r="B110" s="503">
        <f>Bemonstering!$B$16</f>
        <v>10</v>
      </c>
      <c r="C110" s="579">
        <f t="shared" si="51"/>
        <v>0</v>
      </c>
      <c r="D110" s="580"/>
      <c r="E110" s="490">
        <f t="shared" si="53"/>
        <v>0</v>
      </c>
      <c r="F110" s="372" t="str">
        <f t="shared" si="52"/>
        <v/>
      </c>
      <c r="G110" s="131"/>
      <c r="H110" s="49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93"/>
      <c r="Z110" s="93"/>
      <c r="AA110" s="93"/>
      <c r="AB110" s="83"/>
      <c r="AC110" s="2"/>
      <c r="AD110" s="2"/>
    </row>
    <row r="111" spans="1:30">
      <c r="A111" s="99"/>
      <c r="B111" s="192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93"/>
      <c r="Z111" s="93"/>
      <c r="AA111" s="93"/>
      <c r="AB111" s="83"/>
      <c r="AC111" s="2"/>
      <c r="AD111" s="2"/>
    </row>
    <row r="112" spans="1:30">
      <c r="A112" s="99"/>
      <c r="B112" s="192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93"/>
      <c r="Z112" s="93"/>
      <c r="AA112" s="93"/>
      <c r="AB112" s="83"/>
      <c r="AC112" s="2"/>
      <c r="AD112" s="2"/>
    </row>
    <row r="113" spans="1:30">
      <c r="A113" s="99"/>
      <c r="B113" s="192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93"/>
      <c r="Z113" s="93"/>
      <c r="AA113" s="93"/>
      <c r="AB113" s="83"/>
      <c r="AC113" s="2"/>
      <c r="AD113" s="2"/>
    </row>
    <row r="114" spans="1:30">
      <c r="A114" s="99"/>
      <c r="B114" s="192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93"/>
      <c r="Z114" s="93"/>
      <c r="AA114" s="93"/>
      <c r="AB114" s="83"/>
      <c r="AC114" s="2"/>
      <c r="AD114" s="2"/>
    </row>
    <row r="115" spans="1:30">
      <c r="A115" s="99"/>
      <c r="B115" s="192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93"/>
      <c r="Z115" s="93"/>
      <c r="AA115" s="93"/>
      <c r="AB115" s="83"/>
      <c r="AC115" s="2"/>
      <c r="AD115" s="2"/>
    </row>
    <row r="116" spans="1:30">
      <c r="A116" s="99"/>
      <c r="B116" s="192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93"/>
      <c r="Z116" s="93"/>
      <c r="AA116" s="93"/>
      <c r="AB116" s="83"/>
      <c r="AC116" s="2"/>
      <c r="AD116" s="2"/>
    </row>
    <row r="117" spans="1:30">
      <c r="A117" s="99"/>
      <c r="B117" s="192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93"/>
      <c r="Z117" s="93"/>
      <c r="AA117" s="93"/>
      <c r="AB117" s="83"/>
      <c r="AC117" s="2"/>
      <c r="AD117" s="2"/>
    </row>
    <row r="118" spans="1:30">
      <c r="A118" s="99"/>
      <c r="B118" s="192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93"/>
      <c r="Z118" s="93"/>
      <c r="AA118" s="93"/>
      <c r="AB118" s="83"/>
      <c r="AC118" s="2"/>
      <c r="AD118" s="2"/>
    </row>
    <row r="119" spans="1:30">
      <c r="A119" s="99"/>
      <c r="B119" s="192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93"/>
      <c r="Z119" s="93"/>
      <c r="AA119" s="93"/>
      <c r="AB119" s="83"/>
      <c r="AC119" s="2"/>
      <c r="AD119" s="2"/>
    </row>
    <row r="120" spans="1:30">
      <c r="A120" s="99"/>
      <c r="B120" s="192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93"/>
      <c r="Z120" s="93"/>
      <c r="AA120" s="93"/>
      <c r="AB120" s="83"/>
      <c r="AC120" s="2"/>
      <c r="AD120" s="2"/>
    </row>
    <row r="121" spans="1:30">
      <c r="A121" s="99"/>
      <c r="B121" s="192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93"/>
      <c r="Z121" s="93"/>
      <c r="AA121" s="93"/>
      <c r="AB121" s="83"/>
      <c r="AC121" s="2"/>
      <c r="AD121" s="2"/>
    </row>
    <row r="122" spans="1:30">
      <c r="A122" s="99"/>
      <c r="B122" s="192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93"/>
      <c r="Z122" s="93"/>
      <c r="AA122" s="93"/>
      <c r="AB122" s="83"/>
      <c r="AC122" s="2"/>
      <c r="AD122" s="2"/>
    </row>
    <row r="123" spans="1:30">
      <c r="A123" s="99"/>
      <c r="B123" s="192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93"/>
      <c r="Z123" s="93"/>
      <c r="AA123" s="93"/>
      <c r="AB123" s="83"/>
      <c r="AC123" s="2"/>
      <c r="AD123" s="2"/>
    </row>
    <row r="124" spans="1:30">
      <c r="A124" s="99"/>
      <c r="B124" s="192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93"/>
      <c r="Z124" s="93"/>
      <c r="AA124" s="93"/>
      <c r="AB124" s="83"/>
      <c r="AC124" s="2"/>
      <c r="AD124" s="2"/>
    </row>
    <row r="125" spans="1:30">
      <c r="A125" s="99"/>
      <c r="B125" s="192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93"/>
      <c r="Z125" s="93"/>
      <c r="AA125" s="93"/>
      <c r="AB125" s="83"/>
      <c r="AC125" s="2"/>
      <c r="AD125" s="2"/>
    </row>
    <row r="126" spans="1:30">
      <c r="A126" s="99"/>
      <c r="B126" s="192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93"/>
      <c r="Z126" s="93"/>
      <c r="AA126" s="93"/>
      <c r="AB126" s="83"/>
      <c r="AC126" s="2"/>
      <c r="AD126" s="2"/>
    </row>
    <row r="127" spans="1:30">
      <c r="A127" s="99"/>
      <c r="B127" s="192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93"/>
      <c r="Z127" s="93"/>
      <c r="AA127" s="93"/>
      <c r="AB127" s="83"/>
      <c r="AC127" s="2"/>
      <c r="AD127" s="2"/>
    </row>
    <row r="128" spans="1:30">
      <c r="A128" s="99"/>
      <c r="B128" s="192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93"/>
      <c r="Z128" s="93"/>
      <c r="AA128" s="93"/>
      <c r="AB128" s="83"/>
      <c r="AC128" s="2"/>
      <c r="AD128" s="2"/>
    </row>
    <row r="129" spans="1:30">
      <c r="A129" s="99"/>
      <c r="B129" s="192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93"/>
      <c r="Z129" s="93"/>
      <c r="AA129" s="93"/>
      <c r="AB129" s="83"/>
      <c r="AC129" s="2"/>
      <c r="AD129" s="2"/>
    </row>
    <row r="130" spans="1:30">
      <c r="A130" s="99"/>
      <c r="B130" s="192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93"/>
      <c r="Z130" s="93"/>
      <c r="AA130" s="93"/>
      <c r="AB130" s="83"/>
      <c r="AC130" s="2"/>
      <c r="AD130" s="2"/>
    </row>
    <row r="131" spans="1:30">
      <c r="A131" s="83"/>
      <c r="B131" s="139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83"/>
      <c r="AC131" s="2"/>
      <c r="AD131" s="2"/>
    </row>
    <row r="132" spans="1:30">
      <c r="A132" s="83"/>
      <c r="B132" s="139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83"/>
      <c r="AC132" s="2"/>
      <c r="AD132" s="2"/>
    </row>
    <row r="133" spans="1:30">
      <c r="A133" s="83"/>
      <c r="B133" s="139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83"/>
      <c r="AC133" s="2"/>
      <c r="AD133" s="2"/>
    </row>
    <row r="134" spans="1:30">
      <c r="A134" s="83"/>
      <c r="B134" s="139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83"/>
      <c r="AC134" s="2"/>
      <c r="AD134" s="2"/>
    </row>
    <row r="135" spans="1:30">
      <c r="A135" s="83"/>
      <c r="B135" s="139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83"/>
      <c r="AC135" s="2"/>
      <c r="AD135" s="2"/>
    </row>
    <row r="136" spans="1:30">
      <c r="A136" s="83"/>
      <c r="B136" s="139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83"/>
      <c r="AC136" s="2"/>
      <c r="AD136" s="2"/>
    </row>
    <row r="137" spans="1:30">
      <c r="A137" s="83"/>
      <c r="B137" s="139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83"/>
      <c r="AC137" s="2"/>
      <c r="AD137" s="2"/>
    </row>
    <row r="138" spans="1:30">
      <c r="A138" s="83"/>
      <c r="B138" s="139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83"/>
      <c r="AC138" s="2"/>
      <c r="AD138" s="2"/>
    </row>
    <row r="139" spans="1:30">
      <c r="A139" s="83"/>
      <c r="B139" s="139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83"/>
      <c r="AC139" s="2"/>
      <c r="AD139" s="2"/>
    </row>
    <row r="140" spans="1:30">
      <c r="A140" s="83"/>
      <c r="B140" s="139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83"/>
      <c r="AC140" s="2"/>
      <c r="AD140" s="2"/>
    </row>
    <row r="141" spans="1:30">
      <c r="A141" s="83"/>
      <c r="B141" s="139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83"/>
      <c r="AC141" s="2"/>
      <c r="AD141" s="2"/>
    </row>
    <row r="142" spans="1:30">
      <c r="A142" s="83"/>
      <c r="B142" s="139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83"/>
      <c r="AC142" s="2"/>
      <c r="AD142" s="2"/>
    </row>
    <row r="143" spans="1:30">
      <c r="A143" s="83"/>
      <c r="B143" s="139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83"/>
      <c r="AC143" s="2"/>
      <c r="AD143" s="2"/>
    </row>
    <row r="144" spans="1:30">
      <c r="A144" s="83"/>
      <c r="B144" s="139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83"/>
      <c r="AC144" s="2"/>
      <c r="AD144" s="2"/>
    </row>
    <row r="145" spans="1:30">
      <c r="A145" s="83"/>
      <c r="B145" s="139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83"/>
      <c r="AC145" s="2"/>
      <c r="AD145" s="2"/>
    </row>
    <row r="146" spans="1:30">
      <c r="A146" s="83"/>
      <c r="B146" s="139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83"/>
      <c r="AC146" s="2"/>
      <c r="AD146" s="2"/>
    </row>
    <row r="147" spans="1:30">
      <c r="A147" s="83"/>
      <c r="B147" s="139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83"/>
      <c r="AC147" s="2"/>
      <c r="AD147" s="2"/>
    </row>
    <row r="148" spans="1:30">
      <c r="A148" s="83"/>
      <c r="B148" s="139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83"/>
      <c r="AC148" s="2"/>
      <c r="AD148" s="2"/>
    </row>
    <row r="149" spans="1:30">
      <c r="A149" s="83"/>
      <c r="B149" s="139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83"/>
      <c r="AC149" s="2"/>
      <c r="AD149" s="2"/>
    </row>
    <row r="150" spans="1:30">
      <c r="A150" s="83"/>
      <c r="B150" s="139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83"/>
      <c r="AC150" s="2"/>
      <c r="AD150" s="2"/>
    </row>
    <row r="151" spans="1:30">
      <c r="A151" s="83"/>
      <c r="B151" s="139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83"/>
      <c r="AC151" s="2"/>
      <c r="AD151" s="2"/>
    </row>
    <row r="152" spans="1:30">
      <c r="A152" s="83"/>
      <c r="B152" s="139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83"/>
      <c r="AC152" s="2"/>
      <c r="AD152" s="2"/>
    </row>
    <row r="153" spans="1:30">
      <c r="A153" s="83"/>
      <c r="B153" s="139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83"/>
      <c r="AC153" s="2"/>
      <c r="AD153" s="2"/>
    </row>
    <row r="154" spans="1:30">
      <c r="A154" s="83"/>
      <c r="B154" s="139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83"/>
      <c r="AC154" s="2"/>
      <c r="AD154" s="2"/>
    </row>
    <row r="155" spans="1:30">
      <c r="A155" s="83"/>
      <c r="B155" s="139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83"/>
      <c r="AC155" s="2"/>
      <c r="AD155" s="2"/>
    </row>
    <row r="156" spans="1:30">
      <c r="A156" s="83"/>
      <c r="B156" s="139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83"/>
      <c r="AC156" s="2"/>
      <c r="AD156" s="2"/>
    </row>
    <row r="157" spans="1:30">
      <c r="A157" s="83"/>
      <c r="B157" s="139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83"/>
      <c r="AC157" s="2"/>
      <c r="AD157" s="2"/>
    </row>
    <row r="158" spans="1:30">
      <c r="A158" s="83"/>
      <c r="B158" s="139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83"/>
      <c r="AC158" s="2"/>
      <c r="AD158" s="2"/>
    </row>
    <row r="159" spans="1:30">
      <c r="A159" s="83"/>
      <c r="B159" s="139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83"/>
      <c r="AC159" s="2"/>
      <c r="AD159" s="2"/>
    </row>
    <row r="160" spans="1:30">
      <c r="A160" s="83"/>
      <c r="B160" s="139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83"/>
      <c r="AC160" s="2"/>
      <c r="AD160" s="2"/>
    </row>
    <row r="161" spans="1:30">
      <c r="A161" s="83"/>
      <c r="B161" s="139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83"/>
      <c r="AC161" s="2"/>
      <c r="AD161" s="2"/>
    </row>
  </sheetData>
  <sheetProtection password="CAC2" sheet="1" objects="1" scenarios="1" selectLockedCells="1"/>
  <mergeCells count="22">
    <mergeCell ref="B4:B7"/>
    <mergeCell ref="B22:B25"/>
    <mergeCell ref="C22:J22"/>
    <mergeCell ref="F23:J23"/>
    <mergeCell ref="C103:D103"/>
    <mergeCell ref="D4:G4"/>
    <mergeCell ref="C104:D104"/>
    <mergeCell ref="C105:D105"/>
    <mergeCell ref="B40:B43"/>
    <mergeCell ref="C40:I40"/>
    <mergeCell ref="C99:D99"/>
    <mergeCell ref="C59:W59"/>
    <mergeCell ref="C100:D100"/>
    <mergeCell ref="C101:D101"/>
    <mergeCell ref="C102:D102"/>
    <mergeCell ref="K60:O60"/>
    <mergeCell ref="K73:O73"/>
    <mergeCell ref="C106:D106"/>
    <mergeCell ref="C107:D107"/>
    <mergeCell ref="C108:D108"/>
    <mergeCell ref="C109:D109"/>
    <mergeCell ref="C110:D110"/>
  </mergeCells>
  <conditionalFormatting sqref="C62:O71">
    <cfRule type="cellIs" dxfId="10" priority="11" operator="equal">
      <formula>0</formula>
    </cfRule>
  </conditionalFormatting>
  <conditionalFormatting sqref="Q62:W71">
    <cfRule type="cellIs" dxfId="9" priority="10" operator="equal">
      <formula>0</formula>
    </cfRule>
  </conditionalFormatting>
  <conditionalFormatting sqref="Q75:W84 C75:O84">
    <cfRule type="cellIs" dxfId="8" priority="7" operator="equal">
      <formula>""</formula>
    </cfRule>
    <cfRule type="cellIs" dxfId="7" priority="8" operator="greaterThan">
      <formula>10</formula>
    </cfRule>
    <cfRule type="cellIs" dxfId="6" priority="9" operator="between">
      <formula>1</formula>
      <formula>10</formula>
    </cfRule>
  </conditionalFormatting>
  <conditionalFormatting sqref="C101:C110">
    <cfRule type="cellIs" dxfId="5" priority="2" operator="equal">
      <formula>""</formula>
    </cfRule>
  </conditionalFormatting>
  <conditionalFormatting sqref="C101:C110">
    <cfRule type="cellIs" dxfId="4" priority="3" operator="equal">
      <formula>0</formula>
    </cfRule>
    <cfRule type="cellIs" dxfId="3" priority="4" operator="greaterThanOrEqual">
      <formula>10</formula>
    </cfRule>
    <cfRule type="cellIs" dxfId="2" priority="5" operator="between">
      <formula>1</formula>
      <formula>10</formula>
    </cfRule>
    <cfRule type="cellIs" dxfId="1" priority="6" operator="between">
      <formula>0.000001</formula>
      <formula>1</formula>
    </cfRule>
  </conditionalFormatting>
  <conditionalFormatting sqref="X62:X71">
    <cfRule type="cellIs" dxfId="0" priority="1" operator="lessThanOrEqual">
      <formula>10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Toelichting</vt:lpstr>
      <vt:lpstr>Bemonstering</vt:lpstr>
      <vt:lpstr>Veld</vt:lpstr>
      <vt:lpstr>POCIS</vt:lpstr>
      <vt:lpstr>Silrubber</vt:lpstr>
      <vt:lpstr>Totaal PS</vt:lpstr>
      <vt:lpstr>Water</vt:lpstr>
      <vt:lpstr>Totaal water</vt:lpstr>
    </vt:vector>
  </TitlesOfParts>
  <Company>Stichting Waternet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SIMONI model</dc:title>
  <dc:creator>Ron van der Oost</dc:creator>
  <cp:keywords>versie 1.2</cp:keywords>
  <cp:lastModifiedBy>Kamm2</cp:lastModifiedBy>
  <cp:lastPrinted>2016-07-21T14:02:11Z</cp:lastPrinted>
  <dcterms:created xsi:type="dcterms:W3CDTF">2015-03-24T16:15:18Z</dcterms:created>
  <dcterms:modified xsi:type="dcterms:W3CDTF">2016-08-17T14:05:07Z</dcterms:modified>
</cp:coreProperties>
</file>