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66925"/>
  <mc:AlternateContent xmlns:mc="http://schemas.openxmlformats.org/markup-compatibility/2006">
    <mc:Choice Requires="x15">
      <x15ac:absPath xmlns:x15ac="http://schemas.microsoft.com/office/spreadsheetml/2010/11/ac" url="C:\Users\922508\Box\BG8793 STOWA CoP Lachgas\BG8793 STOWA CoP Lachgas WIP\50 Rapport 2 jaar CoP\Deel 1 Monitoring\"/>
    </mc:Choice>
  </mc:AlternateContent>
  <xr:revisionPtr revIDLastSave="0" documentId="13_ncr:1_{D3BCB9B2-CAB8-44FA-8321-651967F0F6B9}" xr6:coauthVersionLast="47" xr6:coauthVersionMax="47" xr10:uidLastSave="{00000000-0000-0000-0000-000000000000}"/>
  <bookViews>
    <workbookView xWindow="-110" yWindow="-110" windowWidth="19420" windowHeight="10420" activeTab="3" xr2:uid="{00000000-000D-0000-FFFF-FFFF00000000}"/>
  </bookViews>
  <sheets>
    <sheet name="Instructies" sheetId="21" r:id="rId1"/>
    <sheet name="Invoer" sheetId="18" r:id="rId2"/>
    <sheet name="Berekeningen" sheetId="17" r:id="rId3"/>
    <sheet name="Resultaten" sheetId="19"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14" i="19" l="1"/>
  <c r="L14" i="19"/>
  <c r="K14" i="19"/>
  <c r="L9" i="19"/>
  <c r="O3" i="17"/>
  <c r="K3" i="17"/>
  <c r="G3" i="17"/>
  <c r="F3" i="17" l="1"/>
  <c r="J5" i="17"/>
  <c r="J6" i="17"/>
  <c r="J7" i="17"/>
  <c r="J8" i="17"/>
  <c r="J9" i="17"/>
  <c r="J10" i="17"/>
  <c r="J11" i="17"/>
  <c r="J12" i="17"/>
  <c r="J13" i="17"/>
  <c r="J14" i="17"/>
  <c r="J15" i="17"/>
  <c r="J16" i="17"/>
  <c r="J17" i="17"/>
  <c r="J18" i="17"/>
  <c r="J19" i="17"/>
  <c r="J20" i="17"/>
  <c r="J21" i="17"/>
  <c r="J22" i="17"/>
  <c r="J23" i="17"/>
  <c r="J24" i="17"/>
  <c r="J25" i="17"/>
  <c r="J26" i="17"/>
  <c r="J27" i="17"/>
  <c r="J28" i="17"/>
  <c r="J29" i="17"/>
  <c r="J30" i="17"/>
  <c r="J31" i="17"/>
  <c r="J32" i="17"/>
  <c r="J33" i="17"/>
  <c r="J34" i="17"/>
  <c r="J35" i="17"/>
  <c r="J36" i="17"/>
  <c r="J37" i="17"/>
  <c r="J38" i="17"/>
  <c r="J39" i="17"/>
  <c r="J40" i="17"/>
  <c r="J41" i="17"/>
  <c r="J42" i="17"/>
  <c r="J43" i="17"/>
  <c r="J44" i="17"/>
  <c r="J45" i="17"/>
  <c r="J46" i="17"/>
  <c r="J47" i="17"/>
  <c r="J48" i="17"/>
  <c r="J49" i="17"/>
  <c r="J50" i="17"/>
  <c r="J51" i="17"/>
  <c r="J52" i="17"/>
  <c r="J53" i="17"/>
  <c r="J54" i="17"/>
  <c r="J55" i="17"/>
  <c r="J56" i="17"/>
  <c r="J57" i="17"/>
  <c r="J58" i="17"/>
  <c r="J59" i="17"/>
  <c r="J60" i="17"/>
  <c r="J61" i="17"/>
  <c r="J62" i="17"/>
  <c r="J63" i="17"/>
  <c r="J64" i="17"/>
  <c r="J65" i="17"/>
  <c r="J66" i="17"/>
  <c r="J67" i="17"/>
  <c r="J68" i="17"/>
  <c r="J69" i="17"/>
  <c r="J70" i="17"/>
  <c r="J71" i="17"/>
  <c r="J72" i="17"/>
  <c r="J73" i="17"/>
  <c r="J74" i="17"/>
  <c r="J75" i="17"/>
  <c r="J76" i="17"/>
  <c r="J77" i="17"/>
  <c r="J78" i="17"/>
  <c r="J79" i="17"/>
  <c r="J80" i="17"/>
  <c r="J81" i="17"/>
  <c r="J82" i="17"/>
  <c r="J83" i="17"/>
  <c r="J84" i="17"/>
  <c r="J85" i="17"/>
  <c r="J86" i="17"/>
  <c r="J87" i="17"/>
  <c r="J88" i="17"/>
  <c r="J89" i="17"/>
  <c r="J90" i="17"/>
  <c r="J91" i="17"/>
  <c r="J92" i="17"/>
  <c r="J93" i="17"/>
  <c r="J94" i="17"/>
  <c r="J95" i="17"/>
  <c r="J96" i="17"/>
  <c r="J97" i="17"/>
  <c r="J98" i="17"/>
  <c r="J99" i="17"/>
  <c r="J100" i="17"/>
  <c r="J101" i="17"/>
  <c r="J102" i="17"/>
  <c r="J103" i="17"/>
  <c r="J104" i="17"/>
  <c r="J105" i="17"/>
  <c r="J106" i="17"/>
  <c r="J107" i="17"/>
  <c r="J108" i="17"/>
  <c r="J109" i="17"/>
  <c r="J110" i="17"/>
  <c r="J111" i="17"/>
  <c r="J112" i="17"/>
  <c r="J113" i="17"/>
  <c r="J114" i="17"/>
  <c r="J115" i="17"/>
  <c r="J116" i="17"/>
  <c r="J117" i="17"/>
  <c r="J118" i="17"/>
  <c r="J119" i="17"/>
  <c r="J120" i="17"/>
  <c r="J121" i="17"/>
  <c r="J122" i="17"/>
  <c r="J123" i="17"/>
  <c r="J124" i="17"/>
  <c r="J125" i="17"/>
  <c r="J126" i="17"/>
  <c r="J127" i="17"/>
  <c r="J128" i="17"/>
  <c r="J129" i="17"/>
  <c r="J130" i="17"/>
  <c r="J131" i="17"/>
  <c r="J132" i="17"/>
  <c r="J133" i="17"/>
  <c r="J134" i="17"/>
  <c r="J135" i="17"/>
  <c r="J136" i="17"/>
  <c r="J137" i="17"/>
  <c r="J138" i="17"/>
  <c r="J139" i="17"/>
  <c r="J140" i="17"/>
  <c r="J141" i="17"/>
  <c r="J142" i="17"/>
  <c r="J143" i="17"/>
  <c r="J144" i="17"/>
  <c r="J145" i="17"/>
  <c r="J146" i="17"/>
  <c r="J147" i="17"/>
  <c r="J148" i="17"/>
  <c r="J149" i="17"/>
  <c r="J150" i="17"/>
  <c r="J151" i="17"/>
  <c r="J152" i="17"/>
  <c r="J153" i="17"/>
  <c r="J154" i="17"/>
  <c r="J155" i="17"/>
  <c r="J156" i="17"/>
  <c r="J157" i="17"/>
  <c r="J158" i="17"/>
  <c r="J159" i="17"/>
  <c r="J160" i="17"/>
  <c r="J161" i="17"/>
  <c r="J162" i="17"/>
  <c r="J163" i="17"/>
  <c r="J164" i="17"/>
  <c r="J165" i="17"/>
  <c r="J166" i="17"/>
  <c r="J167" i="17"/>
  <c r="J168" i="17"/>
  <c r="J169" i="17"/>
  <c r="J170" i="17"/>
  <c r="J171" i="17"/>
  <c r="J172" i="17"/>
  <c r="J173" i="17"/>
  <c r="J174" i="17"/>
  <c r="J175" i="17"/>
  <c r="J176" i="17"/>
  <c r="J177" i="17"/>
  <c r="J178" i="17"/>
  <c r="J179" i="17"/>
  <c r="J180" i="17"/>
  <c r="J181" i="17"/>
  <c r="J182" i="17"/>
  <c r="J183" i="17"/>
  <c r="J184" i="17"/>
  <c r="J185" i="17"/>
  <c r="J186" i="17"/>
  <c r="J187" i="17"/>
  <c r="J188" i="17"/>
  <c r="J189" i="17"/>
  <c r="J190" i="17"/>
  <c r="J191" i="17"/>
  <c r="J192" i="17"/>
  <c r="J193" i="17"/>
  <c r="J194" i="17"/>
  <c r="J195" i="17"/>
  <c r="J196" i="17"/>
  <c r="J197" i="17"/>
  <c r="J198" i="17"/>
  <c r="J199" i="17"/>
  <c r="J200" i="17"/>
  <c r="J201" i="17"/>
  <c r="J202" i="17"/>
  <c r="J203" i="17"/>
  <c r="J204" i="17"/>
  <c r="J205" i="17"/>
  <c r="J206" i="17"/>
  <c r="J207" i="17"/>
  <c r="J208" i="17"/>
  <c r="J209" i="17"/>
  <c r="J210" i="17"/>
  <c r="J211" i="17"/>
  <c r="J212" i="17"/>
  <c r="J213" i="17"/>
  <c r="J214" i="17"/>
  <c r="J215" i="17"/>
  <c r="J216" i="17"/>
  <c r="J217" i="17"/>
  <c r="J218" i="17"/>
  <c r="J219" i="17"/>
  <c r="J220" i="17"/>
  <c r="J221" i="17"/>
  <c r="J222" i="17"/>
  <c r="J223" i="17"/>
  <c r="J224" i="17"/>
  <c r="J225" i="17"/>
  <c r="J226" i="17"/>
  <c r="J227" i="17"/>
  <c r="J228" i="17"/>
  <c r="J229" i="17"/>
  <c r="J230" i="17"/>
  <c r="J231" i="17"/>
  <c r="J232" i="17"/>
  <c r="J233" i="17"/>
  <c r="J234" i="17"/>
  <c r="J235" i="17"/>
  <c r="J236" i="17"/>
  <c r="J237" i="17"/>
  <c r="J238" i="17"/>
  <c r="J239" i="17"/>
  <c r="J240" i="17"/>
  <c r="J241" i="17"/>
  <c r="J242" i="17"/>
  <c r="J243" i="17"/>
  <c r="J244" i="17"/>
  <c r="J245" i="17"/>
  <c r="J246" i="17"/>
  <c r="J247" i="17"/>
  <c r="J248" i="17"/>
  <c r="J249" i="17"/>
  <c r="J250" i="17"/>
  <c r="J251" i="17"/>
  <c r="J252" i="17"/>
  <c r="J253" i="17"/>
  <c r="J254" i="17"/>
  <c r="J255" i="17"/>
  <c r="J256" i="17"/>
  <c r="J257" i="17"/>
  <c r="J258" i="17"/>
  <c r="J259" i="17"/>
  <c r="J260" i="17"/>
  <c r="J261" i="17"/>
  <c r="J262" i="17"/>
  <c r="J263" i="17"/>
  <c r="J264" i="17"/>
  <c r="J265" i="17"/>
  <c r="J266" i="17"/>
  <c r="J267" i="17"/>
  <c r="J268" i="17"/>
  <c r="J269" i="17"/>
  <c r="J270" i="17"/>
  <c r="J271" i="17"/>
  <c r="J272" i="17"/>
  <c r="J273" i="17"/>
  <c r="J274" i="17"/>
  <c r="J275" i="17"/>
  <c r="J276" i="17"/>
  <c r="J277" i="17"/>
  <c r="J278" i="17"/>
  <c r="J279" i="17"/>
  <c r="J280" i="17"/>
  <c r="J281" i="17"/>
  <c r="J282" i="17"/>
  <c r="J283" i="17"/>
  <c r="J284" i="17"/>
  <c r="J285" i="17"/>
  <c r="J286" i="17"/>
  <c r="J287" i="17"/>
  <c r="J288" i="17"/>
  <c r="J289" i="17"/>
  <c r="J290" i="17"/>
  <c r="J4" i="17"/>
  <c r="I5" i="17"/>
  <c r="I6" i="17"/>
  <c r="I7" i="17"/>
  <c r="I8" i="17"/>
  <c r="I9" i="17"/>
  <c r="I10" i="17"/>
  <c r="I11" i="17"/>
  <c r="I12" i="17"/>
  <c r="I13" i="17"/>
  <c r="I14" i="17"/>
  <c r="I15" i="17"/>
  <c r="I16" i="17"/>
  <c r="I17" i="17"/>
  <c r="I18" i="17"/>
  <c r="I19" i="17"/>
  <c r="I20" i="17"/>
  <c r="I21" i="17"/>
  <c r="I22" i="17"/>
  <c r="I23" i="17"/>
  <c r="I24" i="17"/>
  <c r="I25" i="17"/>
  <c r="I26" i="17"/>
  <c r="I27" i="17"/>
  <c r="I28" i="17"/>
  <c r="I29" i="17"/>
  <c r="I30" i="17"/>
  <c r="I31" i="17"/>
  <c r="I32" i="17"/>
  <c r="I33" i="17"/>
  <c r="I34" i="17"/>
  <c r="I35" i="17"/>
  <c r="I36" i="17"/>
  <c r="I37" i="17"/>
  <c r="I38" i="17"/>
  <c r="I39" i="17"/>
  <c r="I40" i="17"/>
  <c r="I41" i="17"/>
  <c r="I42" i="17"/>
  <c r="I43" i="17"/>
  <c r="I44" i="17"/>
  <c r="I45" i="17"/>
  <c r="I46" i="17"/>
  <c r="I47" i="17"/>
  <c r="I48" i="17"/>
  <c r="I49" i="17"/>
  <c r="I50" i="17"/>
  <c r="I51" i="17"/>
  <c r="I52" i="17"/>
  <c r="I53" i="17"/>
  <c r="I54" i="17"/>
  <c r="I55" i="17"/>
  <c r="I56" i="17"/>
  <c r="I57" i="17"/>
  <c r="I58" i="17"/>
  <c r="I59" i="17"/>
  <c r="I60" i="17"/>
  <c r="I61" i="17"/>
  <c r="I62" i="17"/>
  <c r="I63" i="17"/>
  <c r="I64" i="17"/>
  <c r="I65" i="17"/>
  <c r="I66" i="17"/>
  <c r="I67" i="17"/>
  <c r="I68" i="17"/>
  <c r="I69" i="17"/>
  <c r="I70" i="17"/>
  <c r="I71" i="17"/>
  <c r="I72" i="17"/>
  <c r="I73" i="17"/>
  <c r="I74" i="17"/>
  <c r="I75" i="17"/>
  <c r="I76" i="17"/>
  <c r="I77" i="17"/>
  <c r="I78" i="17"/>
  <c r="I79" i="17"/>
  <c r="I80" i="17"/>
  <c r="I81" i="17"/>
  <c r="I82" i="17"/>
  <c r="I83" i="17"/>
  <c r="I84" i="17"/>
  <c r="I85" i="17"/>
  <c r="I86" i="17"/>
  <c r="I87" i="17"/>
  <c r="I88" i="17"/>
  <c r="I89" i="17"/>
  <c r="I90" i="17"/>
  <c r="I91" i="17"/>
  <c r="I92" i="17"/>
  <c r="I93" i="17"/>
  <c r="I94" i="17"/>
  <c r="I95" i="17"/>
  <c r="I96" i="17"/>
  <c r="I97" i="17"/>
  <c r="I98" i="17"/>
  <c r="I99" i="17"/>
  <c r="I100" i="17"/>
  <c r="I101" i="17"/>
  <c r="I102" i="17"/>
  <c r="I103" i="17"/>
  <c r="I104" i="17"/>
  <c r="I105" i="17"/>
  <c r="I106" i="17"/>
  <c r="I107" i="17"/>
  <c r="I108" i="17"/>
  <c r="I109" i="17"/>
  <c r="I110" i="17"/>
  <c r="I111" i="17"/>
  <c r="I112" i="17"/>
  <c r="I113" i="17"/>
  <c r="I114" i="17"/>
  <c r="I115" i="17"/>
  <c r="I116" i="17"/>
  <c r="I117" i="17"/>
  <c r="I118" i="17"/>
  <c r="I119" i="17"/>
  <c r="I120" i="17"/>
  <c r="I121" i="17"/>
  <c r="I122" i="17"/>
  <c r="I123" i="17"/>
  <c r="I124" i="17"/>
  <c r="I125" i="17"/>
  <c r="I126" i="17"/>
  <c r="I127" i="17"/>
  <c r="I128" i="17"/>
  <c r="I129" i="17"/>
  <c r="I130" i="17"/>
  <c r="I131" i="17"/>
  <c r="I132" i="17"/>
  <c r="I133" i="17"/>
  <c r="I134" i="17"/>
  <c r="I135" i="17"/>
  <c r="I136" i="17"/>
  <c r="I137" i="17"/>
  <c r="I138" i="17"/>
  <c r="I139" i="17"/>
  <c r="I140" i="17"/>
  <c r="I141" i="17"/>
  <c r="I142" i="17"/>
  <c r="I143" i="17"/>
  <c r="I144" i="17"/>
  <c r="I145" i="17"/>
  <c r="I146" i="17"/>
  <c r="I147" i="17"/>
  <c r="I148" i="17"/>
  <c r="I149" i="17"/>
  <c r="I150" i="17"/>
  <c r="I151" i="17"/>
  <c r="I152" i="17"/>
  <c r="I153" i="17"/>
  <c r="I154" i="17"/>
  <c r="I155" i="17"/>
  <c r="I156" i="17"/>
  <c r="I157" i="17"/>
  <c r="I158" i="17"/>
  <c r="I159" i="17"/>
  <c r="I160" i="17"/>
  <c r="I161" i="17"/>
  <c r="I162" i="17"/>
  <c r="I163" i="17"/>
  <c r="I164" i="17"/>
  <c r="I165" i="17"/>
  <c r="I166" i="17"/>
  <c r="I167" i="17"/>
  <c r="I168" i="17"/>
  <c r="I169" i="17"/>
  <c r="I170" i="17"/>
  <c r="I171" i="17"/>
  <c r="I172" i="17"/>
  <c r="I173" i="17"/>
  <c r="I174" i="17"/>
  <c r="I175" i="17"/>
  <c r="I176" i="17"/>
  <c r="I177" i="17"/>
  <c r="I178" i="17"/>
  <c r="I179" i="17"/>
  <c r="I180" i="17"/>
  <c r="I181" i="17"/>
  <c r="I182" i="17"/>
  <c r="I183" i="17"/>
  <c r="I184" i="17"/>
  <c r="I185" i="17"/>
  <c r="I186" i="17"/>
  <c r="I187" i="17"/>
  <c r="I188" i="17"/>
  <c r="I189" i="17"/>
  <c r="I190" i="17"/>
  <c r="I191" i="17"/>
  <c r="I192" i="17"/>
  <c r="I193" i="17"/>
  <c r="I194" i="17"/>
  <c r="I195" i="17"/>
  <c r="I196" i="17"/>
  <c r="I197" i="17"/>
  <c r="I198" i="17"/>
  <c r="I199" i="17"/>
  <c r="I200" i="17"/>
  <c r="I201" i="17"/>
  <c r="I202" i="17"/>
  <c r="I203" i="17"/>
  <c r="I204" i="17"/>
  <c r="I205" i="17"/>
  <c r="I206" i="17"/>
  <c r="I207" i="17"/>
  <c r="I208" i="17"/>
  <c r="I209" i="17"/>
  <c r="I210" i="17"/>
  <c r="I211" i="17"/>
  <c r="I212" i="17"/>
  <c r="I213" i="17"/>
  <c r="I214" i="17"/>
  <c r="I215" i="17"/>
  <c r="I216" i="17"/>
  <c r="I217" i="17"/>
  <c r="I218" i="17"/>
  <c r="I219" i="17"/>
  <c r="I220" i="17"/>
  <c r="I221" i="17"/>
  <c r="I222" i="17"/>
  <c r="I223" i="17"/>
  <c r="I224" i="17"/>
  <c r="I225" i="17"/>
  <c r="I226" i="17"/>
  <c r="I227" i="17"/>
  <c r="I228" i="17"/>
  <c r="I229" i="17"/>
  <c r="I230" i="17"/>
  <c r="I231" i="17"/>
  <c r="I232" i="17"/>
  <c r="I233" i="17"/>
  <c r="I234" i="17"/>
  <c r="I235" i="17"/>
  <c r="I236" i="17"/>
  <c r="I237" i="17"/>
  <c r="I238" i="17"/>
  <c r="I239" i="17"/>
  <c r="I240" i="17"/>
  <c r="I241" i="17"/>
  <c r="I242" i="17"/>
  <c r="I243" i="17"/>
  <c r="I244" i="17"/>
  <c r="I245" i="17"/>
  <c r="I246" i="17"/>
  <c r="I247" i="17"/>
  <c r="I248" i="17"/>
  <c r="I249" i="17"/>
  <c r="I250" i="17"/>
  <c r="I251" i="17"/>
  <c r="I252" i="17"/>
  <c r="I253" i="17"/>
  <c r="I254" i="17"/>
  <c r="I255" i="17"/>
  <c r="I256" i="17"/>
  <c r="I257" i="17"/>
  <c r="I258" i="17"/>
  <c r="I259" i="17"/>
  <c r="I260" i="17"/>
  <c r="I261" i="17"/>
  <c r="I262" i="17"/>
  <c r="I263" i="17"/>
  <c r="I264" i="17"/>
  <c r="I265" i="17"/>
  <c r="I266" i="17"/>
  <c r="I267" i="17"/>
  <c r="I268" i="17"/>
  <c r="I269" i="17"/>
  <c r="I270" i="17"/>
  <c r="I271" i="17"/>
  <c r="I272" i="17"/>
  <c r="I273" i="17"/>
  <c r="I274" i="17"/>
  <c r="I275" i="17"/>
  <c r="I276" i="17"/>
  <c r="I277" i="17"/>
  <c r="I278" i="17"/>
  <c r="I279" i="17"/>
  <c r="I280" i="17"/>
  <c r="I281" i="17"/>
  <c r="I282" i="17"/>
  <c r="I283" i="17"/>
  <c r="I284" i="17"/>
  <c r="I285" i="17"/>
  <c r="I286" i="17"/>
  <c r="I287" i="17"/>
  <c r="I288" i="17"/>
  <c r="I289" i="17"/>
  <c r="I290" i="17"/>
  <c r="I4" i="17"/>
  <c r="H5" i="17"/>
  <c r="K5" i="17" s="1"/>
  <c r="H6" i="17"/>
  <c r="H7" i="17"/>
  <c r="H8" i="17"/>
  <c r="H9" i="17"/>
  <c r="H10" i="17"/>
  <c r="H11" i="17"/>
  <c r="H12" i="17"/>
  <c r="H13" i="17"/>
  <c r="K13" i="17" s="1"/>
  <c r="H14" i="17"/>
  <c r="K14" i="17" s="1"/>
  <c r="H15" i="17"/>
  <c r="H16" i="17"/>
  <c r="H17" i="17"/>
  <c r="H18" i="17"/>
  <c r="H19" i="17"/>
  <c r="H20" i="17"/>
  <c r="H21" i="17"/>
  <c r="K21" i="17" s="1"/>
  <c r="H22" i="17"/>
  <c r="K22" i="17" s="1"/>
  <c r="H23" i="17"/>
  <c r="H24" i="17"/>
  <c r="H25" i="17"/>
  <c r="K25" i="17" s="1"/>
  <c r="H26" i="17"/>
  <c r="K26" i="17" s="1"/>
  <c r="H27" i="17"/>
  <c r="H28" i="17"/>
  <c r="H29" i="17"/>
  <c r="K29" i="17" s="1"/>
  <c r="H30" i="17"/>
  <c r="H31" i="17"/>
  <c r="H32" i="17"/>
  <c r="H33" i="17"/>
  <c r="H34" i="17"/>
  <c r="H35" i="17"/>
  <c r="H36" i="17"/>
  <c r="H37" i="17"/>
  <c r="K37" i="17" s="1"/>
  <c r="H38" i="17"/>
  <c r="K38" i="17" s="1"/>
  <c r="H39" i="17"/>
  <c r="H40" i="17"/>
  <c r="H41" i="17"/>
  <c r="K41" i="17" s="1"/>
  <c r="H42" i="17"/>
  <c r="H43" i="17"/>
  <c r="H44" i="17"/>
  <c r="H45" i="17"/>
  <c r="K45" i="17" s="1"/>
  <c r="H46" i="17"/>
  <c r="K46" i="17" s="1"/>
  <c r="H47" i="17"/>
  <c r="H48" i="17"/>
  <c r="K48" i="17" s="1"/>
  <c r="H49" i="17"/>
  <c r="K49" i="17" s="1"/>
  <c r="H50" i="17"/>
  <c r="K50" i="17" s="1"/>
  <c r="H51" i="17"/>
  <c r="H52" i="17"/>
  <c r="H53" i="17"/>
  <c r="K53" i="17" s="1"/>
  <c r="H54" i="17"/>
  <c r="K54" i="17" s="1"/>
  <c r="H55" i="17"/>
  <c r="H56" i="17"/>
  <c r="H57" i="17"/>
  <c r="H58" i="17"/>
  <c r="H59" i="17"/>
  <c r="H60" i="17"/>
  <c r="H61" i="17"/>
  <c r="K61" i="17" s="1"/>
  <c r="H62" i="17"/>
  <c r="K62" i="17" s="1"/>
  <c r="H63" i="17"/>
  <c r="H64" i="17"/>
  <c r="H65" i="17"/>
  <c r="K65" i="17" s="1"/>
  <c r="H66" i="17"/>
  <c r="H67" i="17"/>
  <c r="K67" i="17" s="1"/>
  <c r="H68" i="17"/>
  <c r="H69" i="17"/>
  <c r="K69" i="17" s="1"/>
  <c r="H70" i="17"/>
  <c r="K70" i="17" s="1"/>
  <c r="H71" i="17"/>
  <c r="H72" i="17"/>
  <c r="H73" i="17"/>
  <c r="H74" i="17"/>
  <c r="H75" i="17"/>
  <c r="H76" i="17"/>
  <c r="H77" i="17"/>
  <c r="K77" i="17" s="1"/>
  <c r="H78" i="17"/>
  <c r="K78" i="17" s="1"/>
  <c r="H79" i="17"/>
  <c r="H80" i="17"/>
  <c r="H81" i="17"/>
  <c r="H82" i="17"/>
  <c r="H83" i="17"/>
  <c r="H84" i="17"/>
  <c r="H85" i="17"/>
  <c r="K85" i="17" s="1"/>
  <c r="H86" i="17"/>
  <c r="K86" i="17" s="1"/>
  <c r="H87" i="17"/>
  <c r="H88" i="17"/>
  <c r="H89" i="17"/>
  <c r="H90" i="17"/>
  <c r="K90" i="17" s="1"/>
  <c r="H91" i="17"/>
  <c r="H92" i="17"/>
  <c r="H93" i="17"/>
  <c r="K93" i="17" s="1"/>
  <c r="H94" i="17"/>
  <c r="K94" i="17" s="1"/>
  <c r="H95" i="17"/>
  <c r="H96" i="17"/>
  <c r="H97" i="17"/>
  <c r="H98" i="17"/>
  <c r="H99" i="17"/>
  <c r="H100" i="17"/>
  <c r="H101" i="17"/>
  <c r="K101" i="17" s="1"/>
  <c r="H102" i="17"/>
  <c r="H103" i="17"/>
  <c r="H104" i="17"/>
  <c r="H105" i="17"/>
  <c r="K105" i="17" s="1"/>
  <c r="H106" i="17"/>
  <c r="H107" i="17"/>
  <c r="K107" i="17" s="1"/>
  <c r="H108" i="17"/>
  <c r="H109" i="17"/>
  <c r="K109" i="17" s="1"/>
  <c r="H110" i="17"/>
  <c r="H111" i="17"/>
  <c r="H112" i="17"/>
  <c r="H113" i="17"/>
  <c r="H114" i="17"/>
  <c r="H115" i="17"/>
  <c r="K115" i="17" s="1"/>
  <c r="H116" i="17"/>
  <c r="H117" i="17"/>
  <c r="K117" i="17" s="1"/>
  <c r="H118" i="17"/>
  <c r="H119" i="17"/>
  <c r="H120" i="17"/>
  <c r="H121" i="17"/>
  <c r="H122" i="17"/>
  <c r="H123" i="17"/>
  <c r="K123" i="17" s="1"/>
  <c r="H124" i="17"/>
  <c r="H125" i="17"/>
  <c r="K125" i="17" s="1"/>
  <c r="H126" i="17"/>
  <c r="H127" i="17"/>
  <c r="H128" i="17"/>
  <c r="H129" i="17"/>
  <c r="K129" i="17" s="1"/>
  <c r="H130" i="17"/>
  <c r="K130" i="17" s="1"/>
  <c r="H131" i="17"/>
  <c r="K131" i="17" s="1"/>
  <c r="H132" i="17"/>
  <c r="H133" i="17"/>
  <c r="K133" i="17" s="1"/>
  <c r="H134" i="17"/>
  <c r="H135" i="17"/>
  <c r="H136" i="17"/>
  <c r="H137" i="17"/>
  <c r="H138" i="17"/>
  <c r="H139" i="17"/>
  <c r="K139" i="17" s="1"/>
  <c r="H140" i="17"/>
  <c r="H141" i="17"/>
  <c r="K141" i="17" s="1"/>
  <c r="H142" i="17"/>
  <c r="H143" i="17"/>
  <c r="H144" i="17"/>
  <c r="H145" i="17"/>
  <c r="K145" i="17" s="1"/>
  <c r="H146" i="17"/>
  <c r="H147" i="17"/>
  <c r="K147" i="17" s="1"/>
  <c r="H148" i="17"/>
  <c r="H149" i="17"/>
  <c r="K149" i="17" s="1"/>
  <c r="H150" i="17"/>
  <c r="H151" i="17"/>
  <c r="H152" i="17"/>
  <c r="K152" i="17" s="1"/>
  <c r="H153" i="17"/>
  <c r="H154" i="17"/>
  <c r="K154" i="17" s="1"/>
  <c r="H155" i="17"/>
  <c r="K155" i="17" s="1"/>
  <c r="H156" i="17"/>
  <c r="H157" i="17"/>
  <c r="K157" i="17" s="1"/>
  <c r="H158" i="17"/>
  <c r="H159" i="17"/>
  <c r="H160" i="17"/>
  <c r="H161" i="17"/>
  <c r="H162" i="17"/>
  <c r="H163" i="17"/>
  <c r="K163" i="17" s="1"/>
  <c r="H164" i="17"/>
  <c r="H165" i="17"/>
  <c r="K165" i="17" s="1"/>
  <c r="H166" i="17"/>
  <c r="H167" i="17"/>
  <c r="H168" i="17"/>
  <c r="H169" i="17"/>
  <c r="K169" i="17" s="1"/>
  <c r="H170" i="17"/>
  <c r="H171" i="17"/>
  <c r="K171" i="17" s="1"/>
  <c r="H172" i="17"/>
  <c r="H173" i="17"/>
  <c r="K173" i="17" s="1"/>
  <c r="H174" i="17"/>
  <c r="H175" i="17"/>
  <c r="H176" i="17"/>
  <c r="H177" i="17"/>
  <c r="H178" i="17"/>
  <c r="H179" i="17"/>
  <c r="K179" i="17" s="1"/>
  <c r="H180" i="17"/>
  <c r="H181" i="17"/>
  <c r="K181" i="17" s="1"/>
  <c r="H182" i="17"/>
  <c r="H183" i="17"/>
  <c r="H184" i="17"/>
  <c r="H185" i="17"/>
  <c r="H186" i="17"/>
  <c r="H187" i="17"/>
  <c r="K187" i="17" s="1"/>
  <c r="H188" i="17"/>
  <c r="H189" i="17"/>
  <c r="H190" i="17"/>
  <c r="H191" i="17"/>
  <c r="H192" i="17"/>
  <c r="H193" i="17"/>
  <c r="H194" i="17"/>
  <c r="H195" i="17"/>
  <c r="K195" i="17" s="1"/>
  <c r="H196" i="17"/>
  <c r="H197" i="17"/>
  <c r="K197" i="17" s="1"/>
  <c r="H198" i="17"/>
  <c r="H199" i="17"/>
  <c r="H200" i="17"/>
  <c r="H201" i="17"/>
  <c r="K201" i="17" s="1"/>
  <c r="H202" i="17"/>
  <c r="K202" i="17" s="1"/>
  <c r="H203" i="17"/>
  <c r="K203" i="17" s="1"/>
  <c r="H204" i="17"/>
  <c r="H205" i="17"/>
  <c r="K205" i="17" s="1"/>
  <c r="H206" i="17"/>
  <c r="H207" i="17"/>
  <c r="H208" i="17"/>
  <c r="H209" i="17"/>
  <c r="K209" i="17" s="1"/>
  <c r="H210" i="17"/>
  <c r="H211" i="17"/>
  <c r="K211" i="17" s="1"/>
  <c r="H212" i="17"/>
  <c r="H213" i="17"/>
  <c r="K213" i="17" s="1"/>
  <c r="H214" i="17"/>
  <c r="H215" i="17"/>
  <c r="H216" i="17"/>
  <c r="H217" i="17"/>
  <c r="H218" i="17"/>
  <c r="H219" i="17"/>
  <c r="K219" i="17" s="1"/>
  <c r="H220" i="17"/>
  <c r="H221" i="17"/>
  <c r="K221" i="17" s="1"/>
  <c r="H222" i="17"/>
  <c r="H223" i="17"/>
  <c r="H224" i="17"/>
  <c r="H225" i="17"/>
  <c r="K225" i="17" s="1"/>
  <c r="H226" i="17"/>
  <c r="H227" i="17"/>
  <c r="K227" i="17" s="1"/>
  <c r="H228" i="17"/>
  <c r="H229" i="17"/>
  <c r="K229" i="17" s="1"/>
  <c r="H230" i="17"/>
  <c r="H231" i="17"/>
  <c r="H232" i="17"/>
  <c r="H233" i="17"/>
  <c r="K233" i="17" s="1"/>
  <c r="H234" i="17"/>
  <c r="H235" i="17"/>
  <c r="K235" i="17" s="1"/>
  <c r="H236" i="17"/>
  <c r="H237" i="17"/>
  <c r="K237" i="17" s="1"/>
  <c r="H238" i="17"/>
  <c r="H239" i="17"/>
  <c r="H240" i="17"/>
  <c r="H241" i="17"/>
  <c r="H242" i="17"/>
  <c r="H243" i="17"/>
  <c r="K243" i="17" s="1"/>
  <c r="H244" i="17"/>
  <c r="H245" i="17"/>
  <c r="K245" i="17" s="1"/>
  <c r="H246" i="17"/>
  <c r="H247" i="17"/>
  <c r="H248" i="17"/>
  <c r="H249" i="17"/>
  <c r="H250" i="17"/>
  <c r="H251" i="17"/>
  <c r="K251" i="17" s="1"/>
  <c r="H252" i="17"/>
  <c r="H253" i="17"/>
  <c r="K253" i="17" s="1"/>
  <c r="H254" i="17"/>
  <c r="H255" i="17"/>
  <c r="H256" i="17"/>
  <c r="H257" i="17"/>
  <c r="H258" i="17"/>
  <c r="H259" i="17"/>
  <c r="K259" i="17" s="1"/>
  <c r="H260" i="17"/>
  <c r="H261" i="17"/>
  <c r="K261" i="17" s="1"/>
  <c r="H262" i="17"/>
  <c r="H263" i="17"/>
  <c r="H264" i="17"/>
  <c r="H265" i="17"/>
  <c r="H266" i="17"/>
  <c r="H267" i="17"/>
  <c r="K267" i="17" s="1"/>
  <c r="H268" i="17"/>
  <c r="H269" i="17"/>
  <c r="K269" i="17" s="1"/>
  <c r="H270" i="17"/>
  <c r="H271" i="17"/>
  <c r="H272" i="17"/>
  <c r="H273" i="17"/>
  <c r="H274" i="17"/>
  <c r="K274" i="17" s="1"/>
  <c r="H275" i="17"/>
  <c r="K275" i="17" s="1"/>
  <c r="H276" i="17"/>
  <c r="H277" i="17"/>
  <c r="K277" i="17" s="1"/>
  <c r="H278" i="17"/>
  <c r="H279" i="17"/>
  <c r="K279" i="17" s="1"/>
  <c r="H280" i="17"/>
  <c r="H281" i="17"/>
  <c r="H282" i="17"/>
  <c r="K282" i="17" s="1"/>
  <c r="H283" i="17"/>
  <c r="K283" i="17" s="1"/>
  <c r="H284" i="17"/>
  <c r="H285" i="17"/>
  <c r="K285" i="17" s="1"/>
  <c r="H286" i="17"/>
  <c r="H287" i="17"/>
  <c r="H288" i="17"/>
  <c r="H289" i="17"/>
  <c r="H290" i="17"/>
  <c r="H4" i="17"/>
  <c r="K7" i="17"/>
  <c r="J3" i="17"/>
  <c r="I3" i="17"/>
  <c r="H3" i="17"/>
  <c r="K15" i="17"/>
  <c r="K23" i="17"/>
  <c r="K27" i="17"/>
  <c r="K30" i="17"/>
  <c r="K31" i="17"/>
  <c r="K39" i="17"/>
  <c r="K47" i="17"/>
  <c r="K55" i="17"/>
  <c r="K63" i="17"/>
  <c r="K71" i="17"/>
  <c r="K73" i="17"/>
  <c r="K79" i="17"/>
  <c r="K87" i="17"/>
  <c r="K95" i="17"/>
  <c r="K103" i="17"/>
  <c r="K111" i="17"/>
  <c r="K119" i="17"/>
  <c r="K127" i="17"/>
  <c r="K128" i="17"/>
  <c r="K135" i="17"/>
  <c r="K143" i="17"/>
  <c r="K151" i="17"/>
  <c r="K159" i="17"/>
  <c r="K167" i="17"/>
  <c r="K175" i="17"/>
  <c r="K176" i="17"/>
  <c r="K183" i="17"/>
  <c r="K189" i="17"/>
  <c r="K191" i="17"/>
  <c r="K199" i="17"/>
  <c r="K207" i="17"/>
  <c r="K215" i="17"/>
  <c r="K223" i="17"/>
  <c r="K231" i="17"/>
  <c r="K232" i="17"/>
  <c r="K239" i="17"/>
  <c r="K247" i="17"/>
  <c r="K255" i="17"/>
  <c r="K263" i="17"/>
  <c r="K271" i="17"/>
  <c r="K287" i="17"/>
  <c r="AK3" i="17" l="1"/>
  <c r="AL3" i="17" s="1"/>
  <c r="K160" i="17"/>
  <c r="K144" i="17"/>
  <c r="K136" i="17"/>
  <c r="K120" i="17"/>
  <c r="K112" i="17"/>
  <c r="K104" i="17"/>
  <c r="K96" i="17"/>
  <c r="K88" i="17"/>
  <c r="K80" i="17"/>
  <c r="K72" i="17"/>
  <c r="K64" i="17"/>
  <c r="K56" i="17"/>
  <c r="K40" i="17"/>
  <c r="K32" i="17"/>
  <c r="K24" i="17"/>
  <c r="K16" i="17"/>
  <c r="K8" i="17"/>
  <c r="K288" i="17"/>
  <c r="K280" i="17"/>
  <c r="K272" i="17"/>
  <c r="K264" i="17"/>
  <c r="K256" i="17"/>
  <c r="K248" i="17"/>
  <c r="K240" i="17"/>
  <c r="K224" i="17"/>
  <c r="K216" i="17"/>
  <c r="K208" i="17"/>
  <c r="K200" i="17"/>
  <c r="K192" i="17"/>
  <c r="K184" i="17"/>
  <c r="K168" i="17"/>
  <c r="K99" i="17"/>
  <c r="K91" i="17"/>
  <c r="K83" i="17"/>
  <c r="K75" i="17"/>
  <c r="K59" i="17"/>
  <c r="K51" i="17"/>
  <c r="K43" i="17"/>
  <c r="K35" i="17"/>
  <c r="K19" i="17"/>
  <c r="K11" i="17"/>
  <c r="K4" i="17"/>
  <c r="K290" i="17"/>
  <c r="K266" i="17"/>
  <c r="K258" i="17"/>
  <c r="K250" i="17"/>
  <c r="K242" i="17"/>
  <c r="K234" i="17"/>
  <c r="K226" i="17"/>
  <c r="K218" i="17"/>
  <c r="K210" i="17"/>
  <c r="K194" i="17"/>
  <c r="K186" i="17"/>
  <c r="K178" i="17"/>
  <c r="K170" i="17"/>
  <c r="K162" i="17"/>
  <c r="K146" i="17"/>
  <c r="K138" i="17"/>
  <c r="K122" i="17"/>
  <c r="K114" i="17"/>
  <c r="K106" i="17"/>
  <c r="K98" i="17"/>
  <c r="K82" i="17"/>
  <c r="K74" i="17"/>
  <c r="K66" i="17"/>
  <c r="K58" i="17"/>
  <c r="K42" i="17"/>
  <c r="K34" i="17"/>
  <c r="K18" i="17"/>
  <c r="K10" i="17"/>
  <c r="K289" i="17"/>
  <c r="K281" i="17"/>
  <c r="K273" i="17"/>
  <c r="K265" i="17"/>
  <c r="K257" i="17"/>
  <c r="K249" i="17"/>
  <c r="K241" i="17"/>
  <c r="K217" i="17"/>
  <c r="K193" i="17"/>
  <c r="K185" i="17"/>
  <c r="K177" i="17"/>
  <c r="K161" i="17"/>
  <c r="K153" i="17"/>
  <c r="K137" i="17"/>
  <c r="K121" i="17"/>
  <c r="K113" i="17"/>
  <c r="K97" i="17"/>
  <c r="K89" i="17"/>
  <c r="K81" i="17"/>
  <c r="K57" i="17"/>
  <c r="K33" i="17"/>
  <c r="K17" i="17"/>
  <c r="K9" i="17"/>
  <c r="K284" i="17"/>
  <c r="K276" i="17"/>
  <c r="K268" i="17"/>
  <c r="K260" i="17"/>
  <c r="K252" i="17"/>
  <c r="K244" i="17"/>
  <c r="K236" i="17"/>
  <c r="K228" i="17"/>
  <c r="K220" i="17"/>
  <c r="K212" i="17"/>
  <c r="K204" i="17"/>
  <c r="K196" i="17"/>
  <c r="K188" i="17"/>
  <c r="K180" i="17"/>
  <c r="K172" i="17"/>
  <c r="K164" i="17"/>
  <c r="K156" i="17"/>
  <c r="K148" i="17"/>
  <c r="K140" i="17"/>
  <c r="K132" i="17"/>
  <c r="K124" i="17"/>
  <c r="K116" i="17"/>
  <c r="K108" i="17"/>
  <c r="K100" i="17"/>
  <c r="K92" i="17"/>
  <c r="K84" i="17"/>
  <c r="K76" i="17"/>
  <c r="K68" i="17"/>
  <c r="K60" i="17"/>
  <c r="K52" i="17"/>
  <c r="K44" i="17"/>
  <c r="K36" i="17"/>
  <c r="K28" i="17"/>
  <c r="K20" i="17"/>
  <c r="K12" i="17"/>
  <c r="K286" i="17"/>
  <c r="K278" i="17"/>
  <c r="K270" i="17"/>
  <c r="K262" i="17"/>
  <c r="K254" i="17"/>
  <c r="K246" i="17"/>
  <c r="K238" i="17"/>
  <c r="K230" i="17"/>
  <c r="K222" i="17"/>
  <c r="K214" i="17"/>
  <c r="K206" i="17"/>
  <c r="K198" i="17"/>
  <c r="K190" i="17"/>
  <c r="K182" i="17"/>
  <c r="K174" i="17"/>
  <c r="K166" i="17"/>
  <c r="K158" i="17"/>
  <c r="K150" i="17"/>
  <c r="K142" i="17"/>
  <c r="K134" i="17"/>
  <c r="K126" i="17"/>
  <c r="K118" i="17"/>
  <c r="K110" i="17"/>
  <c r="K102" i="17"/>
  <c r="K6" i="17"/>
  <c r="AH292" i="18" l="1"/>
  <c r="AH291" i="18"/>
  <c r="AH290" i="18"/>
  <c r="AH289" i="18"/>
  <c r="AH288" i="18"/>
  <c r="AH287" i="18"/>
  <c r="AH286" i="18"/>
  <c r="AH285" i="18"/>
  <c r="AH284" i="18"/>
  <c r="AH283" i="18"/>
  <c r="AH282" i="18"/>
  <c r="AH281" i="18"/>
  <c r="AH280" i="18"/>
  <c r="AH279" i="18"/>
  <c r="AH278" i="18"/>
  <c r="AH277" i="18"/>
  <c r="AH276" i="18"/>
  <c r="AH275" i="18"/>
  <c r="AH274" i="18"/>
  <c r="AH273" i="18"/>
  <c r="AH272" i="18"/>
  <c r="AH271" i="18"/>
  <c r="AH270" i="18"/>
  <c r="AH269" i="18"/>
  <c r="AH268" i="18"/>
  <c r="AH267" i="18"/>
  <c r="AH266" i="18"/>
  <c r="AH265" i="18"/>
  <c r="AH264" i="18"/>
  <c r="AH263" i="18"/>
  <c r="AH262" i="18"/>
  <c r="AH261" i="18"/>
  <c r="AH260" i="18"/>
  <c r="AH259" i="18"/>
  <c r="AH258" i="18"/>
  <c r="AH257" i="18"/>
  <c r="AH256" i="18"/>
  <c r="AH255" i="18"/>
  <c r="AH254" i="18"/>
  <c r="AH253" i="18"/>
  <c r="AH252" i="18"/>
  <c r="AH251" i="18"/>
  <c r="AH250" i="18"/>
  <c r="AH249" i="18"/>
  <c r="AH248" i="18"/>
  <c r="AH247" i="18"/>
  <c r="AH246" i="18"/>
  <c r="AH245" i="18"/>
  <c r="AH244" i="18"/>
  <c r="AH243" i="18"/>
  <c r="AH242" i="18"/>
  <c r="AH241" i="18"/>
  <c r="AH240" i="18"/>
  <c r="AH239" i="18"/>
  <c r="AH238" i="18"/>
  <c r="AH237" i="18"/>
  <c r="AH236" i="18"/>
  <c r="AH235" i="18"/>
  <c r="AH234" i="18"/>
  <c r="AH233" i="18"/>
  <c r="AH232" i="18"/>
  <c r="AH231" i="18"/>
  <c r="AH230" i="18"/>
  <c r="AH229" i="18"/>
  <c r="AH228" i="18"/>
  <c r="AH227" i="18"/>
  <c r="AH226" i="18"/>
  <c r="AH225" i="18"/>
  <c r="AH224" i="18"/>
  <c r="AH223" i="18"/>
  <c r="AH222" i="18"/>
  <c r="AH221" i="18"/>
  <c r="AH220" i="18"/>
  <c r="AH219" i="18"/>
  <c r="AH218" i="18"/>
  <c r="AH217" i="18"/>
  <c r="AH216" i="18"/>
  <c r="AH215" i="18"/>
  <c r="AH214" i="18"/>
  <c r="AH213" i="18"/>
  <c r="AH212" i="18"/>
  <c r="AH211" i="18"/>
  <c r="AH210" i="18"/>
  <c r="AH209" i="18"/>
  <c r="AH208" i="18"/>
  <c r="AH207" i="18"/>
  <c r="AH206" i="18"/>
  <c r="AH205" i="18"/>
  <c r="AH204" i="18"/>
  <c r="AH203" i="18"/>
  <c r="AH202" i="18"/>
  <c r="AH201" i="18"/>
  <c r="AH200" i="18"/>
  <c r="AH199" i="18"/>
  <c r="AH198" i="18"/>
  <c r="AH197" i="18"/>
  <c r="AH196" i="18"/>
  <c r="AH195" i="18"/>
  <c r="AH194" i="18"/>
  <c r="AH193" i="18"/>
  <c r="AH192" i="18"/>
  <c r="AH191" i="18"/>
  <c r="AH190" i="18"/>
  <c r="AH189" i="18"/>
  <c r="AH188" i="18"/>
  <c r="AH187" i="18"/>
  <c r="AH186" i="18"/>
  <c r="AH185" i="18"/>
  <c r="AH184" i="18"/>
  <c r="AH183" i="18"/>
  <c r="AH182" i="18"/>
  <c r="AH181" i="18"/>
  <c r="AH180" i="18"/>
  <c r="AH179" i="18"/>
  <c r="AH178" i="18"/>
  <c r="AH177" i="18"/>
  <c r="AH176" i="18"/>
  <c r="AH175" i="18"/>
  <c r="AH174" i="18"/>
  <c r="AH173" i="18"/>
  <c r="AH172" i="18"/>
  <c r="AH171" i="18"/>
  <c r="AH170" i="18"/>
  <c r="AH169" i="18"/>
  <c r="AH168" i="18"/>
  <c r="AH167" i="18"/>
  <c r="AH166" i="18"/>
  <c r="AH165" i="18"/>
  <c r="AH164" i="18"/>
  <c r="AH163" i="18"/>
  <c r="AH162" i="18"/>
  <c r="AH161" i="18"/>
  <c r="AH160" i="18"/>
  <c r="AH159" i="18"/>
  <c r="AH158" i="18"/>
  <c r="AH157" i="18"/>
  <c r="AH156" i="18"/>
  <c r="AH155" i="18"/>
  <c r="AH154" i="18"/>
  <c r="AH153" i="18"/>
  <c r="AH152" i="18"/>
  <c r="AH151" i="18"/>
  <c r="AH150" i="18"/>
  <c r="AH149" i="18"/>
  <c r="AH148" i="18"/>
  <c r="AH147" i="18"/>
  <c r="AH146" i="18"/>
  <c r="AH145" i="18"/>
  <c r="AH144" i="18"/>
  <c r="AH143" i="18"/>
  <c r="AH142" i="18"/>
  <c r="AH141" i="18"/>
  <c r="AH140" i="18"/>
  <c r="AH139" i="18"/>
  <c r="AH138" i="18"/>
  <c r="AH137" i="18"/>
  <c r="AH136" i="18"/>
  <c r="AH135" i="18"/>
  <c r="AH134" i="18"/>
  <c r="AH133" i="18"/>
  <c r="AH132" i="18"/>
  <c r="AH131" i="18"/>
  <c r="AH130" i="18"/>
  <c r="AH129" i="18"/>
  <c r="AH128" i="18"/>
  <c r="AH127" i="18"/>
  <c r="AH126" i="18"/>
  <c r="AH125" i="18"/>
  <c r="AH124" i="18"/>
  <c r="AH123" i="18"/>
  <c r="AH122" i="18"/>
  <c r="AH121" i="18"/>
  <c r="AH120" i="18"/>
  <c r="AH119" i="18"/>
  <c r="AH118" i="18"/>
  <c r="AH117" i="18"/>
  <c r="AH116" i="18"/>
  <c r="AH115" i="18"/>
  <c r="AH114" i="18"/>
  <c r="AH113" i="18"/>
  <c r="AH112" i="18"/>
  <c r="AH111" i="18"/>
  <c r="AH110" i="18"/>
  <c r="AH109" i="18"/>
  <c r="AH108" i="18"/>
  <c r="AH107" i="18"/>
  <c r="AH106" i="18"/>
  <c r="AH105" i="18"/>
  <c r="AH104" i="18"/>
  <c r="AH103" i="18"/>
  <c r="AH102" i="18"/>
  <c r="AH101" i="18"/>
  <c r="AH100" i="18"/>
  <c r="AH99" i="18"/>
  <c r="AH98" i="18"/>
  <c r="AH97" i="18"/>
  <c r="AH96" i="18"/>
  <c r="AH95" i="18"/>
  <c r="AH94" i="18"/>
  <c r="AH93" i="18"/>
  <c r="AH92" i="18"/>
  <c r="AH91" i="18"/>
  <c r="AH90" i="18"/>
  <c r="AH89" i="18"/>
  <c r="AH88" i="18"/>
  <c r="AH87" i="18"/>
  <c r="AH86" i="18"/>
  <c r="AH85" i="18"/>
  <c r="AH84" i="18"/>
  <c r="AH83" i="18"/>
  <c r="AH82" i="18"/>
  <c r="AH81" i="18"/>
  <c r="AH80" i="18"/>
  <c r="AH79" i="18"/>
  <c r="AH78" i="18"/>
  <c r="AH77" i="18"/>
  <c r="AH76" i="18"/>
  <c r="AH75" i="18"/>
  <c r="AH74" i="18"/>
  <c r="AH73" i="18"/>
  <c r="AH72" i="18"/>
  <c r="AH71" i="18"/>
  <c r="AH70" i="18"/>
  <c r="AH69" i="18"/>
  <c r="AH68" i="18"/>
  <c r="AH67" i="18"/>
  <c r="AH66" i="18"/>
  <c r="AH65" i="18"/>
  <c r="AH64" i="18"/>
  <c r="AH63" i="18"/>
  <c r="AH62" i="18"/>
  <c r="AH61" i="18"/>
  <c r="AH60" i="18"/>
  <c r="AH59" i="18"/>
  <c r="AH58" i="18"/>
  <c r="AH57" i="18"/>
  <c r="AH56" i="18"/>
  <c r="AH55" i="18"/>
  <c r="AH54" i="18"/>
  <c r="AH53" i="18"/>
  <c r="AH52" i="18"/>
  <c r="AH51" i="18"/>
  <c r="AH50" i="18"/>
  <c r="AH49" i="18"/>
  <c r="AH48" i="18"/>
  <c r="AH47" i="18"/>
  <c r="AH46" i="18"/>
  <c r="AH45" i="18"/>
  <c r="AH44" i="18"/>
  <c r="AH43" i="18"/>
  <c r="AH42" i="18"/>
  <c r="AH41" i="18"/>
  <c r="AH40" i="18"/>
  <c r="AH39" i="18"/>
  <c r="AH38" i="18"/>
  <c r="AH37" i="18"/>
  <c r="AH36" i="18"/>
  <c r="AH35" i="18"/>
  <c r="AH34" i="18"/>
  <c r="AH33" i="18"/>
  <c r="AH32" i="18"/>
  <c r="AH31" i="18"/>
  <c r="AH30" i="18"/>
  <c r="AH29" i="18"/>
  <c r="AH28" i="18"/>
  <c r="AH27" i="18"/>
  <c r="AH26" i="18"/>
  <c r="AH25" i="18"/>
  <c r="AH24" i="18"/>
  <c r="AH23" i="18"/>
  <c r="AH22" i="18"/>
  <c r="AH21" i="18"/>
  <c r="AH20" i="18"/>
  <c r="AH19" i="18"/>
  <c r="AH18" i="18"/>
  <c r="AH17" i="18"/>
  <c r="AH16" i="18"/>
  <c r="AH15" i="18"/>
  <c r="AH14" i="18"/>
  <c r="AH13" i="18"/>
  <c r="AH12" i="18"/>
  <c r="AH11" i="18"/>
  <c r="AH10" i="18"/>
  <c r="AH9" i="18"/>
  <c r="AH8" i="18"/>
  <c r="AH7" i="18"/>
  <c r="AH6" i="18"/>
  <c r="AH5" i="18"/>
  <c r="G7" i="18" l="1"/>
  <c r="G13" i="18" l="1"/>
  <c r="L3" i="17" s="1"/>
  <c r="M3" i="17" s="1"/>
  <c r="N3" i="17" s="1"/>
  <c r="F4" i="17"/>
  <c r="AK4" i="17" s="1"/>
  <c r="F5" i="17"/>
  <c r="AK5" i="17" s="1"/>
  <c r="F6" i="17"/>
  <c r="AK6" i="17" s="1"/>
  <c r="F7" i="17"/>
  <c r="AK7" i="17" s="1"/>
  <c r="F8" i="17"/>
  <c r="AK8" i="17" s="1"/>
  <c r="F9" i="17"/>
  <c r="AK9" i="17" s="1"/>
  <c r="F10" i="17"/>
  <c r="AK10" i="17" s="1"/>
  <c r="F11" i="17"/>
  <c r="AK11" i="17" s="1"/>
  <c r="F12" i="17"/>
  <c r="AK12" i="17" s="1"/>
  <c r="F13" i="17"/>
  <c r="AK13" i="17" s="1"/>
  <c r="F14" i="17"/>
  <c r="AK14" i="17" s="1"/>
  <c r="F15" i="17"/>
  <c r="AK15" i="17" s="1"/>
  <c r="F16" i="17"/>
  <c r="AK16" i="17" s="1"/>
  <c r="F17" i="17"/>
  <c r="AK17" i="17" s="1"/>
  <c r="F18" i="17"/>
  <c r="AK18" i="17" s="1"/>
  <c r="F19" i="17"/>
  <c r="AK19" i="17" s="1"/>
  <c r="F20" i="17"/>
  <c r="AK20" i="17" s="1"/>
  <c r="F21" i="17"/>
  <c r="AK21" i="17" s="1"/>
  <c r="F22" i="17"/>
  <c r="AK22" i="17" s="1"/>
  <c r="F23" i="17"/>
  <c r="AK23" i="17" s="1"/>
  <c r="F24" i="17"/>
  <c r="AK24" i="17" s="1"/>
  <c r="F25" i="17"/>
  <c r="AK25" i="17" s="1"/>
  <c r="F26" i="17"/>
  <c r="AK26" i="17" s="1"/>
  <c r="F27" i="17"/>
  <c r="AK27" i="17" s="1"/>
  <c r="F28" i="17"/>
  <c r="AK28" i="17" s="1"/>
  <c r="F29" i="17"/>
  <c r="AK29" i="17" s="1"/>
  <c r="F30" i="17"/>
  <c r="AK30" i="17" s="1"/>
  <c r="F31" i="17"/>
  <c r="AK31" i="17" s="1"/>
  <c r="F32" i="17"/>
  <c r="AK32" i="17" s="1"/>
  <c r="F33" i="17"/>
  <c r="AK33" i="17" s="1"/>
  <c r="F34" i="17"/>
  <c r="AK34" i="17" s="1"/>
  <c r="F35" i="17"/>
  <c r="AK35" i="17" s="1"/>
  <c r="F36" i="17"/>
  <c r="AK36" i="17" s="1"/>
  <c r="F37" i="17"/>
  <c r="AK37" i="17" s="1"/>
  <c r="F38" i="17"/>
  <c r="AK38" i="17" s="1"/>
  <c r="F39" i="17"/>
  <c r="AK39" i="17" s="1"/>
  <c r="F40" i="17"/>
  <c r="AK40" i="17" s="1"/>
  <c r="F41" i="17"/>
  <c r="AK41" i="17" s="1"/>
  <c r="F42" i="17"/>
  <c r="AK42" i="17" s="1"/>
  <c r="F43" i="17"/>
  <c r="AK43" i="17" s="1"/>
  <c r="F44" i="17"/>
  <c r="AK44" i="17" s="1"/>
  <c r="F45" i="17"/>
  <c r="AK45" i="17" s="1"/>
  <c r="F46" i="17"/>
  <c r="AK46" i="17" s="1"/>
  <c r="F47" i="17"/>
  <c r="AK47" i="17" s="1"/>
  <c r="F48" i="17"/>
  <c r="AK48" i="17" s="1"/>
  <c r="F49" i="17"/>
  <c r="AK49" i="17" s="1"/>
  <c r="F50" i="17"/>
  <c r="AK50" i="17" s="1"/>
  <c r="F51" i="17"/>
  <c r="AK51" i="17" s="1"/>
  <c r="F52" i="17"/>
  <c r="AK52" i="17" s="1"/>
  <c r="F53" i="17"/>
  <c r="AK53" i="17" s="1"/>
  <c r="F54" i="17"/>
  <c r="AK54" i="17" s="1"/>
  <c r="F55" i="17"/>
  <c r="AK55" i="17" s="1"/>
  <c r="F56" i="17"/>
  <c r="AK56" i="17" s="1"/>
  <c r="F57" i="17"/>
  <c r="AK57" i="17" s="1"/>
  <c r="F58" i="17"/>
  <c r="AK58" i="17" s="1"/>
  <c r="F59" i="17"/>
  <c r="AK59" i="17" s="1"/>
  <c r="F60" i="17"/>
  <c r="AK60" i="17" s="1"/>
  <c r="F61" i="17"/>
  <c r="AK61" i="17" s="1"/>
  <c r="F62" i="17"/>
  <c r="AK62" i="17" s="1"/>
  <c r="F63" i="17"/>
  <c r="AK63" i="17" s="1"/>
  <c r="F64" i="17"/>
  <c r="AK64" i="17" s="1"/>
  <c r="F65" i="17"/>
  <c r="AK65" i="17" s="1"/>
  <c r="F66" i="17"/>
  <c r="AK66" i="17" s="1"/>
  <c r="F67" i="17"/>
  <c r="AK67" i="17" s="1"/>
  <c r="F68" i="17"/>
  <c r="AK68" i="17" s="1"/>
  <c r="F69" i="17"/>
  <c r="AK69" i="17" s="1"/>
  <c r="F70" i="17"/>
  <c r="AK70" i="17" s="1"/>
  <c r="F71" i="17"/>
  <c r="AK71" i="17" s="1"/>
  <c r="F72" i="17"/>
  <c r="AK72" i="17" s="1"/>
  <c r="F73" i="17"/>
  <c r="AK73" i="17" s="1"/>
  <c r="F74" i="17"/>
  <c r="AK74" i="17" s="1"/>
  <c r="F75" i="17"/>
  <c r="AK75" i="17" s="1"/>
  <c r="F76" i="17"/>
  <c r="AK76" i="17" s="1"/>
  <c r="F77" i="17"/>
  <c r="AK77" i="17" s="1"/>
  <c r="F78" i="17"/>
  <c r="AK78" i="17" s="1"/>
  <c r="F79" i="17"/>
  <c r="AK79" i="17" s="1"/>
  <c r="F80" i="17"/>
  <c r="AK80" i="17" s="1"/>
  <c r="F81" i="17"/>
  <c r="AK81" i="17" s="1"/>
  <c r="F82" i="17"/>
  <c r="AK82" i="17" s="1"/>
  <c r="F83" i="17"/>
  <c r="AK83" i="17" s="1"/>
  <c r="F84" i="17"/>
  <c r="AK84" i="17" s="1"/>
  <c r="F85" i="17"/>
  <c r="AK85" i="17" s="1"/>
  <c r="F86" i="17"/>
  <c r="AK86" i="17" s="1"/>
  <c r="F87" i="17"/>
  <c r="AK87" i="17" s="1"/>
  <c r="F88" i="17"/>
  <c r="AK88" i="17" s="1"/>
  <c r="F89" i="17"/>
  <c r="AK89" i="17" s="1"/>
  <c r="F90" i="17"/>
  <c r="AK90" i="17" s="1"/>
  <c r="F91" i="17"/>
  <c r="AK91" i="17" s="1"/>
  <c r="F92" i="17"/>
  <c r="AK92" i="17" s="1"/>
  <c r="F93" i="17"/>
  <c r="AK93" i="17" s="1"/>
  <c r="F94" i="17"/>
  <c r="AK94" i="17" s="1"/>
  <c r="F95" i="17"/>
  <c r="AK95" i="17" s="1"/>
  <c r="F96" i="17"/>
  <c r="AK96" i="17" s="1"/>
  <c r="F97" i="17"/>
  <c r="AK97" i="17" s="1"/>
  <c r="F98" i="17"/>
  <c r="AK98" i="17" s="1"/>
  <c r="F99" i="17"/>
  <c r="AK99" i="17" s="1"/>
  <c r="F100" i="17"/>
  <c r="AK100" i="17" s="1"/>
  <c r="F101" i="17"/>
  <c r="AK101" i="17" s="1"/>
  <c r="F102" i="17"/>
  <c r="AK102" i="17" s="1"/>
  <c r="F103" i="17"/>
  <c r="AK103" i="17" s="1"/>
  <c r="F104" i="17"/>
  <c r="AK104" i="17" s="1"/>
  <c r="F105" i="17"/>
  <c r="AK105" i="17" s="1"/>
  <c r="F106" i="17"/>
  <c r="AK106" i="17" s="1"/>
  <c r="F107" i="17"/>
  <c r="AK107" i="17" s="1"/>
  <c r="F108" i="17"/>
  <c r="AK108" i="17" s="1"/>
  <c r="F109" i="17"/>
  <c r="AK109" i="17" s="1"/>
  <c r="F110" i="17"/>
  <c r="AK110" i="17" s="1"/>
  <c r="F111" i="17"/>
  <c r="AK111" i="17" s="1"/>
  <c r="F112" i="17"/>
  <c r="AK112" i="17" s="1"/>
  <c r="F113" i="17"/>
  <c r="AK113" i="17" s="1"/>
  <c r="F114" i="17"/>
  <c r="AK114" i="17" s="1"/>
  <c r="F115" i="17"/>
  <c r="AK115" i="17" s="1"/>
  <c r="F116" i="17"/>
  <c r="AK116" i="17" s="1"/>
  <c r="F117" i="17"/>
  <c r="AK117" i="17" s="1"/>
  <c r="F118" i="17"/>
  <c r="AK118" i="17" s="1"/>
  <c r="F119" i="17"/>
  <c r="AK119" i="17" s="1"/>
  <c r="F120" i="17"/>
  <c r="AK120" i="17" s="1"/>
  <c r="F121" i="17"/>
  <c r="AK121" i="17" s="1"/>
  <c r="F122" i="17"/>
  <c r="AK122" i="17" s="1"/>
  <c r="F123" i="17"/>
  <c r="AK123" i="17" s="1"/>
  <c r="F124" i="17"/>
  <c r="AK124" i="17" s="1"/>
  <c r="F125" i="17"/>
  <c r="AK125" i="17" s="1"/>
  <c r="F126" i="17"/>
  <c r="AK126" i="17" s="1"/>
  <c r="F127" i="17"/>
  <c r="AK127" i="17" s="1"/>
  <c r="F128" i="17"/>
  <c r="AK128" i="17" s="1"/>
  <c r="F129" i="17"/>
  <c r="AK129" i="17" s="1"/>
  <c r="F130" i="17"/>
  <c r="AK130" i="17" s="1"/>
  <c r="F131" i="17"/>
  <c r="AK131" i="17" s="1"/>
  <c r="F132" i="17"/>
  <c r="AK132" i="17" s="1"/>
  <c r="F133" i="17"/>
  <c r="AK133" i="17" s="1"/>
  <c r="F134" i="17"/>
  <c r="AK134" i="17" s="1"/>
  <c r="F135" i="17"/>
  <c r="AK135" i="17" s="1"/>
  <c r="F136" i="17"/>
  <c r="AK136" i="17" s="1"/>
  <c r="F137" i="17"/>
  <c r="AK137" i="17" s="1"/>
  <c r="F138" i="17"/>
  <c r="AK138" i="17" s="1"/>
  <c r="F139" i="17"/>
  <c r="AK139" i="17" s="1"/>
  <c r="F140" i="17"/>
  <c r="AK140" i="17" s="1"/>
  <c r="F141" i="17"/>
  <c r="AK141" i="17" s="1"/>
  <c r="F142" i="17"/>
  <c r="AK142" i="17" s="1"/>
  <c r="F143" i="17"/>
  <c r="AK143" i="17" s="1"/>
  <c r="F144" i="17"/>
  <c r="AK144" i="17" s="1"/>
  <c r="F145" i="17"/>
  <c r="AK145" i="17" s="1"/>
  <c r="F146" i="17"/>
  <c r="AK146" i="17" s="1"/>
  <c r="F147" i="17"/>
  <c r="AK147" i="17" s="1"/>
  <c r="F148" i="17"/>
  <c r="AK148" i="17" s="1"/>
  <c r="F149" i="17"/>
  <c r="AK149" i="17" s="1"/>
  <c r="F150" i="17"/>
  <c r="AK150" i="17" s="1"/>
  <c r="F151" i="17"/>
  <c r="AK151" i="17" s="1"/>
  <c r="F152" i="17"/>
  <c r="AK152" i="17" s="1"/>
  <c r="F153" i="17"/>
  <c r="AK153" i="17" s="1"/>
  <c r="F154" i="17"/>
  <c r="AK154" i="17" s="1"/>
  <c r="F155" i="17"/>
  <c r="AK155" i="17" s="1"/>
  <c r="F156" i="17"/>
  <c r="AK156" i="17" s="1"/>
  <c r="F157" i="17"/>
  <c r="AK157" i="17" s="1"/>
  <c r="F158" i="17"/>
  <c r="AK158" i="17" s="1"/>
  <c r="F159" i="17"/>
  <c r="AK159" i="17" s="1"/>
  <c r="F160" i="17"/>
  <c r="AK160" i="17" s="1"/>
  <c r="F161" i="17"/>
  <c r="AK161" i="17" s="1"/>
  <c r="F162" i="17"/>
  <c r="AK162" i="17" s="1"/>
  <c r="F163" i="17"/>
  <c r="AK163" i="17" s="1"/>
  <c r="F164" i="17"/>
  <c r="AK164" i="17" s="1"/>
  <c r="F165" i="17"/>
  <c r="AK165" i="17" s="1"/>
  <c r="F166" i="17"/>
  <c r="AK166" i="17" s="1"/>
  <c r="F167" i="17"/>
  <c r="AK167" i="17" s="1"/>
  <c r="F168" i="17"/>
  <c r="AK168" i="17" s="1"/>
  <c r="F169" i="17"/>
  <c r="AK169" i="17" s="1"/>
  <c r="F170" i="17"/>
  <c r="AK170" i="17" s="1"/>
  <c r="F171" i="17"/>
  <c r="AK171" i="17" s="1"/>
  <c r="F172" i="17"/>
  <c r="AK172" i="17" s="1"/>
  <c r="F173" i="17"/>
  <c r="AK173" i="17" s="1"/>
  <c r="F174" i="17"/>
  <c r="AK174" i="17" s="1"/>
  <c r="F175" i="17"/>
  <c r="AK175" i="17" s="1"/>
  <c r="F176" i="17"/>
  <c r="AK176" i="17" s="1"/>
  <c r="F177" i="17"/>
  <c r="AK177" i="17" s="1"/>
  <c r="F178" i="17"/>
  <c r="AK178" i="17" s="1"/>
  <c r="F179" i="17"/>
  <c r="AK179" i="17" s="1"/>
  <c r="F180" i="17"/>
  <c r="AK180" i="17" s="1"/>
  <c r="F181" i="17"/>
  <c r="AK181" i="17" s="1"/>
  <c r="F182" i="17"/>
  <c r="AK182" i="17" s="1"/>
  <c r="F183" i="17"/>
  <c r="AK183" i="17" s="1"/>
  <c r="F184" i="17"/>
  <c r="AK184" i="17" s="1"/>
  <c r="F185" i="17"/>
  <c r="AK185" i="17" s="1"/>
  <c r="F186" i="17"/>
  <c r="AK186" i="17" s="1"/>
  <c r="F187" i="17"/>
  <c r="AK187" i="17" s="1"/>
  <c r="F188" i="17"/>
  <c r="AK188" i="17" s="1"/>
  <c r="F189" i="17"/>
  <c r="AK189" i="17" s="1"/>
  <c r="F190" i="17"/>
  <c r="AK190" i="17" s="1"/>
  <c r="F191" i="17"/>
  <c r="AK191" i="17" s="1"/>
  <c r="F192" i="17"/>
  <c r="AK192" i="17" s="1"/>
  <c r="F193" i="17"/>
  <c r="AK193" i="17" s="1"/>
  <c r="F194" i="17"/>
  <c r="AK194" i="17" s="1"/>
  <c r="F195" i="17"/>
  <c r="AK195" i="17" s="1"/>
  <c r="F196" i="17"/>
  <c r="AK196" i="17" s="1"/>
  <c r="F197" i="17"/>
  <c r="AK197" i="17" s="1"/>
  <c r="F198" i="17"/>
  <c r="AK198" i="17" s="1"/>
  <c r="F199" i="17"/>
  <c r="AK199" i="17" s="1"/>
  <c r="F200" i="17"/>
  <c r="AK200" i="17" s="1"/>
  <c r="F201" i="17"/>
  <c r="AK201" i="17" s="1"/>
  <c r="F202" i="17"/>
  <c r="AK202" i="17" s="1"/>
  <c r="F203" i="17"/>
  <c r="AK203" i="17" s="1"/>
  <c r="F204" i="17"/>
  <c r="AK204" i="17" s="1"/>
  <c r="F205" i="17"/>
  <c r="AK205" i="17" s="1"/>
  <c r="F206" i="17"/>
  <c r="AK206" i="17" s="1"/>
  <c r="F207" i="17"/>
  <c r="AK207" i="17" s="1"/>
  <c r="F208" i="17"/>
  <c r="AK208" i="17" s="1"/>
  <c r="F209" i="17"/>
  <c r="AK209" i="17" s="1"/>
  <c r="F210" i="17"/>
  <c r="AK210" i="17" s="1"/>
  <c r="F211" i="17"/>
  <c r="AK211" i="17" s="1"/>
  <c r="F212" i="17"/>
  <c r="AK212" i="17" s="1"/>
  <c r="F213" i="17"/>
  <c r="AK213" i="17" s="1"/>
  <c r="F214" i="17"/>
  <c r="AK214" i="17" s="1"/>
  <c r="F215" i="17"/>
  <c r="AK215" i="17" s="1"/>
  <c r="F216" i="17"/>
  <c r="AK216" i="17" s="1"/>
  <c r="F217" i="17"/>
  <c r="AK217" i="17" s="1"/>
  <c r="F218" i="17"/>
  <c r="AK218" i="17" s="1"/>
  <c r="F219" i="17"/>
  <c r="AK219" i="17" s="1"/>
  <c r="F220" i="17"/>
  <c r="AK220" i="17" s="1"/>
  <c r="F221" i="17"/>
  <c r="AK221" i="17" s="1"/>
  <c r="F222" i="17"/>
  <c r="AK222" i="17" s="1"/>
  <c r="F223" i="17"/>
  <c r="AK223" i="17" s="1"/>
  <c r="F224" i="17"/>
  <c r="AK224" i="17" s="1"/>
  <c r="F225" i="17"/>
  <c r="AK225" i="17" s="1"/>
  <c r="F226" i="17"/>
  <c r="AK226" i="17" s="1"/>
  <c r="F227" i="17"/>
  <c r="AK227" i="17" s="1"/>
  <c r="F228" i="17"/>
  <c r="AK228" i="17" s="1"/>
  <c r="F229" i="17"/>
  <c r="AK229" i="17" s="1"/>
  <c r="F230" i="17"/>
  <c r="AK230" i="17" s="1"/>
  <c r="F231" i="17"/>
  <c r="AK231" i="17" s="1"/>
  <c r="F232" i="17"/>
  <c r="AK232" i="17" s="1"/>
  <c r="F233" i="17"/>
  <c r="AK233" i="17" s="1"/>
  <c r="F234" i="17"/>
  <c r="AK234" i="17" s="1"/>
  <c r="F235" i="17"/>
  <c r="AK235" i="17" s="1"/>
  <c r="F236" i="17"/>
  <c r="AK236" i="17" s="1"/>
  <c r="F237" i="17"/>
  <c r="AK237" i="17" s="1"/>
  <c r="F238" i="17"/>
  <c r="AK238" i="17" s="1"/>
  <c r="F239" i="17"/>
  <c r="AK239" i="17" s="1"/>
  <c r="F240" i="17"/>
  <c r="AK240" i="17" s="1"/>
  <c r="F241" i="17"/>
  <c r="AK241" i="17" s="1"/>
  <c r="F242" i="17"/>
  <c r="AK242" i="17" s="1"/>
  <c r="F243" i="17"/>
  <c r="AK243" i="17" s="1"/>
  <c r="F244" i="17"/>
  <c r="AK244" i="17" s="1"/>
  <c r="F245" i="17"/>
  <c r="AK245" i="17" s="1"/>
  <c r="F246" i="17"/>
  <c r="AK246" i="17" s="1"/>
  <c r="F247" i="17"/>
  <c r="AK247" i="17" s="1"/>
  <c r="F248" i="17"/>
  <c r="AK248" i="17" s="1"/>
  <c r="F249" i="17"/>
  <c r="AK249" i="17" s="1"/>
  <c r="F250" i="17"/>
  <c r="AK250" i="17" s="1"/>
  <c r="F251" i="17"/>
  <c r="AK251" i="17" s="1"/>
  <c r="F252" i="17"/>
  <c r="AK252" i="17" s="1"/>
  <c r="F253" i="17"/>
  <c r="AK253" i="17" s="1"/>
  <c r="F254" i="17"/>
  <c r="AK254" i="17" s="1"/>
  <c r="F255" i="17"/>
  <c r="AK255" i="17" s="1"/>
  <c r="F256" i="17"/>
  <c r="AK256" i="17" s="1"/>
  <c r="F257" i="17"/>
  <c r="AK257" i="17" s="1"/>
  <c r="F258" i="17"/>
  <c r="AK258" i="17" s="1"/>
  <c r="F259" i="17"/>
  <c r="AK259" i="17" s="1"/>
  <c r="F260" i="17"/>
  <c r="AK260" i="17" s="1"/>
  <c r="F261" i="17"/>
  <c r="AK261" i="17" s="1"/>
  <c r="F262" i="17"/>
  <c r="AK262" i="17" s="1"/>
  <c r="F263" i="17"/>
  <c r="AK263" i="17" s="1"/>
  <c r="F264" i="17"/>
  <c r="AK264" i="17" s="1"/>
  <c r="F265" i="17"/>
  <c r="AK265" i="17" s="1"/>
  <c r="F266" i="17"/>
  <c r="AK266" i="17" s="1"/>
  <c r="F267" i="17"/>
  <c r="AK267" i="17" s="1"/>
  <c r="F268" i="17"/>
  <c r="AK268" i="17" s="1"/>
  <c r="F269" i="17"/>
  <c r="AK269" i="17" s="1"/>
  <c r="F270" i="17"/>
  <c r="AK270" i="17" s="1"/>
  <c r="F271" i="17"/>
  <c r="AK271" i="17" s="1"/>
  <c r="F272" i="17"/>
  <c r="AK272" i="17" s="1"/>
  <c r="F273" i="17"/>
  <c r="AK273" i="17" s="1"/>
  <c r="F274" i="17"/>
  <c r="AK274" i="17" s="1"/>
  <c r="F275" i="17"/>
  <c r="AK275" i="17" s="1"/>
  <c r="F276" i="17"/>
  <c r="AK276" i="17" s="1"/>
  <c r="F277" i="17"/>
  <c r="AK277" i="17" s="1"/>
  <c r="F278" i="17"/>
  <c r="AK278" i="17" s="1"/>
  <c r="F279" i="17"/>
  <c r="AK279" i="17" s="1"/>
  <c r="F280" i="17"/>
  <c r="AK280" i="17" s="1"/>
  <c r="F281" i="17"/>
  <c r="AK281" i="17" s="1"/>
  <c r="F282" i="17"/>
  <c r="AK282" i="17" s="1"/>
  <c r="F283" i="17"/>
  <c r="AK283" i="17" s="1"/>
  <c r="F284" i="17"/>
  <c r="AK284" i="17" s="1"/>
  <c r="F285" i="17"/>
  <c r="AK285" i="17" s="1"/>
  <c r="F286" i="17"/>
  <c r="AK286" i="17" s="1"/>
  <c r="F287" i="17"/>
  <c r="AK287" i="17" s="1"/>
  <c r="F288" i="17"/>
  <c r="AK288" i="17" s="1"/>
  <c r="F289" i="17"/>
  <c r="AK289" i="17" s="1"/>
  <c r="F290" i="17"/>
  <c r="AK290" i="17" s="1"/>
  <c r="W4" i="17" l="1"/>
  <c r="W5" i="17"/>
  <c r="W6" i="17"/>
  <c r="W7" i="17"/>
  <c r="W8" i="17"/>
  <c r="W9" i="17"/>
  <c r="W10" i="17"/>
  <c r="W11" i="17"/>
  <c r="W12" i="17"/>
  <c r="W13" i="17"/>
  <c r="W14" i="17"/>
  <c r="W15" i="17"/>
  <c r="W16" i="17"/>
  <c r="W17" i="17"/>
  <c r="W18" i="17"/>
  <c r="W19" i="17"/>
  <c r="W20" i="17"/>
  <c r="W21" i="17"/>
  <c r="W22" i="17"/>
  <c r="W23" i="17"/>
  <c r="W24" i="17"/>
  <c r="W25" i="17"/>
  <c r="W26" i="17"/>
  <c r="W27" i="17"/>
  <c r="W28" i="17"/>
  <c r="W29" i="17"/>
  <c r="W30" i="17"/>
  <c r="W31" i="17"/>
  <c r="W32" i="17"/>
  <c r="W33" i="17"/>
  <c r="W34" i="17"/>
  <c r="W35" i="17"/>
  <c r="W36" i="17"/>
  <c r="W37" i="17"/>
  <c r="W38" i="17"/>
  <c r="W39" i="17"/>
  <c r="W40" i="17"/>
  <c r="W41" i="17"/>
  <c r="W42" i="17"/>
  <c r="W43" i="17"/>
  <c r="W44" i="17"/>
  <c r="W45" i="17"/>
  <c r="W46" i="17"/>
  <c r="W47" i="17"/>
  <c r="W48" i="17"/>
  <c r="W49" i="17"/>
  <c r="W50" i="17"/>
  <c r="W51" i="17"/>
  <c r="W52" i="17"/>
  <c r="W53" i="17"/>
  <c r="W54" i="17"/>
  <c r="W55" i="17"/>
  <c r="W56" i="17"/>
  <c r="W57" i="17"/>
  <c r="W58" i="17"/>
  <c r="W59" i="17"/>
  <c r="W60" i="17"/>
  <c r="W61" i="17"/>
  <c r="W62" i="17"/>
  <c r="W63" i="17"/>
  <c r="W64" i="17"/>
  <c r="W65" i="17"/>
  <c r="W66" i="17"/>
  <c r="W67" i="17"/>
  <c r="W68" i="17"/>
  <c r="W69" i="17"/>
  <c r="W70" i="17"/>
  <c r="W71" i="17"/>
  <c r="W72" i="17"/>
  <c r="W73" i="17"/>
  <c r="W74" i="17"/>
  <c r="W75" i="17"/>
  <c r="W76" i="17"/>
  <c r="W77" i="17"/>
  <c r="W78" i="17"/>
  <c r="W79" i="17"/>
  <c r="W80" i="17"/>
  <c r="W81" i="17"/>
  <c r="W82" i="17"/>
  <c r="W83" i="17"/>
  <c r="W84" i="17"/>
  <c r="W85" i="17"/>
  <c r="W86" i="17"/>
  <c r="W87" i="17"/>
  <c r="W88" i="17"/>
  <c r="W89" i="17"/>
  <c r="W90" i="17"/>
  <c r="W91" i="17"/>
  <c r="W92" i="17"/>
  <c r="W93" i="17"/>
  <c r="W94" i="17"/>
  <c r="W95" i="17"/>
  <c r="W96" i="17"/>
  <c r="W97" i="17"/>
  <c r="W98" i="17"/>
  <c r="W99" i="17"/>
  <c r="W100" i="17"/>
  <c r="W101" i="17"/>
  <c r="W102" i="17"/>
  <c r="W103" i="17"/>
  <c r="W104" i="17"/>
  <c r="W105" i="17"/>
  <c r="W106" i="17"/>
  <c r="W107" i="17"/>
  <c r="W108" i="17"/>
  <c r="W109" i="17"/>
  <c r="W110" i="17"/>
  <c r="W111" i="17"/>
  <c r="W112" i="17"/>
  <c r="W113" i="17"/>
  <c r="W114" i="17"/>
  <c r="W115" i="17"/>
  <c r="W116" i="17"/>
  <c r="W117" i="17"/>
  <c r="W118" i="17"/>
  <c r="W119" i="17"/>
  <c r="W120" i="17"/>
  <c r="W121" i="17"/>
  <c r="W122" i="17"/>
  <c r="W123" i="17"/>
  <c r="W124" i="17"/>
  <c r="W125" i="17"/>
  <c r="W126" i="17"/>
  <c r="W127" i="17"/>
  <c r="W128" i="17"/>
  <c r="W129" i="17"/>
  <c r="W130" i="17"/>
  <c r="W131" i="17"/>
  <c r="W132" i="17"/>
  <c r="W133" i="17"/>
  <c r="W134" i="17"/>
  <c r="W135" i="17"/>
  <c r="W136" i="17"/>
  <c r="W137" i="17"/>
  <c r="W138" i="17"/>
  <c r="W139" i="17"/>
  <c r="W140" i="17"/>
  <c r="W141" i="17"/>
  <c r="W142" i="17"/>
  <c r="W143" i="17"/>
  <c r="W144" i="17"/>
  <c r="W145" i="17"/>
  <c r="W146" i="17"/>
  <c r="W147" i="17"/>
  <c r="W148" i="17"/>
  <c r="W149" i="17"/>
  <c r="W150" i="17"/>
  <c r="W151" i="17"/>
  <c r="W152" i="17"/>
  <c r="W153" i="17"/>
  <c r="W154" i="17"/>
  <c r="W155" i="17"/>
  <c r="W156" i="17"/>
  <c r="W157" i="17"/>
  <c r="W158" i="17"/>
  <c r="W159" i="17"/>
  <c r="W160" i="17"/>
  <c r="W161" i="17"/>
  <c r="W162" i="17"/>
  <c r="W163" i="17"/>
  <c r="W164" i="17"/>
  <c r="W165" i="17"/>
  <c r="W166" i="17"/>
  <c r="W167" i="17"/>
  <c r="W168" i="17"/>
  <c r="W169" i="17"/>
  <c r="W170" i="17"/>
  <c r="W171" i="17"/>
  <c r="W172" i="17"/>
  <c r="W173" i="17"/>
  <c r="W174" i="17"/>
  <c r="W175" i="17"/>
  <c r="W176" i="17"/>
  <c r="W177" i="17"/>
  <c r="W178" i="17"/>
  <c r="W179" i="17"/>
  <c r="W180" i="17"/>
  <c r="W181" i="17"/>
  <c r="W182" i="17"/>
  <c r="W183" i="17"/>
  <c r="W184" i="17"/>
  <c r="W185" i="17"/>
  <c r="W186" i="17"/>
  <c r="W187" i="17"/>
  <c r="W188" i="17"/>
  <c r="W189" i="17"/>
  <c r="W190" i="17"/>
  <c r="W191" i="17"/>
  <c r="W192" i="17"/>
  <c r="W193" i="17"/>
  <c r="W194" i="17"/>
  <c r="W195" i="17"/>
  <c r="W196" i="17"/>
  <c r="W197" i="17"/>
  <c r="W198" i="17"/>
  <c r="W199" i="17"/>
  <c r="W200" i="17"/>
  <c r="W201" i="17"/>
  <c r="W202" i="17"/>
  <c r="W203" i="17"/>
  <c r="W204" i="17"/>
  <c r="W205" i="17"/>
  <c r="W206" i="17"/>
  <c r="W207" i="17"/>
  <c r="W208" i="17"/>
  <c r="W209" i="17"/>
  <c r="W210" i="17"/>
  <c r="W211" i="17"/>
  <c r="W212" i="17"/>
  <c r="W213" i="17"/>
  <c r="W214" i="17"/>
  <c r="W215" i="17"/>
  <c r="W216" i="17"/>
  <c r="W217" i="17"/>
  <c r="W218" i="17"/>
  <c r="W219" i="17"/>
  <c r="W220" i="17"/>
  <c r="W221" i="17"/>
  <c r="W222" i="17"/>
  <c r="W223" i="17"/>
  <c r="W224" i="17"/>
  <c r="W225" i="17"/>
  <c r="W226" i="17"/>
  <c r="W227" i="17"/>
  <c r="W228" i="17"/>
  <c r="W229" i="17"/>
  <c r="W230" i="17"/>
  <c r="W231" i="17"/>
  <c r="W232" i="17"/>
  <c r="W233" i="17"/>
  <c r="W234" i="17"/>
  <c r="W235" i="17"/>
  <c r="W236" i="17"/>
  <c r="W237" i="17"/>
  <c r="W238" i="17"/>
  <c r="W239" i="17"/>
  <c r="W240" i="17"/>
  <c r="W241" i="17"/>
  <c r="W242" i="17"/>
  <c r="W243" i="17"/>
  <c r="W244" i="17"/>
  <c r="W245" i="17"/>
  <c r="W246" i="17"/>
  <c r="W247" i="17"/>
  <c r="W248" i="17"/>
  <c r="W249" i="17"/>
  <c r="W250" i="17"/>
  <c r="W251" i="17"/>
  <c r="W252" i="17"/>
  <c r="W253" i="17"/>
  <c r="W254" i="17"/>
  <c r="W255" i="17"/>
  <c r="W256" i="17"/>
  <c r="W257" i="17"/>
  <c r="W258" i="17"/>
  <c r="W259" i="17"/>
  <c r="W260" i="17"/>
  <c r="W261" i="17"/>
  <c r="W262" i="17"/>
  <c r="W263" i="17"/>
  <c r="W264" i="17"/>
  <c r="W265" i="17"/>
  <c r="W266" i="17"/>
  <c r="W267" i="17"/>
  <c r="W268" i="17"/>
  <c r="W269" i="17"/>
  <c r="W270" i="17"/>
  <c r="W271" i="17"/>
  <c r="W272" i="17"/>
  <c r="W273" i="17"/>
  <c r="W274" i="17"/>
  <c r="W275" i="17"/>
  <c r="W276" i="17"/>
  <c r="W277" i="17"/>
  <c r="W278" i="17"/>
  <c r="W279" i="17"/>
  <c r="W280" i="17"/>
  <c r="W281" i="17"/>
  <c r="W282" i="17"/>
  <c r="W283" i="17"/>
  <c r="W284" i="17"/>
  <c r="W285" i="17"/>
  <c r="W286" i="17"/>
  <c r="W287" i="17"/>
  <c r="W288" i="17"/>
  <c r="W289" i="17"/>
  <c r="W290" i="17"/>
  <c r="W3" i="17"/>
  <c r="E3" i="17"/>
  <c r="C3" i="17"/>
  <c r="AL149" i="17"/>
  <c r="G154" i="17"/>
  <c r="AL156" i="17"/>
  <c r="AL157" i="17"/>
  <c r="AL164" i="17"/>
  <c r="AL167" i="17"/>
  <c r="AL178" i="17"/>
  <c r="AL191" i="17"/>
  <c r="AL192" i="17"/>
  <c r="AL204" i="17"/>
  <c r="AL205" i="17"/>
  <c r="AL213" i="17"/>
  <c r="AL214" i="17"/>
  <c r="G218" i="17"/>
  <c r="AL228" i="17"/>
  <c r="AL229" i="17"/>
  <c r="AL238" i="17"/>
  <c r="AL246" i="17"/>
  <c r="AL255" i="17"/>
  <c r="G260" i="17"/>
  <c r="AL261" i="17"/>
  <c r="AL268" i="17"/>
  <c r="G269" i="17"/>
  <c r="AL271" i="17"/>
  <c r="AL276" i="17"/>
  <c r="AL277" i="17"/>
  <c r="G282" i="17"/>
  <c r="AL150" i="17"/>
  <c r="AL151" i="17"/>
  <c r="AL152" i="17"/>
  <c r="AL153" i="17"/>
  <c r="AL158" i="17"/>
  <c r="G159" i="17"/>
  <c r="AL160" i="17"/>
  <c r="AL161" i="17"/>
  <c r="G162" i="17"/>
  <c r="AL166" i="17"/>
  <c r="G168" i="17"/>
  <c r="AL169" i="17"/>
  <c r="AL170" i="17"/>
  <c r="AL175" i="17"/>
  <c r="AL176" i="17"/>
  <c r="AL177" i="17"/>
  <c r="AL185" i="17"/>
  <c r="G186" i="17"/>
  <c r="AL190" i="17"/>
  <c r="G194" i="17"/>
  <c r="AL196" i="17"/>
  <c r="AL197" i="17"/>
  <c r="AL198" i="17"/>
  <c r="AL199" i="17"/>
  <c r="AL200" i="17"/>
  <c r="AL201" i="17"/>
  <c r="G202" i="17"/>
  <c r="AL206" i="17"/>
  <c r="AL207" i="17"/>
  <c r="G208" i="17"/>
  <c r="G210" i="17"/>
  <c r="AL215" i="17"/>
  <c r="AL216" i="17"/>
  <c r="AL217" i="17"/>
  <c r="G222" i="17"/>
  <c r="G223" i="17"/>
  <c r="AL224" i="17"/>
  <c r="AL225" i="17"/>
  <c r="G226" i="17"/>
  <c r="AL230" i="17"/>
  <c r="AL231" i="17"/>
  <c r="AL232" i="17"/>
  <c r="AL233" i="17"/>
  <c r="AL234" i="17"/>
  <c r="AL239" i="17"/>
  <c r="AL240" i="17"/>
  <c r="G241" i="17"/>
  <c r="AL242" i="17"/>
  <c r="AL248" i="17"/>
  <c r="AL249" i="17"/>
  <c r="G250" i="17"/>
  <c r="AL254" i="17"/>
  <c r="G258" i="17"/>
  <c r="AL262" i="17"/>
  <c r="AL263" i="17"/>
  <c r="AL264" i="17"/>
  <c r="AL265" i="17"/>
  <c r="G266" i="17"/>
  <c r="G270" i="17"/>
  <c r="AL272" i="17"/>
  <c r="G274" i="17"/>
  <c r="AL278" i="17"/>
  <c r="AL279" i="17"/>
  <c r="AL280" i="17"/>
  <c r="AL281" i="17"/>
  <c r="AL286" i="17"/>
  <c r="AL287" i="17"/>
  <c r="AL288" i="17"/>
  <c r="AL289" i="17"/>
  <c r="G290" i="17"/>
  <c r="T5" i="18"/>
  <c r="AL270" i="17"/>
  <c r="U3" i="17"/>
  <c r="U4" i="17"/>
  <c r="U5" i="17"/>
  <c r="U6" i="17"/>
  <c r="U7" i="17"/>
  <c r="U8" i="17"/>
  <c r="U9" i="17"/>
  <c r="U10" i="17"/>
  <c r="U11" i="17"/>
  <c r="U12" i="17"/>
  <c r="U13" i="17"/>
  <c r="U14" i="17"/>
  <c r="U15" i="17"/>
  <c r="U16" i="17"/>
  <c r="U17" i="17"/>
  <c r="U18" i="17"/>
  <c r="U19" i="17"/>
  <c r="U20" i="17"/>
  <c r="U21" i="17"/>
  <c r="U22" i="17"/>
  <c r="U23" i="17"/>
  <c r="U24" i="17"/>
  <c r="U25" i="17"/>
  <c r="U26" i="17"/>
  <c r="U27" i="17"/>
  <c r="U28" i="17"/>
  <c r="U29" i="17"/>
  <c r="U30" i="17"/>
  <c r="U31" i="17"/>
  <c r="U32" i="17"/>
  <c r="U33" i="17"/>
  <c r="U34" i="17"/>
  <c r="U35" i="17"/>
  <c r="U36" i="17"/>
  <c r="U37" i="17"/>
  <c r="U38" i="17"/>
  <c r="U39" i="17"/>
  <c r="U40" i="17"/>
  <c r="U41" i="17"/>
  <c r="U42" i="17"/>
  <c r="U43" i="17"/>
  <c r="U44" i="17"/>
  <c r="U45" i="17"/>
  <c r="U46" i="17"/>
  <c r="U47" i="17"/>
  <c r="U48" i="17"/>
  <c r="U49" i="17"/>
  <c r="U50" i="17"/>
  <c r="U51" i="17"/>
  <c r="U52" i="17"/>
  <c r="U53" i="17"/>
  <c r="U54" i="17"/>
  <c r="U55" i="17"/>
  <c r="U56" i="17"/>
  <c r="U57" i="17"/>
  <c r="U58" i="17"/>
  <c r="U59" i="17"/>
  <c r="U60" i="17"/>
  <c r="U61" i="17"/>
  <c r="U62" i="17"/>
  <c r="U63" i="17"/>
  <c r="U64" i="17"/>
  <c r="U65" i="17"/>
  <c r="U66" i="17"/>
  <c r="U67" i="17"/>
  <c r="U68" i="17"/>
  <c r="U69" i="17"/>
  <c r="U70" i="17"/>
  <c r="U71" i="17"/>
  <c r="U72" i="17"/>
  <c r="U73" i="17"/>
  <c r="U74" i="17"/>
  <c r="U75" i="17"/>
  <c r="U76" i="17"/>
  <c r="U77" i="17"/>
  <c r="U78" i="17"/>
  <c r="U79" i="17"/>
  <c r="U80" i="17"/>
  <c r="U81" i="17"/>
  <c r="U82" i="17"/>
  <c r="U83" i="17"/>
  <c r="U84" i="17"/>
  <c r="U85" i="17"/>
  <c r="U86" i="17"/>
  <c r="U87" i="17"/>
  <c r="U88" i="17"/>
  <c r="U89" i="17"/>
  <c r="U90" i="17"/>
  <c r="U91" i="17"/>
  <c r="U92" i="17"/>
  <c r="U93" i="17"/>
  <c r="U94" i="17"/>
  <c r="U95" i="17"/>
  <c r="U96" i="17"/>
  <c r="U97" i="17"/>
  <c r="U98" i="17"/>
  <c r="U99" i="17"/>
  <c r="U100" i="17"/>
  <c r="U101" i="17"/>
  <c r="U102" i="17"/>
  <c r="U103" i="17"/>
  <c r="U104" i="17"/>
  <c r="U105" i="17"/>
  <c r="U106" i="17"/>
  <c r="U107" i="17"/>
  <c r="U108" i="17"/>
  <c r="U109" i="17"/>
  <c r="U110" i="17"/>
  <c r="U111" i="17"/>
  <c r="U112" i="17"/>
  <c r="U113" i="17"/>
  <c r="U114" i="17"/>
  <c r="U115" i="17"/>
  <c r="U116" i="17"/>
  <c r="U117" i="17"/>
  <c r="U118" i="17"/>
  <c r="U119" i="17"/>
  <c r="U120" i="17"/>
  <c r="U121" i="17"/>
  <c r="U122" i="17"/>
  <c r="U123" i="17"/>
  <c r="U124" i="17"/>
  <c r="U125" i="17"/>
  <c r="U126" i="17"/>
  <c r="U127" i="17"/>
  <c r="U128" i="17"/>
  <c r="U129" i="17"/>
  <c r="U130" i="17"/>
  <c r="U131" i="17"/>
  <c r="U132" i="17"/>
  <c r="U133" i="17"/>
  <c r="U134" i="17"/>
  <c r="U135" i="17"/>
  <c r="U136" i="17"/>
  <c r="U137" i="17"/>
  <c r="U138" i="17"/>
  <c r="U139" i="17"/>
  <c r="U140" i="17"/>
  <c r="U141" i="17"/>
  <c r="U142" i="17"/>
  <c r="U143" i="17"/>
  <c r="U144" i="17"/>
  <c r="U145" i="17"/>
  <c r="U146" i="17"/>
  <c r="U147" i="17"/>
  <c r="U148" i="17"/>
  <c r="U149" i="17"/>
  <c r="U150" i="17"/>
  <c r="U151" i="17"/>
  <c r="U152" i="17"/>
  <c r="U153" i="17"/>
  <c r="U154" i="17"/>
  <c r="U155" i="17"/>
  <c r="U156" i="17"/>
  <c r="U157" i="17"/>
  <c r="U158" i="17"/>
  <c r="U159" i="17"/>
  <c r="U160" i="17"/>
  <c r="U161" i="17"/>
  <c r="U162" i="17"/>
  <c r="U163" i="17"/>
  <c r="U164" i="17"/>
  <c r="U165" i="17"/>
  <c r="U166" i="17"/>
  <c r="U167" i="17"/>
  <c r="U168" i="17"/>
  <c r="U169" i="17"/>
  <c r="U170" i="17"/>
  <c r="U171" i="17"/>
  <c r="U172" i="17"/>
  <c r="U173" i="17"/>
  <c r="U174" i="17"/>
  <c r="U175" i="17"/>
  <c r="U176" i="17"/>
  <c r="U177" i="17"/>
  <c r="U178" i="17"/>
  <c r="U179" i="17"/>
  <c r="U180" i="17"/>
  <c r="U181" i="17"/>
  <c r="U182" i="17"/>
  <c r="U183" i="17"/>
  <c r="U184" i="17"/>
  <c r="U185" i="17"/>
  <c r="U186" i="17"/>
  <c r="U187" i="17"/>
  <c r="U188" i="17"/>
  <c r="U189" i="17"/>
  <c r="U190" i="17"/>
  <c r="U191" i="17"/>
  <c r="U192" i="17"/>
  <c r="U193" i="17"/>
  <c r="U194" i="17"/>
  <c r="U195" i="17"/>
  <c r="U196" i="17"/>
  <c r="U197" i="17"/>
  <c r="U198" i="17"/>
  <c r="U199" i="17"/>
  <c r="U200" i="17"/>
  <c r="U201" i="17"/>
  <c r="U202" i="17"/>
  <c r="U203" i="17"/>
  <c r="U204" i="17"/>
  <c r="U205" i="17"/>
  <c r="U206" i="17"/>
  <c r="U207" i="17"/>
  <c r="U208" i="17"/>
  <c r="U209" i="17"/>
  <c r="U210" i="17"/>
  <c r="U211" i="17"/>
  <c r="U212" i="17"/>
  <c r="U213" i="17"/>
  <c r="U214" i="17"/>
  <c r="U215" i="17"/>
  <c r="U216" i="17"/>
  <c r="U217" i="17"/>
  <c r="U218" i="17"/>
  <c r="U219" i="17"/>
  <c r="U220" i="17"/>
  <c r="U221" i="17"/>
  <c r="U222" i="17"/>
  <c r="U223" i="17"/>
  <c r="U224" i="17"/>
  <c r="U225" i="17"/>
  <c r="U226" i="17"/>
  <c r="U227" i="17"/>
  <c r="U228" i="17"/>
  <c r="U229" i="17"/>
  <c r="U230" i="17"/>
  <c r="U231" i="17"/>
  <c r="U232" i="17"/>
  <c r="U233" i="17"/>
  <c r="U234" i="17"/>
  <c r="U235" i="17"/>
  <c r="U236" i="17"/>
  <c r="U237" i="17"/>
  <c r="U238" i="17"/>
  <c r="U239" i="17"/>
  <c r="U240" i="17"/>
  <c r="U241" i="17"/>
  <c r="U242" i="17"/>
  <c r="U243" i="17"/>
  <c r="U244" i="17"/>
  <c r="U245" i="17"/>
  <c r="U246" i="17"/>
  <c r="U247" i="17"/>
  <c r="U248" i="17"/>
  <c r="U249" i="17"/>
  <c r="U250" i="17"/>
  <c r="U251" i="17"/>
  <c r="U252" i="17"/>
  <c r="U253" i="17"/>
  <c r="U254" i="17"/>
  <c r="U255" i="17"/>
  <c r="U256" i="17"/>
  <c r="U257" i="17"/>
  <c r="U258" i="17"/>
  <c r="U259" i="17"/>
  <c r="U260" i="17"/>
  <c r="U261" i="17"/>
  <c r="U262" i="17"/>
  <c r="U263" i="17"/>
  <c r="U264" i="17"/>
  <c r="U265" i="17"/>
  <c r="U266" i="17"/>
  <c r="U267" i="17"/>
  <c r="U268" i="17"/>
  <c r="U269" i="17"/>
  <c r="U270" i="17"/>
  <c r="U271" i="17"/>
  <c r="U272" i="17"/>
  <c r="U273" i="17"/>
  <c r="U274" i="17"/>
  <c r="U275" i="17"/>
  <c r="U276" i="17"/>
  <c r="U277" i="17"/>
  <c r="U278" i="17"/>
  <c r="U279" i="17"/>
  <c r="U280" i="17"/>
  <c r="U281" i="17"/>
  <c r="U282" i="17"/>
  <c r="U283" i="17"/>
  <c r="U284" i="17"/>
  <c r="U285" i="17"/>
  <c r="U286" i="17"/>
  <c r="U287" i="17"/>
  <c r="U288" i="17"/>
  <c r="U289" i="17"/>
  <c r="U290" i="17"/>
  <c r="G152" i="17"/>
  <c r="G198" i="17"/>
  <c r="G225" i="17"/>
  <c r="G233" i="17"/>
  <c r="G262" i="17"/>
  <c r="G279" i="17"/>
  <c r="C4" i="17"/>
  <c r="C5" i="17"/>
  <c r="C6" i="17"/>
  <c r="C7" i="17"/>
  <c r="C8" i="17"/>
  <c r="C9" i="17"/>
  <c r="C10" i="17"/>
  <c r="C11" i="17"/>
  <c r="C12" i="17"/>
  <c r="C13" i="17"/>
  <c r="C14" i="17"/>
  <c r="C15" i="17"/>
  <c r="C16" i="17"/>
  <c r="C17" i="17"/>
  <c r="C18" i="17"/>
  <c r="C19" i="17"/>
  <c r="C20" i="17"/>
  <c r="C21" i="17"/>
  <c r="C22" i="17"/>
  <c r="C23" i="17"/>
  <c r="C24" i="17"/>
  <c r="C25" i="17"/>
  <c r="C26" i="17"/>
  <c r="C27" i="17"/>
  <c r="C28" i="17"/>
  <c r="C29" i="17"/>
  <c r="C30" i="17"/>
  <c r="C31" i="17"/>
  <c r="C32" i="17"/>
  <c r="C33" i="17"/>
  <c r="C34" i="17"/>
  <c r="C35" i="17"/>
  <c r="C36" i="17"/>
  <c r="C37" i="17"/>
  <c r="C38" i="17"/>
  <c r="C39" i="17"/>
  <c r="C40" i="17"/>
  <c r="C41" i="17"/>
  <c r="C42" i="17"/>
  <c r="C43" i="17"/>
  <c r="C44" i="17"/>
  <c r="C45" i="17"/>
  <c r="C46" i="17"/>
  <c r="C47" i="17"/>
  <c r="C48" i="17"/>
  <c r="C49" i="17"/>
  <c r="C50" i="17"/>
  <c r="C51" i="17"/>
  <c r="C52" i="17"/>
  <c r="C53" i="17"/>
  <c r="C54" i="17"/>
  <c r="C55" i="17"/>
  <c r="C56" i="17"/>
  <c r="C57" i="17"/>
  <c r="C58" i="17"/>
  <c r="C59" i="17"/>
  <c r="C60" i="17"/>
  <c r="C61" i="17"/>
  <c r="C62" i="17"/>
  <c r="C63" i="17"/>
  <c r="C64" i="17"/>
  <c r="C65" i="17"/>
  <c r="C66" i="17"/>
  <c r="C67" i="17"/>
  <c r="C68" i="17"/>
  <c r="C69" i="17"/>
  <c r="C70" i="17"/>
  <c r="C71" i="17"/>
  <c r="C72" i="17"/>
  <c r="C73" i="17"/>
  <c r="C74" i="17"/>
  <c r="C75" i="17"/>
  <c r="C76" i="17"/>
  <c r="C77" i="17"/>
  <c r="C78" i="17"/>
  <c r="C79" i="17"/>
  <c r="C80" i="17"/>
  <c r="C81" i="17"/>
  <c r="C82" i="17"/>
  <c r="C83" i="17"/>
  <c r="C84" i="17"/>
  <c r="C85" i="17"/>
  <c r="C86" i="17"/>
  <c r="C87" i="17"/>
  <c r="C88" i="17"/>
  <c r="C89" i="17"/>
  <c r="C90" i="17"/>
  <c r="C91" i="17"/>
  <c r="C92" i="17"/>
  <c r="C93" i="17"/>
  <c r="C94" i="17"/>
  <c r="C95" i="17"/>
  <c r="C96" i="17"/>
  <c r="C97" i="17"/>
  <c r="C98" i="17"/>
  <c r="C99" i="17"/>
  <c r="C100" i="17"/>
  <c r="C101" i="17"/>
  <c r="C102" i="17"/>
  <c r="C103" i="17"/>
  <c r="C104" i="17"/>
  <c r="C105" i="17"/>
  <c r="C106" i="17"/>
  <c r="C107" i="17"/>
  <c r="C108" i="17"/>
  <c r="C109" i="17"/>
  <c r="C110" i="17"/>
  <c r="C111" i="17"/>
  <c r="C112" i="17"/>
  <c r="C113" i="17"/>
  <c r="C114" i="17"/>
  <c r="C115" i="17"/>
  <c r="C116" i="17"/>
  <c r="C117" i="17"/>
  <c r="C118" i="17"/>
  <c r="C119" i="17"/>
  <c r="C120" i="17"/>
  <c r="C121" i="17"/>
  <c r="C122" i="17"/>
  <c r="C123" i="17"/>
  <c r="C124" i="17"/>
  <c r="C125" i="17"/>
  <c r="C126" i="17"/>
  <c r="C127" i="17"/>
  <c r="C128" i="17"/>
  <c r="C129" i="17"/>
  <c r="C130" i="17"/>
  <c r="C131" i="17"/>
  <c r="C132" i="17"/>
  <c r="C133" i="17"/>
  <c r="C134" i="17"/>
  <c r="C135" i="17"/>
  <c r="C136" i="17"/>
  <c r="C137" i="17"/>
  <c r="C138" i="17"/>
  <c r="C139" i="17"/>
  <c r="C140" i="17"/>
  <c r="C141" i="17"/>
  <c r="C142" i="17"/>
  <c r="C143" i="17"/>
  <c r="C144" i="17"/>
  <c r="C145" i="17"/>
  <c r="C146" i="17"/>
  <c r="C147" i="17"/>
  <c r="C148" i="17"/>
  <c r="C149" i="17"/>
  <c r="C150" i="17"/>
  <c r="C151" i="17"/>
  <c r="C152" i="17"/>
  <c r="C153" i="17"/>
  <c r="C154" i="17"/>
  <c r="C155" i="17"/>
  <c r="C156" i="17"/>
  <c r="C157" i="17"/>
  <c r="C158" i="17"/>
  <c r="C159" i="17"/>
  <c r="C160" i="17"/>
  <c r="C161" i="17"/>
  <c r="C162" i="17"/>
  <c r="C163" i="17"/>
  <c r="C164" i="17"/>
  <c r="C165" i="17"/>
  <c r="C166" i="17"/>
  <c r="C167" i="17"/>
  <c r="C168" i="17"/>
  <c r="C169" i="17"/>
  <c r="C170" i="17"/>
  <c r="C171" i="17"/>
  <c r="C172" i="17"/>
  <c r="C173" i="17"/>
  <c r="C174" i="17"/>
  <c r="C175" i="17"/>
  <c r="C176" i="17"/>
  <c r="C177" i="17"/>
  <c r="C178" i="17"/>
  <c r="C179" i="17"/>
  <c r="C180" i="17"/>
  <c r="C181" i="17"/>
  <c r="C182" i="17"/>
  <c r="C183" i="17"/>
  <c r="C184" i="17"/>
  <c r="C185" i="17"/>
  <c r="C186" i="17"/>
  <c r="C187" i="17"/>
  <c r="C188" i="17"/>
  <c r="C189" i="17"/>
  <c r="C190" i="17"/>
  <c r="C191" i="17"/>
  <c r="C192" i="17"/>
  <c r="C193" i="17"/>
  <c r="C194" i="17"/>
  <c r="C195" i="17"/>
  <c r="C196" i="17"/>
  <c r="C197" i="17"/>
  <c r="C198" i="17"/>
  <c r="C199" i="17"/>
  <c r="C200" i="17"/>
  <c r="C201" i="17"/>
  <c r="C202" i="17"/>
  <c r="C203" i="17"/>
  <c r="C204" i="17"/>
  <c r="C205" i="17"/>
  <c r="C206" i="17"/>
  <c r="C207" i="17"/>
  <c r="C208" i="17"/>
  <c r="C209" i="17"/>
  <c r="C210" i="17"/>
  <c r="C211" i="17"/>
  <c r="C212" i="17"/>
  <c r="C213" i="17"/>
  <c r="C214" i="17"/>
  <c r="C215" i="17"/>
  <c r="C216" i="17"/>
  <c r="C217" i="17"/>
  <c r="C218" i="17"/>
  <c r="C219" i="17"/>
  <c r="C220" i="17"/>
  <c r="C221" i="17"/>
  <c r="C222" i="17"/>
  <c r="C223" i="17"/>
  <c r="C224" i="17"/>
  <c r="C225" i="17"/>
  <c r="C226" i="17"/>
  <c r="C227" i="17"/>
  <c r="C228" i="17"/>
  <c r="C229" i="17"/>
  <c r="C230" i="17"/>
  <c r="C231" i="17"/>
  <c r="C232" i="17"/>
  <c r="C233" i="17"/>
  <c r="C234" i="17"/>
  <c r="C235" i="17"/>
  <c r="C236" i="17"/>
  <c r="C237" i="17"/>
  <c r="C238" i="17"/>
  <c r="C239" i="17"/>
  <c r="C240" i="17"/>
  <c r="C241" i="17"/>
  <c r="C242" i="17"/>
  <c r="C243" i="17"/>
  <c r="C244" i="17"/>
  <c r="C245" i="17"/>
  <c r="C246" i="17"/>
  <c r="C247" i="17"/>
  <c r="C248" i="17"/>
  <c r="C249" i="17"/>
  <c r="C250" i="17"/>
  <c r="C251" i="17"/>
  <c r="C252" i="17"/>
  <c r="C253" i="17"/>
  <c r="C254" i="17"/>
  <c r="C255" i="17"/>
  <c r="C256" i="17"/>
  <c r="C257" i="17"/>
  <c r="C258" i="17"/>
  <c r="C259" i="17"/>
  <c r="C260" i="17"/>
  <c r="C261" i="17"/>
  <c r="C262" i="17"/>
  <c r="C263" i="17"/>
  <c r="C264" i="17"/>
  <c r="C265" i="17"/>
  <c r="C266" i="17"/>
  <c r="C267" i="17"/>
  <c r="C268" i="17"/>
  <c r="C269" i="17"/>
  <c r="C270" i="17"/>
  <c r="C271" i="17"/>
  <c r="C272" i="17"/>
  <c r="C273" i="17"/>
  <c r="C274" i="17"/>
  <c r="C275" i="17"/>
  <c r="C276" i="17"/>
  <c r="C277" i="17"/>
  <c r="C278" i="17"/>
  <c r="C279" i="17"/>
  <c r="C280" i="17"/>
  <c r="C281" i="17"/>
  <c r="C282" i="17"/>
  <c r="C283" i="17"/>
  <c r="C284" i="17"/>
  <c r="C285" i="17"/>
  <c r="C286" i="17"/>
  <c r="C287" i="17"/>
  <c r="C288" i="17"/>
  <c r="C289" i="17"/>
  <c r="C290" i="17"/>
  <c r="E4" i="17"/>
  <c r="E5" i="17"/>
  <c r="E6" i="17"/>
  <c r="E7" i="17"/>
  <c r="E8" i="17"/>
  <c r="E9" i="17"/>
  <c r="E10" i="17"/>
  <c r="E11" i="17"/>
  <c r="E12" i="17"/>
  <c r="E13" i="17"/>
  <c r="E14" i="17"/>
  <c r="E15" i="17"/>
  <c r="E16" i="17"/>
  <c r="E17" i="17"/>
  <c r="E18" i="17"/>
  <c r="E19" i="17"/>
  <c r="E20" i="17"/>
  <c r="E21" i="17"/>
  <c r="E22" i="17"/>
  <c r="E23" i="17"/>
  <c r="E24" i="17"/>
  <c r="E25" i="17"/>
  <c r="E26" i="17"/>
  <c r="E27" i="17"/>
  <c r="E28" i="17"/>
  <c r="E29" i="17"/>
  <c r="E30" i="17"/>
  <c r="E31" i="17"/>
  <c r="E32" i="17"/>
  <c r="E33" i="17"/>
  <c r="E34" i="17"/>
  <c r="E35" i="17"/>
  <c r="E36" i="17"/>
  <c r="E37" i="17"/>
  <c r="E38" i="17"/>
  <c r="E39" i="17"/>
  <c r="E40" i="17"/>
  <c r="E41" i="17"/>
  <c r="E42" i="17"/>
  <c r="E43" i="17"/>
  <c r="E44" i="17"/>
  <c r="E45" i="17"/>
  <c r="E46" i="17"/>
  <c r="E47" i="17"/>
  <c r="E48" i="17"/>
  <c r="E49" i="17"/>
  <c r="E50" i="17"/>
  <c r="E51" i="17"/>
  <c r="E52" i="17"/>
  <c r="E53" i="17"/>
  <c r="E54" i="17"/>
  <c r="E55" i="17"/>
  <c r="E56" i="17"/>
  <c r="E57" i="17"/>
  <c r="E58" i="17"/>
  <c r="E59" i="17"/>
  <c r="E60" i="17"/>
  <c r="E61" i="17"/>
  <c r="E62" i="17"/>
  <c r="E63" i="17"/>
  <c r="E64" i="17"/>
  <c r="E65" i="17"/>
  <c r="E66" i="17"/>
  <c r="E67" i="17"/>
  <c r="E68" i="17"/>
  <c r="E69" i="17"/>
  <c r="E70" i="17"/>
  <c r="E71" i="17"/>
  <c r="E72" i="17"/>
  <c r="E73" i="17"/>
  <c r="E74" i="17"/>
  <c r="E75" i="17"/>
  <c r="E76" i="17"/>
  <c r="E77" i="17"/>
  <c r="E78" i="17"/>
  <c r="E79" i="17"/>
  <c r="E80" i="17"/>
  <c r="E81" i="17"/>
  <c r="E82" i="17"/>
  <c r="E83" i="17"/>
  <c r="E84" i="17"/>
  <c r="E85" i="17"/>
  <c r="E86" i="17"/>
  <c r="E87" i="17"/>
  <c r="E88" i="17"/>
  <c r="E89" i="17"/>
  <c r="E90" i="17"/>
  <c r="E91" i="17"/>
  <c r="E92" i="17"/>
  <c r="E93" i="17"/>
  <c r="E94" i="17"/>
  <c r="E95" i="17"/>
  <c r="E96" i="17"/>
  <c r="E97" i="17"/>
  <c r="E98" i="17"/>
  <c r="E99" i="17"/>
  <c r="E100" i="17"/>
  <c r="E101" i="17"/>
  <c r="E102" i="17"/>
  <c r="E103" i="17"/>
  <c r="E104" i="17"/>
  <c r="E105" i="17"/>
  <c r="E106" i="17"/>
  <c r="E107" i="17"/>
  <c r="E108" i="17"/>
  <c r="E109" i="17"/>
  <c r="E110" i="17"/>
  <c r="E111" i="17"/>
  <c r="E112" i="17"/>
  <c r="E113" i="17"/>
  <c r="E114" i="17"/>
  <c r="E115" i="17"/>
  <c r="E116" i="17"/>
  <c r="E117" i="17"/>
  <c r="E118" i="17"/>
  <c r="E119" i="17"/>
  <c r="E120" i="17"/>
  <c r="E121" i="17"/>
  <c r="E122" i="17"/>
  <c r="E123" i="17"/>
  <c r="E124" i="17"/>
  <c r="E125" i="17"/>
  <c r="E126" i="17"/>
  <c r="E127" i="17"/>
  <c r="E128" i="17"/>
  <c r="E129" i="17"/>
  <c r="E130" i="17"/>
  <c r="E131" i="17"/>
  <c r="E132" i="17"/>
  <c r="E133" i="17"/>
  <c r="E134" i="17"/>
  <c r="E135" i="17"/>
  <c r="E136" i="17"/>
  <c r="E137" i="17"/>
  <c r="E138" i="17"/>
  <c r="E139" i="17"/>
  <c r="E140" i="17"/>
  <c r="E141" i="17"/>
  <c r="E142" i="17"/>
  <c r="E143" i="17"/>
  <c r="E144" i="17"/>
  <c r="E145" i="17"/>
  <c r="E146" i="17"/>
  <c r="E147" i="17"/>
  <c r="E148" i="17"/>
  <c r="E149" i="17"/>
  <c r="E150" i="17"/>
  <c r="E151" i="17"/>
  <c r="E152" i="17"/>
  <c r="E153" i="17"/>
  <c r="E154" i="17"/>
  <c r="E155" i="17"/>
  <c r="E156" i="17"/>
  <c r="E157" i="17"/>
  <c r="E158" i="17"/>
  <c r="E159" i="17"/>
  <c r="E160" i="17"/>
  <c r="E161" i="17"/>
  <c r="E162" i="17"/>
  <c r="E163" i="17"/>
  <c r="E164" i="17"/>
  <c r="E165" i="17"/>
  <c r="E166" i="17"/>
  <c r="E167" i="17"/>
  <c r="E168" i="17"/>
  <c r="E169" i="17"/>
  <c r="E170" i="17"/>
  <c r="E171" i="17"/>
  <c r="E172" i="17"/>
  <c r="E173" i="17"/>
  <c r="E174" i="17"/>
  <c r="E175" i="17"/>
  <c r="E176" i="17"/>
  <c r="E177" i="17"/>
  <c r="E178" i="17"/>
  <c r="E179" i="17"/>
  <c r="E180" i="17"/>
  <c r="E181" i="17"/>
  <c r="E182" i="17"/>
  <c r="E183" i="17"/>
  <c r="E184" i="17"/>
  <c r="E185" i="17"/>
  <c r="E186" i="17"/>
  <c r="E187" i="17"/>
  <c r="E188" i="17"/>
  <c r="E189" i="17"/>
  <c r="E190" i="17"/>
  <c r="E191" i="17"/>
  <c r="E192" i="17"/>
  <c r="E193" i="17"/>
  <c r="E194" i="17"/>
  <c r="E195" i="17"/>
  <c r="E196" i="17"/>
  <c r="E197" i="17"/>
  <c r="E198" i="17"/>
  <c r="E199" i="17"/>
  <c r="E200" i="17"/>
  <c r="E201" i="17"/>
  <c r="E202" i="17"/>
  <c r="E203" i="17"/>
  <c r="E204" i="17"/>
  <c r="E205" i="17"/>
  <c r="E206" i="17"/>
  <c r="E207" i="17"/>
  <c r="E208" i="17"/>
  <c r="E209" i="17"/>
  <c r="E210" i="17"/>
  <c r="E211" i="17"/>
  <c r="E212" i="17"/>
  <c r="E213" i="17"/>
  <c r="E214" i="17"/>
  <c r="E215" i="17"/>
  <c r="E216" i="17"/>
  <c r="E217" i="17"/>
  <c r="E218" i="17"/>
  <c r="E219" i="17"/>
  <c r="E220" i="17"/>
  <c r="E221" i="17"/>
  <c r="E222" i="17"/>
  <c r="E223" i="17"/>
  <c r="E224" i="17"/>
  <c r="E225" i="17"/>
  <c r="E226" i="17"/>
  <c r="E227" i="17"/>
  <c r="E228" i="17"/>
  <c r="E229" i="17"/>
  <c r="E230" i="17"/>
  <c r="E231" i="17"/>
  <c r="E232" i="17"/>
  <c r="E233" i="17"/>
  <c r="E234" i="17"/>
  <c r="E235" i="17"/>
  <c r="E236" i="17"/>
  <c r="E237" i="17"/>
  <c r="E238" i="17"/>
  <c r="E239" i="17"/>
  <c r="E240" i="17"/>
  <c r="E241" i="17"/>
  <c r="E242" i="17"/>
  <c r="E243" i="17"/>
  <c r="E244" i="17"/>
  <c r="E245" i="17"/>
  <c r="E246" i="17"/>
  <c r="E247" i="17"/>
  <c r="E248" i="17"/>
  <c r="E249" i="17"/>
  <c r="E250" i="17"/>
  <c r="E251" i="17"/>
  <c r="E252" i="17"/>
  <c r="E253" i="17"/>
  <c r="E254" i="17"/>
  <c r="E255" i="17"/>
  <c r="E256" i="17"/>
  <c r="E257" i="17"/>
  <c r="E258" i="17"/>
  <c r="E259" i="17"/>
  <c r="E260" i="17"/>
  <c r="E261" i="17"/>
  <c r="E262" i="17"/>
  <c r="E263" i="17"/>
  <c r="E264" i="17"/>
  <c r="E265" i="17"/>
  <c r="E266" i="17"/>
  <c r="E267" i="17"/>
  <c r="E268" i="17"/>
  <c r="E269" i="17"/>
  <c r="E270" i="17"/>
  <c r="E271" i="17"/>
  <c r="E272" i="17"/>
  <c r="E273" i="17"/>
  <c r="E274" i="17"/>
  <c r="E275" i="17"/>
  <c r="E276" i="17"/>
  <c r="E277" i="17"/>
  <c r="E278" i="17"/>
  <c r="E279" i="17"/>
  <c r="E280" i="17"/>
  <c r="E281" i="17"/>
  <c r="E282" i="17"/>
  <c r="E283" i="17"/>
  <c r="E284" i="17"/>
  <c r="E285" i="17"/>
  <c r="E286" i="17"/>
  <c r="E287" i="17"/>
  <c r="E288" i="17"/>
  <c r="E289" i="17"/>
  <c r="E290" i="17"/>
  <c r="G190" i="17" l="1"/>
  <c r="G281" i="17"/>
  <c r="G224" i="17"/>
  <c r="AL208" i="17"/>
  <c r="G263" i="17"/>
  <c r="G234" i="17"/>
  <c r="G151" i="17"/>
  <c r="G216" i="17"/>
  <c r="G200" i="17"/>
  <c r="G169" i="17"/>
  <c r="G272" i="17"/>
  <c r="G153" i="17"/>
  <c r="G215" i="17"/>
  <c r="G199" i="17"/>
  <c r="G280" i="17"/>
  <c r="AL253" i="17"/>
  <c r="G253" i="17"/>
  <c r="AL245" i="17"/>
  <c r="G245" i="17"/>
  <c r="G189" i="17"/>
  <c r="AL189" i="17"/>
  <c r="AL181" i="17"/>
  <c r="G181" i="17"/>
  <c r="G261" i="17"/>
  <c r="G217" i="17"/>
  <c r="G254" i="17"/>
  <c r="G160" i="17"/>
  <c r="G271" i="17"/>
  <c r="G289" i="17"/>
  <c r="G265" i="17"/>
  <c r="G207" i="17"/>
  <c r="G288" i="17"/>
  <c r="G264" i="17"/>
  <c r="G206" i="17"/>
  <c r="G170" i="17"/>
  <c r="G197" i="17"/>
  <c r="G161" i="17"/>
  <c r="G173" i="17"/>
  <c r="AL173" i="17"/>
  <c r="G252" i="17"/>
  <c r="AL252" i="17"/>
  <c r="G244" i="17"/>
  <c r="AL244" i="17"/>
  <c r="AL236" i="17"/>
  <c r="G236" i="17"/>
  <c r="AL220" i="17"/>
  <c r="G220" i="17"/>
  <c r="AL188" i="17"/>
  <c r="G188" i="17"/>
  <c r="AL180" i="17"/>
  <c r="G180" i="17"/>
  <c r="AL172" i="17"/>
  <c r="G172" i="17"/>
  <c r="G237" i="17"/>
  <c r="AL237" i="17"/>
  <c r="G273" i="17"/>
  <c r="AL273" i="17"/>
  <c r="AL209" i="17"/>
  <c r="G209" i="17"/>
  <c r="AL182" i="17"/>
  <c r="G182" i="17"/>
  <c r="G176" i="17"/>
  <c r="G196" i="17"/>
  <c r="G268" i="17"/>
  <c r="AL250" i="17"/>
  <c r="AL168" i="17"/>
  <c r="G177" i="17"/>
  <c r="G278" i="17"/>
  <c r="G249" i="17"/>
  <c r="G232" i="17"/>
  <c r="G205" i="17"/>
  <c r="G158" i="17"/>
  <c r="AL222" i="17"/>
  <c r="AL159" i="17"/>
  <c r="G277" i="17"/>
  <c r="G231" i="17"/>
  <c r="G204" i="17"/>
  <c r="AL241" i="17"/>
  <c r="G214" i="17"/>
  <c r="G185" i="17"/>
  <c r="AL260" i="17"/>
  <c r="AL223" i="17"/>
  <c r="AL186" i="17"/>
  <c r="G287" i="17"/>
  <c r="G213" i="17"/>
  <c r="AL269" i="17"/>
  <c r="G286" i="17"/>
  <c r="G240" i="17"/>
  <c r="G167" i="17"/>
  <c r="G150" i="17"/>
  <c r="G149" i="17"/>
  <c r="G246" i="17"/>
  <c r="G191" i="17"/>
  <c r="G164" i="17"/>
  <c r="G255" i="17"/>
  <c r="G228" i="17"/>
  <c r="AL285" i="17"/>
  <c r="G285" i="17"/>
  <c r="AL212" i="17"/>
  <c r="G212" i="17"/>
  <c r="AL184" i="17"/>
  <c r="G184" i="17"/>
  <c r="AL247" i="17"/>
  <c r="G247" i="17"/>
  <c r="AL183" i="17"/>
  <c r="G183" i="17"/>
  <c r="AL174" i="17"/>
  <c r="G174" i="17"/>
  <c r="AL165" i="17"/>
  <c r="G165" i="17"/>
  <c r="G238" i="17"/>
  <c r="G229" i="17"/>
  <c r="G192" i="17"/>
  <c r="G157" i="17"/>
  <c r="AL221" i="17"/>
  <c r="G221" i="17"/>
  <c r="AL193" i="17"/>
  <c r="G193" i="17"/>
  <c r="G230" i="17"/>
  <c r="AL284" i="17"/>
  <c r="G284" i="17"/>
  <c r="AL256" i="17"/>
  <c r="G256" i="17"/>
  <c r="G248" i="17"/>
  <c r="G156" i="17"/>
  <c r="AL257" i="17"/>
  <c r="G257" i="17"/>
  <c r="G276" i="17"/>
  <c r="G201" i="17"/>
  <c r="G166" i="17"/>
  <c r="G175" i="17"/>
  <c r="G239" i="17"/>
  <c r="AL148" i="17"/>
  <c r="G148" i="17"/>
  <c r="G242" i="17"/>
  <c r="G178" i="17"/>
  <c r="AL258" i="17"/>
  <c r="AL194" i="17"/>
  <c r="AL266" i="17"/>
  <c r="AL202" i="17"/>
  <c r="AL274" i="17"/>
  <c r="AL210" i="17"/>
  <c r="AL282" i="17"/>
  <c r="AL218" i="17"/>
  <c r="AL154" i="17"/>
  <c r="AL290" i="17"/>
  <c r="AL226" i="17"/>
  <c r="AL162" i="17"/>
  <c r="AL275" i="17"/>
  <c r="G275" i="17"/>
  <c r="AL251" i="17"/>
  <c r="G251" i="17"/>
  <c r="AL227" i="17"/>
  <c r="G227" i="17"/>
  <c r="AL203" i="17"/>
  <c r="G203" i="17"/>
  <c r="AL195" i="17"/>
  <c r="G195" i="17"/>
  <c r="AL171" i="17"/>
  <c r="G171" i="17"/>
  <c r="AL155" i="17"/>
  <c r="G155" i="17"/>
  <c r="AL283" i="17"/>
  <c r="G283" i="17"/>
  <c r="AL259" i="17"/>
  <c r="G259" i="17"/>
  <c r="AL235" i="17"/>
  <c r="G235" i="17"/>
  <c r="AL211" i="17"/>
  <c r="G211" i="17"/>
  <c r="AL187" i="17"/>
  <c r="G187" i="17"/>
  <c r="AL163" i="17"/>
  <c r="G163" i="17"/>
  <c r="AL147" i="17"/>
  <c r="G147" i="17"/>
  <c r="AL267" i="17"/>
  <c r="G267" i="17"/>
  <c r="AL243" i="17"/>
  <c r="G243" i="17"/>
  <c r="AL219" i="17"/>
  <c r="G219" i="17"/>
  <c r="AL179" i="17"/>
  <c r="G179" i="17"/>
  <c r="C12" i="18" l="1"/>
  <c r="C7" i="18"/>
  <c r="C8" i="18"/>
  <c r="C10" i="18"/>
  <c r="G8" i="18"/>
  <c r="C9" i="18" l="1"/>
  <c r="D289" i="17"/>
  <c r="D225" i="17"/>
  <c r="D161" i="17"/>
  <c r="D97" i="17"/>
  <c r="D33" i="17"/>
  <c r="V254" i="17"/>
  <c r="X254" i="17" s="1"/>
  <c r="Y254" i="17" s="1"/>
  <c r="Z254" i="17" s="1"/>
  <c r="AE254" i="17" s="1"/>
  <c r="V190" i="17"/>
  <c r="X190" i="17" s="1"/>
  <c r="Y190" i="17" s="1"/>
  <c r="Z190" i="17" s="1"/>
  <c r="AE190" i="17" s="1"/>
  <c r="V126" i="17"/>
  <c r="X126" i="17" s="1"/>
  <c r="Y126" i="17" s="1"/>
  <c r="Z126" i="17" s="1"/>
  <c r="V62" i="17"/>
  <c r="X62" i="17" s="1"/>
  <c r="Y62" i="17" s="1"/>
  <c r="Z62" i="17" s="1"/>
  <c r="D288" i="17"/>
  <c r="D224" i="17"/>
  <c r="D160" i="17"/>
  <c r="D96" i="17"/>
  <c r="D32" i="17"/>
  <c r="V253" i="17"/>
  <c r="X253" i="17" s="1"/>
  <c r="Y253" i="17" s="1"/>
  <c r="Z253" i="17" s="1"/>
  <c r="AE253" i="17" s="1"/>
  <c r="V189" i="17"/>
  <c r="X189" i="17" s="1"/>
  <c r="Y189" i="17" s="1"/>
  <c r="Z189" i="17" s="1"/>
  <c r="AE189" i="17" s="1"/>
  <c r="V125" i="17"/>
  <c r="X125" i="17" s="1"/>
  <c r="Y125" i="17" s="1"/>
  <c r="Z125" i="17" s="1"/>
  <c r="V61" i="17"/>
  <c r="X61" i="17" s="1"/>
  <c r="Y61" i="17" s="1"/>
  <c r="Z61" i="17" s="1"/>
  <c r="D287" i="17"/>
  <c r="D223" i="17"/>
  <c r="D159" i="17"/>
  <c r="D95" i="17"/>
  <c r="D31" i="17"/>
  <c r="V252" i="17"/>
  <c r="X252" i="17" s="1"/>
  <c r="Y252" i="17" s="1"/>
  <c r="Z252" i="17" s="1"/>
  <c r="AE252" i="17" s="1"/>
  <c r="V188" i="17"/>
  <c r="X188" i="17" s="1"/>
  <c r="Y188" i="17" s="1"/>
  <c r="Z188" i="17" s="1"/>
  <c r="AE188" i="17" s="1"/>
  <c r="V124" i="17"/>
  <c r="X124" i="17" s="1"/>
  <c r="Y124" i="17" s="1"/>
  <c r="Z124" i="17" s="1"/>
  <c r="V60" i="17"/>
  <c r="X60" i="17" s="1"/>
  <c r="Y60" i="17" s="1"/>
  <c r="Z60" i="17" s="1"/>
  <c r="D286" i="17"/>
  <c r="D222" i="17"/>
  <c r="D158" i="17"/>
  <c r="D94" i="17"/>
  <c r="D30" i="17"/>
  <c r="V251" i="17"/>
  <c r="X251" i="17" s="1"/>
  <c r="Y251" i="17" s="1"/>
  <c r="Z251" i="17" s="1"/>
  <c r="AE251" i="17" s="1"/>
  <c r="V187" i="17"/>
  <c r="X187" i="17" s="1"/>
  <c r="Y187" i="17" s="1"/>
  <c r="Z187" i="17" s="1"/>
  <c r="AE187" i="17" s="1"/>
  <c r="V123" i="17"/>
  <c r="X123" i="17" s="1"/>
  <c r="Y123" i="17" s="1"/>
  <c r="Z123" i="17" s="1"/>
  <c r="V59" i="17"/>
  <c r="X59" i="17" s="1"/>
  <c r="Y59" i="17" s="1"/>
  <c r="Z59" i="17" s="1"/>
  <c r="D285" i="17"/>
  <c r="D221" i="17"/>
  <c r="D157" i="17"/>
  <c r="D93" i="17"/>
  <c r="D29" i="17"/>
  <c r="V258" i="17"/>
  <c r="X258" i="17" s="1"/>
  <c r="Y258" i="17" s="1"/>
  <c r="Z258" i="17" s="1"/>
  <c r="AE258" i="17" s="1"/>
  <c r="V194" i="17"/>
  <c r="X194" i="17" s="1"/>
  <c r="Y194" i="17" s="1"/>
  <c r="Z194" i="17" s="1"/>
  <c r="AE194" i="17" s="1"/>
  <c r="V130" i="17"/>
  <c r="X130" i="17" s="1"/>
  <c r="Y130" i="17" s="1"/>
  <c r="Z130" i="17" s="1"/>
  <c r="V66" i="17"/>
  <c r="X66" i="17" s="1"/>
  <c r="Y66" i="17" s="1"/>
  <c r="Z66" i="17" s="1"/>
  <c r="D284" i="17"/>
  <c r="D220" i="17"/>
  <c r="D156" i="17"/>
  <c r="D92" i="17"/>
  <c r="D28" i="17"/>
  <c r="V257" i="17"/>
  <c r="X257" i="17" s="1"/>
  <c r="Y257" i="17" s="1"/>
  <c r="Z257" i="17" s="1"/>
  <c r="AE257" i="17" s="1"/>
  <c r="V193" i="17"/>
  <c r="X193" i="17" s="1"/>
  <c r="Y193" i="17" s="1"/>
  <c r="Z193" i="17" s="1"/>
  <c r="AE193" i="17" s="1"/>
  <c r="V129" i="17"/>
  <c r="X129" i="17" s="1"/>
  <c r="Y129" i="17" s="1"/>
  <c r="Z129" i="17" s="1"/>
  <c r="V65" i="17"/>
  <c r="X65" i="17" s="1"/>
  <c r="Y65" i="17" s="1"/>
  <c r="Z65" i="17" s="1"/>
  <c r="D283" i="17"/>
  <c r="D219" i="17"/>
  <c r="D155" i="17"/>
  <c r="D91" i="17"/>
  <c r="D27" i="17"/>
  <c r="V248" i="17"/>
  <c r="X248" i="17" s="1"/>
  <c r="Y248" i="17" s="1"/>
  <c r="Z248" i="17" s="1"/>
  <c r="AE248" i="17" s="1"/>
  <c r="V184" i="17"/>
  <c r="X184" i="17" s="1"/>
  <c r="Y184" i="17" s="1"/>
  <c r="Z184" i="17" s="1"/>
  <c r="AE184" i="17" s="1"/>
  <c r="V120" i="17"/>
  <c r="X120" i="17" s="1"/>
  <c r="Y120" i="17" s="1"/>
  <c r="Z120" i="17" s="1"/>
  <c r="V56" i="17"/>
  <c r="X56" i="17" s="1"/>
  <c r="Y56" i="17" s="1"/>
  <c r="Z56" i="17" s="1"/>
  <c r="D282" i="17"/>
  <c r="D218" i="17"/>
  <c r="D154" i="17"/>
  <c r="D90" i="17"/>
  <c r="D26" i="17"/>
  <c r="V247" i="17"/>
  <c r="X247" i="17" s="1"/>
  <c r="Y247" i="17" s="1"/>
  <c r="Z247" i="17" s="1"/>
  <c r="AE247" i="17" s="1"/>
  <c r="V183" i="17"/>
  <c r="X183" i="17" s="1"/>
  <c r="Y183" i="17" s="1"/>
  <c r="Z183" i="17" s="1"/>
  <c r="AE183" i="17" s="1"/>
  <c r="V119" i="17"/>
  <c r="X119" i="17" s="1"/>
  <c r="Y119" i="17" s="1"/>
  <c r="Z119" i="17" s="1"/>
  <c r="V55" i="17"/>
  <c r="X55" i="17" s="1"/>
  <c r="Y55" i="17" s="1"/>
  <c r="Z55" i="17" s="1"/>
  <c r="D281" i="17"/>
  <c r="D217" i="17"/>
  <c r="D153" i="17"/>
  <c r="D89" i="17"/>
  <c r="D25" i="17"/>
  <c r="V246" i="17"/>
  <c r="X246" i="17" s="1"/>
  <c r="Y246" i="17" s="1"/>
  <c r="Z246" i="17" s="1"/>
  <c r="AE246" i="17" s="1"/>
  <c r="V182" i="17"/>
  <c r="X182" i="17" s="1"/>
  <c r="Y182" i="17" s="1"/>
  <c r="Z182" i="17" s="1"/>
  <c r="AE182" i="17" s="1"/>
  <c r="V118" i="17"/>
  <c r="X118" i="17" s="1"/>
  <c r="Y118" i="17" s="1"/>
  <c r="Z118" i="17" s="1"/>
  <c r="V54" i="17"/>
  <c r="X54" i="17" s="1"/>
  <c r="Y54" i="17" s="1"/>
  <c r="Z54" i="17" s="1"/>
  <c r="D280" i="17"/>
  <c r="D216" i="17"/>
  <c r="D152" i="17"/>
  <c r="D88" i="17"/>
  <c r="D24" i="17"/>
  <c r="V245" i="17"/>
  <c r="X245" i="17" s="1"/>
  <c r="Y245" i="17" s="1"/>
  <c r="Z245" i="17" s="1"/>
  <c r="AE245" i="17" s="1"/>
  <c r="V181" i="17"/>
  <c r="X181" i="17" s="1"/>
  <c r="Y181" i="17" s="1"/>
  <c r="Z181" i="17" s="1"/>
  <c r="AE181" i="17" s="1"/>
  <c r="V117" i="17"/>
  <c r="X117" i="17" s="1"/>
  <c r="Y117" i="17" s="1"/>
  <c r="Z117" i="17" s="1"/>
  <c r="V53" i="17"/>
  <c r="X53" i="17" s="1"/>
  <c r="Y53" i="17" s="1"/>
  <c r="Z53" i="17" s="1"/>
  <c r="D279" i="17"/>
  <c r="D215" i="17"/>
  <c r="D151" i="17"/>
  <c r="D87" i="17"/>
  <c r="D23" i="17"/>
  <c r="V244" i="17"/>
  <c r="X244" i="17" s="1"/>
  <c r="Y244" i="17" s="1"/>
  <c r="Z244" i="17" s="1"/>
  <c r="AE244" i="17" s="1"/>
  <c r="V180" i="17"/>
  <c r="X180" i="17" s="1"/>
  <c r="Y180" i="17" s="1"/>
  <c r="Z180" i="17" s="1"/>
  <c r="AE180" i="17" s="1"/>
  <c r="V116" i="17"/>
  <c r="X116" i="17" s="1"/>
  <c r="Y116" i="17" s="1"/>
  <c r="Z116" i="17" s="1"/>
  <c r="V52" i="17"/>
  <c r="X52" i="17" s="1"/>
  <c r="Y52" i="17" s="1"/>
  <c r="Z52" i="17" s="1"/>
  <c r="D278" i="17"/>
  <c r="D214" i="17"/>
  <c r="D150" i="17"/>
  <c r="D86" i="17"/>
  <c r="D22" i="17"/>
  <c r="V243" i="17"/>
  <c r="X243" i="17" s="1"/>
  <c r="Y243" i="17" s="1"/>
  <c r="Z243" i="17" s="1"/>
  <c r="AE243" i="17" s="1"/>
  <c r="V179" i="17"/>
  <c r="X179" i="17" s="1"/>
  <c r="Y179" i="17" s="1"/>
  <c r="Z179" i="17" s="1"/>
  <c r="AE179" i="17" s="1"/>
  <c r="V115" i="17"/>
  <c r="X115" i="17" s="1"/>
  <c r="Y115" i="17" s="1"/>
  <c r="Z115" i="17" s="1"/>
  <c r="V51" i="17"/>
  <c r="X51" i="17" s="1"/>
  <c r="Y51" i="17" s="1"/>
  <c r="Z51" i="17" s="1"/>
  <c r="D277" i="17"/>
  <c r="D213" i="17"/>
  <c r="D149" i="17"/>
  <c r="D85" i="17"/>
  <c r="D21" i="17"/>
  <c r="V250" i="17"/>
  <c r="X250" i="17" s="1"/>
  <c r="Y250" i="17" s="1"/>
  <c r="Z250" i="17" s="1"/>
  <c r="AE250" i="17" s="1"/>
  <c r="V186" i="17"/>
  <c r="X186" i="17" s="1"/>
  <c r="Y186" i="17" s="1"/>
  <c r="Z186" i="17" s="1"/>
  <c r="AE186" i="17" s="1"/>
  <c r="V122" i="17"/>
  <c r="X122" i="17" s="1"/>
  <c r="Y122" i="17" s="1"/>
  <c r="Z122" i="17" s="1"/>
  <c r="V58" i="17"/>
  <c r="X58" i="17" s="1"/>
  <c r="Y58" i="17" s="1"/>
  <c r="Z58" i="17" s="1"/>
  <c r="D276" i="17"/>
  <c r="D212" i="17"/>
  <c r="D148" i="17"/>
  <c r="D84" i="17"/>
  <c r="D20" i="17"/>
  <c r="V249" i="17"/>
  <c r="X249" i="17" s="1"/>
  <c r="Y249" i="17" s="1"/>
  <c r="Z249" i="17" s="1"/>
  <c r="AE249" i="17" s="1"/>
  <c r="V185" i="17"/>
  <c r="X185" i="17" s="1"/>
  <c r="Y185" i="17" s="1"/>
  <c r="Z185" i="17" s="1"/>
  <c r="AE185" i="17" s="1"/>
  <c r="V121" i="17"/>
  <c r="X121" i="17" s="1"/>
  <c r="Y121" i="17" s="1"/>
  <c r="Z121" i="17" s="1"/>
  <c r="V57" i="17"/>
  <c r="X57" i="17" s="1"/>
  <c r="Y57" i="17" s="1"/>
  <c r="Z57" i="17" s="1"/>
  <c r="D275" i="17"/>
  <c r="D211" i="17"/>
  <c r="D147" i="17"/>
  <c r="D83" i="17"/>
  <c r="D19" i="17"/>
  <c r="V240" i="17"/>
  <c r="X240" i="17" s="1"/>
  <c r="Y240" i="17" s="1"/>
  <c r="Z240" i="17" s="1"/>
  <c r="AE240" i="17" s="1"/>
  <c r="V176" i="17"/>
  <c r="X176" i="17" s="1"/>
  <c r="Y176" i="17" s="1"/>
  <c r="Z176" i="17" s="1"/>
  <c r="AE176" i="17" s="1"/>
  <c r="V112" i="17"/>
  <c r="X112" i="17" s="1"/>
  <c r="Y112" i="17" s="1"/>
  <c r="Z112" i="17" s="1"/>
  <c r="V48" i="17"/>
  <c r="X48" i="17" s="1"/>
  <c r="Y48" i="17" s="1"/>
  <c r="Z48" i="17" s="1"/>
  <c r="D274" i="17"/>
  <c r="D210" i="17"/>
  <c r="D146" i="17"/>
  <c r="D82" i="17"/>
  <c r="D18" i="17"/>
  <c r="V239" i="17"/>
  <c r="X239" i="17" s="1"/>
  <c r="Y239" i="17" s="1"/>
  <c r="Z239" i="17" s="1"/>
  <c r="AE239" i="17" s="1"/>
  <c r="V175" i="17"/>
  <c r="X175" i="17" s="1"/>
  <c r="Y175" i="17" s="1"/>
  <c r="Z175" i="17" s="1"/>
  <c r="AE175" i="17" s="1"/>
  <c r="V111" i="17"/>
  <c r="X111" i="17" s="1"/>
  <c r="Y111" i="17" s="1"/>
  <c r="Z111" i="17" s="1"/>
  <c r="V47" i="17"/>
  <c r="X47" i="17" s="1"/>
  <c r="Y47" i="17" s="1"/>
  <c r="Z47" i="17" s="1"/>
  <c r="D273" i="17"/>
  <c r="D209" i="17"/>
  <c r="D145" i="17"/>
  <c r="D81" i="17"/>
  <c r="D17" i="17"/>
  <c r="V238" i="17"/>
  <c r="X238" i="17" s="1"/>
  <c r="Y238" i="17" s="1"/>
  <c r="Z238" i="17" s="1"/>
  <c r="AE238" i="17" s="1"/>
  <c r="V174" i="17"/>
  <c r="X174" i="17" s="1"/>
  <c r="Y174" i="17" s="1"/>
  <c r="Z174" i="17" s="1"/>
  <c r="AE174" i="17" s="1"/>
  <c r="V110" i="17"/>
  <c r="X110" i="17" s="1"/>
  <c r="Y110" i="17" s="1"/>
  <c r="Z110" i="17" s="1"/>
  <c r="V46" i="17"/>
  <c r="X46" i="17" s="1"/>
  <c r="Y46" i="17" s="1"/>
  <c r="Z46" i="17" s="1"/>
  <c r="D272" i="17"/>
  <c r="D265" i="17"/>
  <c r="D201" i="17"/>
  <c r="D137" i="17"/>
  <c r="D73" i="17"/>
  <c r="D9" i="17"/>
  <c r="V230" i="17"/>
  <c r="X230" i="17" s="1"/>
  <c r="Y230" i="17" s="1"/>
  <c r="Z230" i="17" s="1"/>
  <c r="AE230" i="17" s="1"/>
  <c r="V166" i="17"/>
  <c r="X166" i="17" s="1"/>
  <c r="Y166" i="17" s="1"/>
  <c r="Z166" i="17" s="1"/>
  <c r="AE166" i="17" s="1"/>
  <c r="V102" i="17"/>
  <c r="X102" i="17" s="1"/>
  <c r="Y102" i="17" s="1"/>
  <c r="Z102" i="17" s="1"/>
  <c r="V38" i="17"/>
  <c r="X38" i="17" s="1"/>
  <c r="Y38" i="17" s="1"/>
  <c r="Z38" i="17" s="1"/>
  <c r="D264" i="17"/>
  <c r="D200" i="17"/>
  <c r="D136" i="17"/>
  <c r="D72" i="17"/>
  <c r="D8" i="17"/>
  <c r="V229" i="17"/>
  <c r="X229" i="17" s="1"/>
  <c r="Y229" i="17" s="1"/>
  <c r="Z229" i="17" s="1"/>
  <c r="AE229" i="17" s="1"/>
  <c r="V165" i="17"/>
  <c r="X165" i="17" s="1"/>
  <c r="Y165" i="17" s="1"/>
  <c r="Z165" i="17" s="1"/>
  <c r="AE165" i="17" s="1"/>
  <c r="V101" i="17"/>
  <c r="X101" i="17" s="1"/>
  <c r="Y101" i="17" s="1"/>
  <c r="Z101" i="17" s="1"/>
  <c r="V37" i="17"/>
  <c r="X37" i="17" s="1"/>
  <c r="Y37" i="17" s="1"/>
  <c r="Z37" i="17" s="1"/>
  <c r="D263" i="17"/>
  <c r="D199" i="17"/>
  <c r="D135" i="17"/>
  <c r="D71" i="17"/>
  <c r="D7" i="17"/>
  <c r="V228" i="17"/>
  <c r="X228" i="17" s="1"/>
  <c r="Y228" i="17" s="1"/>
  <c r="Z228" i="17" s="1"/>
  <c r="AE228" i="17" s="1"/>
  <c r="V164" i="17"/>
  <c r="X164" i="17" s="1"/>
  <c r="Y164" i="17" s="1"/>
  <c r="Z164" i="17" s="1"/>
  <c r="AE164" i="17" s="1"/>
  <c r="V100" i="17"/>
  <c r="X100" i="17" s="1"/>
  <c r="Y100" i="17" s="1"/>
  <c r="Z100" i="17" s="1"/>
  <c r="V36" i="17"/>
  <c r="X36" i="17" s="1"/>
  <c r="Y36" i="17" s="1"/>
  <c r="Z36" i="17" s="1"/>
  <c r="D262" i="17"/>
  <c r="D198" i="17"/>
  <c r="D134" i="17"/>
  <c r="D70" i="17"/>
  <c r="D6" i="17"/>
  <c r="V227" i="17"/>
  <c r="X227" i="17" s="1"/>
  <c r="Y227" i="17" s="1"/>
  <c r="Z227" i="17" s="1"/>
  <c r="AE227" i="17" s="1"/>
  <c r="V163" i="17"/>
  <c r="X163" i="17" s="1"/>
  <c r="Y163" i="17" s="1"/>
  <c r="Z163" i="17" s="1"/>
  <c r="AE163" i="17" s="1"/>
  <c r="V99" i="17"/>
  <c r="X99" i="17" s="1"/>
  <c r="Y99" i="17" s="1"/>
  <c r="Z99" i="17" s="1"/>
  <c r="V35" i="17"/>
  <c r="X35" i="17" s="1"/>
  <c r="Y35" i="17" s="1"/>
  <c r="Z35" i="17" s="1"/>
  <c r="D261" i="17"/>
  <c r="D197" i="17"/>
  <c r="D133" i="17"/>
  <c r="D69" i="17"/>
  <c r="D5" i="17"/>
  <c r="V234" i="17"/>
  <c r="X234" i="17" s="1"/>
  <c r="Y234" i="17" s="1"/>
  <c r="Z234" i="17" s="1"/>
  <c r="AE234" i="17" s="1"/>
  <c r="V170" i="17"/>
  <c r="X170" i="17" s="1"/>
  <c r="Y170" i="17" s="1"/>
  <c r="Z170" i="17" s="1"/>
  <c r="AE170" i="17" s="1"/>
  <c r="V106" i="17"/>
  <c r="X106" i="17" s="1"/>
  <c r="Y106" i="17" s="1"/>
  <c r="Z106" i="17" s="1"/>
  <c r="V42" i="17"/>
  <c r="X42" i="17" s="1"/>
  <c r="Y42" i="17" s="1"/>
  <c r="Z42" i="17" s="1"/>
  <c r="D260" i="17"/>
  <c r="D196" i="17"/>
  <c r="D132" i="17"/>
  <c r="D68" i="17"/>
  <c r="D4" i="17"/>
  <c r="V233" i="17"/>
  <c r="X233" i="17" s="1"/>
  <c r="Y233" i="17" s="1"/>
  <c r="Z233" i="17" s="1"/>
  <c r="AE233" i="17" s="1"/>
  <c r="V169" i="17"/>
  <c r="X169" i="17" s="1"/>
  <c r="Y169" i="17" s="1"/>
  <c r="Z169" i="17" s="1"/>
  <c r="AE169" i="17" s="1"/>
  <c r="V105" i="17"/>
  <c r="X105" i="17" s="1"/>
  <c r="Y105" i="17" s="1"/>
  <c r="Z105" i="17" s="1"/>
  <c r="V41" i="17"/>
  <c r="X41" i="17" s="1"/>
  <c r="Y41" i="17" s="1"/>
  <c r="Z41" i="17" s="1"/>
  <c r="D259" i="17"/>
  <c r="D195" i="17"/>
  <c r="D131" i="17"/>
  <c r="D67" i="17"/>
  <c r="V288" i="17"/>
  <c r="X288" i="17" s="1"/>
  <c r="Y288" i="17" s="1"/>
  <c r="Z288" i="17" s="1"/>
  <c r="AE288" i="17" s="1"/>
  <c r="V224" i="17"/>
  <c r="X224" i="17" s="1"/>
  <c r="Y224" i="17" s="1"/>
  <c r="Z224" i="17" s="1"/>
  <c r="AE224" i="17" s="1"/>
  <c r="V160" i="17"/>
  <c r="X160" i="17" s="1"/>
  <c r="Y160" i="17" s="1"/>
  <c r="Z160" i="17" s="1"/>
  <c r="AE160" i="17" s="1"/>
  <c r="V96" i="17"/>
  <c r="X96" i="17" s="1"/>
  <c r="Y96" i="17" s="1"/>
  <c r="Z96" i="17" s="1"/>
  <c r="V32" i="17"/>
  <c r="X32" i="17" s="1"/>
  <c r="Y32" i="17" s="1"/>
  <c r="Z32" i="17" s="1"/>
  <c r="D258" i="17"/>
  <c r="D194" i="17"/>
  <c r="D130" i="17"/>
  <c r="D66" i="17"/>
  <c r="V287" i="17"/>
  <c r="X287" i="17" s="1"/>
  <c r="Y287" i="17" s="1"/>
  <c r="Z287" i="17" s="1"/>
  <c r="AE287" i="17" s="1"/>
  <c r="V223" i="17"/>
  <c r="X223" i="17" s="1"/>
  <c r="Y223" i="17" s="1"/>
  <c r="Z223" i="17" s="1"/>
  <c r="AE223" i="17" s="1"/>
  <c r="V159" i="17"/>
  <c r="X159" i="17" s="1"/>
  <c r="Y159" i="17" s="1"/>
  <c r="Z159" i="17" s="1"/>
  <c r="AE159" i="17" s="1"/>
  <c r="V95" i="17"/>
  <c r="X95" i="17" s="1"/>
  <c r="Y95" i="17" s="1"/>
  <c r="Z95" i="17" s="1"/>
  <c r="V31" i="17"/>
  <c r="X31" i="17" s="1"/>
  <c r="Y31" i="17" s="1"/>
  <c r="Z31" i="17" s="1"/>
  <c r="D257" i="17"/>
  <c r="D193" i="17"/>
  <c r="D129" i="17"/>
  <c r="D65" i="17"/>
  <c r="V286" i="17"/>
  <c r="X286" i="17" s="1"/>
  <c r="Y286" i="17" s="1"/>
  <c r="Z286" i="17" s="1"/>
  <c r="AE286" i="17" s="1"/>
  <c r="V222" i="17"/>
  <c r="X222" i="17" s="1"/>
  <c r="Y222" i="17" s="1"/>
  <c r="Z222" i="17" s="1"/>
  <c r="AE222" i="17" s="1"/>
  <c r="V158" i="17"/>
  <c r="X158" i="17" s="1"/>
  <c r="Y158" i="17" s="1"/>
  <c r="Z158" i="17" s="1"/>
  <c r="AE158" i="17" s="1"/>
  <c r="V94" i="17"/>
  <c r="X94" i="17" s="1"/>
  <c r="Y94" i="17" s="1"/>
  <c r="Z94" i="17" s="1"/>
  <c r="V30" i="17"/>
  <c r="X30" i="17" s="1"/>
  <c r="Y30" i="17" s="1"/>
  <c r="Z30" i="17" s="1"/>
  <c r="D256" i="17"/>
  <c r="D192" i="17"/>
  <c r="D128" i="17"/>
  <c r="D64" i="17"/>
  <c r="V285" i="17"/>
  <c r="X285" i="17" s="1"/>
  <c r="Y285" i="17" s="1"/>
  <c r="Z285" i="17" s="1"/>
  <c r="AE285" i="17" s="1"/>
  <c r="V221" i="17"/>
  <c r="X221" i="17" s="1"/>
  <c r="Y221" i="17" s="1"/>
  <c r="Z221" i="17" s="1"/>
  <c r="AE221" i="17" s="1"/>
  <c r="V157" i="17"/>
  <c r="X157" i="17" s="1"/>
  <c r="Y157" i="17" s="1"/>
  <c r="Z157" i="17" s="1"/>
  <c r="AE157" i="17" s="1"/>
  <c r="V93" i="17"/>
  <c r="X93" i="17" s="1"/>
  <c r="Y93" i="17" s="1"/>
  <c r="Z93" i="17" s="1"/>
  <c r="V29" i="17"/>
  <c r="X29" i="17" s="1"/>
  <c r="Y29" i="17" s="1"/>
  <c r="Z29" i="17" s="1"/>
  <c r="D255" i="17"/>
  <c r="D191" i="17"/>
  <c r="D127" i="17"/>
  <c r="D63" i="17"/>
  <c r="V284" i="17"/>
  <c r="X284" i="17" s="1"/>
  <c r="Y284" i="17" s="1"/>
  <c r="Z284" i="17" s="1"/>
  <c r="AE284" i="17" s="1"/>
  <c r="V220" i="17"/>
  <c r="X220" i="17" s="1"/>
  <c r="Y220" i="17" s="1"/>
  <c r="Z220" i="17" s="1"/>
  <c r="AE220" i="17" s="1"/>
  <c r="V156" i="17"/>
  <c r="X156" i="17" s="1"/>
  <c r="Y156" i="17" s="1"/>
  <c r="Z156" i="17" s="1"/>
  <c r="AE156" i="17" s="1"/>
  <c r="V92" i="17"/>
  <c r="X92" i="17" s="1"/>
  <c r="Y92" i="17" s="1"/>
  <c r="Z92" i="17" s="1"/>
  <c r="V28" i="17"/>
  <c r="X28" i="17" s="1"/>
  <c r="Y28" i="17" s="1"/>
  <c r="Z28" i="17" s="1"/>
  <c r="D254" i="17"/>
  <c r="D190" i="17"/>
  <c r="D126" i="17"/>
  <c r="D62" i="17"/>
  <c r="V283" i="17"/>
  <c r="X283" i="17" s="1"/>
  <c r="Y283" i="17" s="1"/>
  <c r="Z283" i="17" s="1"/>
  <c r="AE283" i="17" s="1"/>
  <c r="V219" i="17"/>
  <c r="X219" i="17" s="1"/>
  <c r="Y219" i="17" s="1"/>
  <c r="Z219" i="17" s="1"/>
  <c r="AE219" i="17" s="1"/>
  <c r="V155" i="17"/>
  <c r="X155" i="17" s="1"/>
  <c r="Y155" i="17" s="1"/>
  <c r="Z155" i="17" s="1"/>
  <c r="AE155" i="17" s="1"/>
  <c r="V91" i="17"/>
  <c r="X91" i="17" s="1"/>
  <c r="Y91" i="17" s="1"/>
  <c r="Z91" i="17" s="1"/>
  <c r="V27" i="17"/>
  <c r="X27" i="17" s="1"/>
  <c r="Y27" i="17" s="1"/>
  <c r="Z27" i="17" s="1"/>
  <c r="D253" i="17"/>
  <c r="D189" i="17"/>
  <c r="D125" i="17"/>
  <c r="D61" i="17"/>
  <c r="V290" i="17"/>
  <c r="X290" i="17" s="1"/>
  <c r="Y290" i="17" s="1"/>
  <c r="Z290" i="17" s="1"/>
  <c r="AE290" i="17" s="1"/>
  <c r="V226" i="17"/>
  <c r="X226" i="17" s="1"/>
  <c r="Y226" i="17" s="1"/>
  <c r="Z226" i="17" s="1"/>
  <c r="AE226" i="17" s="1"/>
  <c r="V162" i="17"/>
  <c r="X162" i="17" s="1"/>
  <c r="Y162" i="17" s="1"/>
  <c r="Z162" i="17" s="1"/>
  <c r="AE162" i="17" s="1"/>
  <c r="V98" i="17"/>
  <c r="X98" i="17" s="1"/>
  <c r="Y98" i="17" s="1"/>
  <c r="Z98" i="17" s="1"/>
  <c r="V34" i="17"/>
  <c r="X34" i="17" s="1"/>
  <c r="Y34" i="17" s="1"/>
  <c r="Z34" i="17" s="1"/>
  <c r="D252" i="17"/>
  <c r="D188" i="17"/>
  <c r="D124" i="17"/>
  <c r="D60" i="17"/>
  <c r="V289" i="17"/>
  <c r="X289" i="17" s="1"/>
  <c r="Y289" i="17" s="1"/>
  <c r="Z289" i="17" s="1"/>
  <c r="AE289" i="17" s="1"/>
  <c r="V225" i="17"/>
  <c r="X225" i="17" s="1"/>
  <c r="Y225" i="17" s="1"/>
  <c r="Z225" i="17" s="1"/>
  <c r="AE225" i="17" s="1"/>
  <c r="V161" i="17"/>
  <c r="X161" i="17" s="1"/>
  <c r="Y161" i="17" s="1"/>
  <c r="Z161" i="17" s="1"/>
  <c r="AE161" i="17" s="1"/>
  <c r="V97" i="17"/>
  <c r="X97" i="17" s="1"/>
  <c r="Y97" i="17" s="1"/>
  <c r="Z97" i="17" s="1"/>
  <c r="V33" i="17"/>
  <c r="X33" i="17" s="1"/>
  <c r="Y33" i="17" s="1"/>
  <c r="Z33" i="17" s="1"/>
  <c r="D251" i="17"/>
  <c r="D187" i="17"/>
  <c r="D123" i="17"/>
  <c r="D59" i="17"/>
  <c r="V280" i="17"/>
  <c r="X280" i="17" s="1"/>
  <c r="Y280" i="17" s="1"/>
  <c r="Z280" i="17" s="1"/>
  <c r="AE280" i="17" s="1"/>
  <c r="V216" i="17"/>
  <c r="X216" i="17" s="1"/>
  <c r="Y216" i="17" s="1"/>
  <c r="Z216" i="17" s="1"/>
  <c r="AE216" i="17" s="1"/>
  <c r="V152" i="17"/>
  <c r="X152" i="17" s="1"/>
  <c r="Y152" i="17" s="1"/>
  <c r="Z152" i="17" s="1"/>
  <c r="AE152" i="17" s="1"/>
  <c r="V88" i="17"/>
  <c r="X88" i="17" s="1"/>
  <c r="Y88" i="17" s="1"/>
  <c r="Z88" i="17" s="1"/>
  <c r="V24" i="17"/>
  <c r="X24" i="17" s="1"/>
  <c r="Y24" i="17" s="1"/>
  <c r="Z24" i="17" s="1"/>
  <c r="D250" i="17"/>
  <c r="D186" i="17"/>
  <c r="D122" i="17"/>
  <c r="D58" i="17"/>
  <c r="V279" i="17"/>
  <c r="X279" i="17" s="1"/>
  <c r="Y279" i="17" s="1"/>
  <c r="Z279" i="17" s="1"/>
  <c r="AE279" i="17" s="1"/>
  <c r="V215" i="17"/>
  <c r="X215" i="17" s="1"/>
  <c r="Y215" i="17" s="1"/>
  <c r="Z215" i="17" s="1"/>
  <c r="AE215" i="17" s="1"/>
  <c r="V151" i="17"/>
  <c r="X151" i="17" s="1"/>
  <c r="Y151" i="17" s="1"/>
  <c r="Z151" i="17" s="1"/>
  <c r="AE151" i="17" s="1"/>
  <c r="V87" i="17"/>
  <c r="X87" i="17" s="1"/>
  <c r="Y87" i="17" s="1"/>
  <c r="Z87" i="17" s="1"/>
  <c r="V23" i="17"/>
  <c r="X23" i="17" s="1"/>
  <c r="Y23" i="17" s="1"/>
  <c r="Z23" i="17" s="1"/>
  <c r="D249" i="17"/>
  <c r="D185" i="17"/>
  <c r="D121" i="17"/>
  <c r="D57" i="17"/>
  <c r="V278" i="17"/>
  <c r="X278" i="17" s="1"/>
  <c r="Y278" i="17" s="1"/>
  <c r="Z278" i="17" s="1"/>
  <c r="AE278" i="17" s="1"/>
  <c r="V214" i="17"/>
  <c r="X214" i="17" s="1"/>
  <c r="Y214" i="17" s="1"/>
  <c r="Z214" i="17" s="1"/>
  <c r="AE214" i="17" s="1"/>
  <c r="V150" i="17"/>
  <c r="X150" i="17" s="1"/>
  <c r="Y150" i="17" s="1"/>
  <c r="Z150" i="17" s="1"/>
  <c r="AE150" i="17" s="1"/>
  <c r="V86" i="17"/>
  <c r="X86" i="17" s="1"/>
  <c r="Y86" i="17" s="1"/>
  <c r="Z86" i="17" s="1"/>
  <c r="V22" i="17"/>
  <c r="X22" i="17" s="1"/>
  <c r="Y22" i="17" s="1"/>
  <c r="Z22" i="17" s="1"/>
  <c r="D248" i="17"/>
  <c r="D184" i="17"/>
  <c r="D120" i="17"/>
  <c r="D56" i="17"/>
  <c r="V277" i="17"/>
  <c r="X277" i="17" s="1"/>
  <c r="Y277" i="17" s="1"/>
  <c r="Z277" i="17" s="1"/>
  <c r="AE277" i="17" s="1"/>
  <c r="V213" i="17"/>
  <c r="X213" i="17" s="1"/>
  <c r="Y213" i="17" s="1"/>
  <c r="Z213" i="17" s="1"/>
  <c r="AE213" i="17" s="1"/>
  <c r="V149" i="17"/>
  <c r="X149" i="17" s="1"/>
  <c r="Y149" i="17" s="1"/>
  <c r="Z149" i="17" s="1"/>
  <c r="AE149" i="17" s="1"/>
  <c r="V85" i="17"/>
  <c r="X85" i="17" s="1"/>
  <c r="Y85" i="17" s="1"/>
  <c r="Z85" i="17" s="1"/>
  <c r="V21" i="17"/>
  <c r="X21" i="17" s="1"/>
  <c r="Y21" i="17" s="1"/>
  <c r="Z21" i="17" s="1"/>
  <c r="D247" i="17"/>
  <c r="D183" i="17"/>
  <c r="D119" i="17"/>
  <c r="D55" i="17"/>
  <c r="V276" i="17"/>
  <c r="X276" i="17" s="1"/>
  <c r="Y276" i="17" s="1"/>
  <c r="Z276" i="17" s="1"/>
  <c r="AE276" i="17" s="1"/>
  <c r="V212" i="17"/>
  <c r="X212" i="17" s="1"/>
  <c r="Y212" i="17" s="1"/>
  <c r="Z212" i="17" s="1"/>
  <c r="AE212" i="17" s="1"/>
  <c r="V148" i="17"/>
  <c r="X148" i="17" s="1"/>
  <c r="Y148" i="17" s="1"/>
  <c r="Z148" i="17" s="1"/>
  <c r="AE148" i="17" s="1"/>
  <c r="V84" i="17"/>
  <c r="X84" i="17" s="1"/>
  <c r="Y84" i="17" s="1"/>
  <c r="Z84" i="17" s="1"/>
  <c r="V20" i="17"/>
  <c r="X20" i="17" s="1"/>
  <c r="Y20" i="17" s="1"/>
  <c r="Z20" i="17" s="1"/>
  <c r="D246" i="17"/>
  <c r="D182" i="17"/>
  <c r="D118" i="17"/>
  <c r="D54" i="17"/>
  <c r="V275" i="17"/>
  <c r="X275" i="17" s="1"/>
  <c r="Y275" i="17" s="1"/>
  <c r="Z275" i="17" s="1"/>
  <c r="AE275" i="17" s="1"/>
  <c r="V211" i="17"/>
  <c r="X211" i="17" s="1"/>
  <c r="Y211" i="17" s="1"/>
  <c r="Z211" i="17" s="1"/>
  <c r="AE211" i="17" s="1"/>
  <c r="V147" i="17"/>
  <c r="X147" i="17" s="1"/>
  <c r="Y147" i="17" s="1"/>
  <c r="Z147" i="17" s="1"/>
  <c r="AE147" i="17" s="1"/>
  <c r="V83" i="17"/>
  <c r="X83" i="17" s="1"/>
  <c r="Y83" i="17" s="1"/>
  <c r="Z83" i="17" s="1"/>
  <c r="V19" i="17"/>
  <c r="X19" i="17" s="1"/>
  <c r="Y19" i="17" s="1"/>
  <c r="Z19" i="17" s="1"/>
  <c r="D245" i="17"/>
  <c r="D181" i="17"/>
  <c r="D117" i="17"/>
  <c r="D53" i="17"/>
  <c r="V282" i="17"/>
  <c r="X282" i="17" s="1"/>
  <c r="Y282" i="17" s="1"/>
  <c r="Z282" i="17" s="1"/>
  <c r="AE282" i="17" s="1"/>
  <c r="V218" i="17"/>
  <c r="X218" i="17" s="1"/>
  <c r="Y218" i="17" s="1"/>
  <c r="Z218" i="17" s="1"/>
  <c r="AE218" i="17" s="1"/>
  <c r="V154" i="17"/>
  <c r="X154" i="17" s="1"/>
  <c r="Y154" i="17" s="1"/>
  <c r="Z154" i="17" s="1"/>
  <c r="AE154" i="17" s="1"/>
  <c r="V90" i="17"/>
  <c r="X90" i="17" s="1"/>
  <c r="Y90" i="17" s="1"/>
  <c r="Z90" i="17" s="1"/>
  <c r="V26" i="17"/>
  <c r="X26" i="17" s="1"/>
  <c r="Y26" i="17" s="1"/>
  <c r="Z26" i="17" s="1"/>
  <c r="D244" i="17"/>
  <c r="D180" i="17"/>
  <c r="D116" i="17"/>
  <c r="D52" i="17"/>
  <c r="V281" i="17"/>
  <c r="X281" i="17" s="1"/>
  <c r="Y281" i="17" s="1"/>
  <c r="Z281" i="17" s="1"/>
  <c r="AE281" i="17" s="1"/>
  <c r="V217" i="17"/>
  <c r="X217" i="17" s="1"/>
  <c r="Y217" i="17" s="1"/>
  <c r="Z217" i="17" s="1"/>
  <c r="AE217" i="17" s="1"/>
  <c r="V153" i="17"/>
  <c r="X153" i="17" s="1"/>
  <c r="Y153" i="17" s="1"/>
  <c r="Z153" i="17" s="1"/>
  <c r="AE153" i="17" s="1"/>
  <c r="V89" i="17"/>
  <c r="X89" i="17" s="1"/>
  <c r="Y89" i="17" s="1"/>
  <c r="Z89" i="17" s="1"/>
  <c r="V25" i="17"/>
  <c r="X25" i="17" s="1"/>
  <c r="Y25" i="17" s="1"/>
  <c r="Z25" i="17" s="1"/>
  <c r="D243" i="17"/>
  <c r="D179" i="17"/>
  <c r="D115" i="17"/>
  <c r="D51" i="17"/>
  <c r="V272" i="17"/>
  <c r="X272" i="17" s="1"/>
  <c r="Y272" i="17" s="1"/>
  <c r="Z272" i="17" s="1"/>
  <c r="AE272" i="17" s="1"/>
  <c r="V208" i="17"/>
  <c r="X208" i="17" s="1"/>
  <c r="Y208" i="17" s="1"/>
  <c r="Z208" i="17" s="1"/>
  <c r="AE208" i="17" s="1"/>
  <c r="V144" i="17"/>
  <c r="X144" i="17" s="1"/>
  <c r="Y144" i="17" s="1"/>
  <c r="Z144" i="17" s="1"/>
  <c r="V80" i="17"/>
  <c r="X80" i="17" s="1"/>
  <c r="Y80" i="17" s="1"/>
  <c r="Z80" i="17" s="1"/>
  <c r="V16" i="17"/>
  <c r="X16" i="17" s="1"/>
  <c r="Y16" i="17" s="1"/>
  <c r="Z16" i="17" s="1"/>
  <c r="D242" i="17"/>
  <c r="D178" i="17"/>
  <c r="D114" i="17"/>
  <c r="D50" i="17"/>
  <c r="V271" i="17"/>
  <c r="X271" i="17" s="1"/>
  <c r="Y271" i="17" s="1"/>
  <c r="Z271" i="17" s="1"/>
  <c r="AE271" i="17" s="1"/>
  <c r="V207" i="17"/>
  <c r="X207" i="17" s="1"/>
  <c r="Y207" i="17" s="1"/>
  <c r="Z207" i="17" s="1"/>
  <c r="AE207" i="17" s="1"/>
  <c r="V143" i="17"/>
  <c r="X143" i="17" s="1"/>
  <c r="Y143" i="17" s="1"/>
  <c r="Z143" i="17" s="1"/>
  <c r="V79" i="17"/>
  <c r="X79" i="17" s="1"/>
  <c r="Y79" i="17" s="1"/>
  <c r="Z79" i="17" s="1"/>
  <c r="V15" i="17"/>
  <c r="X15" i="17" s="1"/>
  <c r="Y15" i="17" s="1"/>
  <c r="Z15" i="17" s="1"/>
  <c r="D241" i="17"/>
  <c r="D177" i="17"/>
  <c r="D113" i="17"/>
  <c r="D49" i="17"/>
  <c r="V270" i="17"/>
  <c r="X270" i="17" s="1"/>
  <c r="Y270" i="17" s="1"/>
  <c r="Z270" i="17" s="1"/>
  <c r="AE270" i="17" s="1"/>
  <c r="V206" i="17"/>
  <c r="X206" i="17" s="1"/>
  <c r="Y206" i="17" s="1"/>
  <c r="Z206" i="17" s="1"/>
  <c r="AE206" i="17" s="1"/>
  <c r="V142" i="17"/>
  <c r="X142" i="17" s="1"/>
  <c r="Y142" i="17" s="1"/>
  <c r="Z142" i="17" s="1"/>
  <c r="V78" i="17"/>
  <c r="X78" i="17" s="1"/>
  <c r="Y78" i="17" s="1"/>
  <c r="Z78" i="17" s="1"/>
  <c r="V14" i="17"/>
  <c r="X14" i="17" s="1"/>
  <c r="Y14" i="17" s="1"/>
  <c r="Z14" i="17" s="1"/>
  <c r="D240" i="17"/>
  <c r="D233" i="17"/>
  <c r="D169" i="17"/>
  <c r="D105" i="17"/>
  <c r="D41" i="17"/>
  <c r="V262" i="17"/>
  <c r="X262" i="17" s="1"/>
  <c r="Y262" i="17" s="1"/>
  <c r="Z262" i="17" s="1"/>
  <c r="AE262" i="17" s="1"/>
  <c r="V198" i="17"/>
  <c r="X198" i="17" s="1"/>
  <c r="Y198" i="17" s="1"/>
  <c r="Z198" i="17" s="1"/>
  <c r="AE198" i="17" s="1"/>
  <c r="V134" i="17"/>
  <c r="X134" i="17" s="1"/>
  <c r="Y134" i="17" s="1"/>
  <c r="Z134" i="17" s="1"/>
  <c r="V70" i="17"/>
  <c r="X70" i="17" s="1"/>
  <c r="Y70" i="17" s="1"/>
  <c r="Z70" i="17" s="1"/>
  <c r="V6" i="17"/>
  <c r="X6" i="17" s="1"/>
  <c r="Y6" i="17" s="1"/>
  <c r="Z6" i="17" s="1"/>
  <c r="D232" i="17"/>
  <c r="D168" i="17"/>
  <c r="D104" i="17"/>
  <c r="D40" i="17"/>
  <c r="V261" i="17"/>
  <c r="X261" i="17" s="1"/>
  <c r="Y261" i="17" s="1"/>
  <c r="Z261" i="17" s="1"/>
  <c r="AE261" i="17" s="1"/>
  <c r="V197" i="17"/>
  <c r="X197" i="17" s="1"/>
  <c r="Y197" i="17" s="1"/>
  <c r="Z197" i="17" s="1"/>
  <c r="AE197" i="17" s="1"/>
  <c r="V133" i="17"/>
  <c r="X133" i="17" s="1"/>
  <c r="Y133" i="17" s="1"/>
  <c r="Z133" i="17" s="1"/>
  <c r="V69" i="17"/>
  <c r="X69" i="17" s="1"/>
  <c r="Y69" i="17" s="1"/>
  <c r="Z69" i="17" s="1"/>
  <c r="V5" i="17"/>
  <c r="X5" i="17" s="1"/>
  <c r="Y5" i="17" s="1"/>
  <c r="Z5" i="17" s="1"/>
  <c r="D231" i="17"/>
  <c r="D167" i="17"/>
  <c r="D103" i="17"/>
  <c r="D39" i="17"/>
  <c r="V260" i="17"/>
  <c r="X260" i="17" s="1"/>
  <c r="Y260" i="17" s="1"/>
  <c r="Z260" i="17" s="1"/>
  <c r="AE260" i="17" s="1"/>
  <c r="V196" i="17"/>
  <c r="X196" i="17" s="1"/>
  <c r="Y196" i="17" s="1"/>
  <c r="Z196" i="17" s="1"/>
  <c r="AE196" i="17" s="1"/>
  <c r="V132" i="17"/>
  <c r="X132" i="17" s="1"/>
  <c r="Y132" i="17" s="1"/>
  <c r="Z132" i="17" s="1"/>
  <c r="V68" i="17"/>
  <c r="X68" i="17" s="1"/>
  <c r="Y68" i="17" s="1"/>
  <c r="Z68" i="17" s="1"/>
  <c r="V4" i="17"/>
  <c r="X4" i="17" s="1"/>
  <c r="Y4" i="17" s="1"/>
  <c r="Z4" i="17" s="1"/>
  <c r="AE4" i="17" s="1"/>
  <c r="D230" i="17"/>
  <c r="D166" i="17"/>
  <c r="D102" i="17"/>
  <c r="D38" i="17"/>
  <c r="V259" i="17"/>
  <c r="X259" i="17" s="1"/>
  <c r="Y259" i="17" s="1"/>
  <c r="Z259" i="17" s="1"/>
  <c r="AE259" i="17" s="1"/>
  <c r="V195" i="17"/>
  <c r="X195" i="17" s="1"/>
  <c r="Y195" i="17" s="1"/>
  <c r="Z195" i="17" s="1"/>
  <c r="AE195" i="17" s="1"/>
  <c r="V131" i="17"/>
  <c r="X131" i="17" s="1"/>
  <c r="Y131" i="17" s="1"/>
  <c r="Z131" i="17" s="1"/>
  <c r="V67" i="17"/>
  <c r="X67" i="17" s="1"/>
  <c r="Y67" i="17" s="1"/>
  <c r="Z67" i="17" s="1"/>
  <c r="V3" i="17"/>
  <c r="X3" i="17" s="1"/>
  <c r="Y3" i="17" s="1"/>
  <c r="Z3" i="17" s="1"/>
  <c r="AE3" i="17" s="1"/>
  <c r="D229" i="17"/>
  <c r="D165" i="17"/>
  <c r="D101" i="17"/>
  <c r="D37" i="17"/>
  <c r="V266" i="17"/>
  <c r="X266" i="17" s="1"/>
  <c r="Y266" i="17" s="1"/>
  <c r="Z266" i="17" s="1"/>
  <c r="AE266" i="17" s="1"/>
  <c r="V202" i="17"/>
  <c r="X202" i="17" s="1"/>
  <c r="Y202" i="17" s="1"/>
  <c r="Z202" i="17" s="1"/>
  <c r="AE202" i="17" s="1"/>
  <c r="V138" i="17"/>
  <c r="X138" i="17" s="1"/>
  <c r="Y138" i="17" s="1"/>
  <c r="Z138" i="17" s="1"/>
  <c r="V74" i="17"/>
  <c r="X74" i="17" s="1"/>
  <c r="Y74" i="17" s="1"/>
  <c r="Z74" i="17" s="1"/>
  <c r="V10" i="17"/>
  <c r="X10" i="17" s="1"/>
  <c r="Y10" i="17" s="1"/>
  <c r="Z10" i="17" s="1"/>
  <c r="D228" i="17"/>
  <c r="D164" i="17"/>
  <c r="D100" i="17"/>
  <c r="D36" i="17"/>
  <c r="V265" i="17"/>
  <c r="X265" i="17" s="1"/>
  <c r="Y265" i="17" s="1"/>
  <c r="Z265" i="17" s="1"/>
  <c r="AE265" i="17" s="1"/>
  <c r="V201" i="17"/>
  <c r="X201" i="17" s="1"/>
  <c r="Y201" i="17" s="1"/>
  <c r="Z201" i="17" s="1"/>
  <c r="AE201" i="17" s="1"/>
  <c r="V137" i="17"/>
  <c r="X137" i="17" s="1"/>
  <c r="Y137" i="17" s="1"/>
  <c r="Z137" i="17" s="1"/>
  <c r="V73" i="17"/>
  <c r="X73" i="17" s="1"/>
  <c r="Y73" i="17" s="1"/>
  <c r="Z73" i="17" s="1"/>
  <c r="V9" i="17"/>
  <c r="X9" i="17" s="1"/>
  <c r="Y9" i="17" s="1"/>
  <c r="Z9" i="17" s="1"/>
  <c r="D227" i="17"/>
  <c r="D163" i="17"/>
  <c r="D99" i="17"/>
  <c r="D35" i="17"/>
  <c r="V256" i="17"/>
  <c r="X256" i="17" s="1"/>
  <c r="Y256" i="17" s="1"/>
  <c r="Z256" i="17" s="1"/>
  <c r="AE256" i="17" s="1"/>
  <c r="V192" i="17"/>
  <c r="X192" i="17" s="1"/>
  <c r="Y192" i="17" s="1"/>
  <c r="Z192" i="17" s="1"/>
  <c r="AE192" i="17" s="1"/>
  <c r="V128" i="17"/>
  <c r="X128" i="17" s="1"/>
  <c r="Y128" i="17" s="1"/>
  <c r="Z128" i="17" s="1"/>
  <c r="V64" i="17"/>
  <c r="X64" i="17" s="1"/>
  <c r="Y64" i="17" s="1"/>
  <c r="Z64" i="17" s="1"/>
  <c r="D290" i="17"/>
  <c r="D226" i="17"/>
  <c r="D162" i="17"/>
  <c r="D98" i="17"/>
  <c r="D34" i="17"/>
  <c r="V255" i="17"/>
  <c r="X255" i="17" s="1"/>
  <c r="Y255" i="17" s="1"/>
  <c r="Z255" i="17" s="1"/>
  <c r="AE255" i="17" s="1"/>
  <c r="V191" i="17"/>
  <c r="X191" i="17" s="1"/>
  <c r="Y191" i="17" s="1"/>
  <c r="Z191" i="17" s="1"/>
  <c r="AE191" i="17" s="1"/>
  <c r="V127" i="17"/>
  <c r="X127" i="17" s="1"/>
  <c r="Y127" i="17" s="1"/>
  <c r="Z127" i="17" s="1"/>
  <c r="V63" i="17"/>
  <c r="X63" i="17" s="1"/>
  <c r="Y63" i="17" s="1"/>
  <c r="Z63" i="17" s="1"/>
  <c r="D3" i="17"/>
  <c r="P3" i="17" s="1"/>
  <c r="D42" i="17"/>
  <c r="D176" i="17"/>
  <c r="V205" i="17"/>
  <c r="X205" i="17" s="1"/>
  <c r="Y205" i="17" s="1"/>
  <c r="Z205" i="17" s="1"/>
  <c r="AE205" i="17" s="1"/>
  <c r="D239" i="17"/>
  <c r="V12" i="17"/>
  <c r="X12" i="17" s="1"/>
  <c r="Y12" i="17" s="1"/>
  <c r="Z12" i="17" s="1"/>
  <c r="D46" i="17"/>
  <c r="V75" i="17"/>
  <c r="X75" i="17" s="1"/>
  <c r="Y75" i="17" s="1"/>
  <c r="Z75" i="17" s="1"/>
  <c r="D109" i="17"/>
  <c r="V146" i="17"/>
  <c r="X146" i="17" s="1"/>
  <c r="Y146" i="17" s="1"/>
  <c r="Z146" i="17" s="1"/>
  <c r="AE146" i="17" s="1"/>
  <c r="V209" i="17"/>
  <c r="X209" i="17" s="1"/>
  <c r="Y209" i="17" s="1"/>
  <c r="Z209" i="17" s="1"/>
  <c r="AE209" i="17" s="1"/>
  <c r="V264" i="17"/>
  <c r="X264" i="17" s="1"/>
  <c r="Y264" i="17" s="1"/>
  <c r="Z264" i="17" s="1"/>
  <c r="AE264" i="17" s="1"/>
  <c r="D144" i="17"/>
  <c r="V173" i="17"/>
  <c r="X173" i="17" s="1"/>
  <c r="Y173" i="17" s="1"/>
  <c r="Z173" i="17" s="1"/>
  <c r="AE173" i="17" s="1"/>
  <c r="D207" i="17"/>
  <c r="V236" i="17"/>
  <c r="X236" i="17" s="1"/>
  <c r="Y236" i="17" s="1"/>
  <c r="Z236" i="17" s="1"/>
  <c r="AE236" i="17" s="1"/>
  <c r="D270" i="17"/>
  <c r="D14" i="17"/>
  <c r="V43" i="17"/>
  <c r="X43" i="17" s="1"/>
  <c r="Y43" i="17" s="1"/>
  <c r="Z43" i="17" s="1"/>
  <c r="D77" i="17"/>
  <c r="V114" i="17"/>
  <c r="X114" i="17" s="1"/>
  <c r="Y114" i="17" s="1"/>
  <c r="Z114" i="17" s="1"/>
  <c r="D140" i="17"/>
  <c r="V177" i="17"/>
  <c r="X177" i="17" s="1"/>
  <c r="Y177" i="17" s="1"/>
  <c r="Z177" i="17" s="1"/>
  <c r="AE177" i="17" s="1"/>
  <c r="D203" i="17"/>
  <c r="V232" i="17"/>
  <c r="X232" i="17" s="1"/>
  <c r="Y232" i="17" s="1"/>
  <c r="Z232" i="17" s="1"/>
  <c r="AE232" i="17" s="1"/>
  <c r="D266" i="17"/>
  <c r="D10" i="17"/>
  <c r="V39" i="17"/>
  <c r="X39" i="17" s="1"/>
  <c r="Y39" i="17" s="1"/>
  <c r="Z39" i="17" s="1"/>
  <c r="D112" i="17"/>
  <c r="V141" i="17"/>
  <c r="X141" i="17" s="1"/>
  <c r="Y141" i="17" s="1"/>
  <c r="Z141" i="17" s="1"/>
  <c r="D175" i="17"/>
  <c r="V204" i="17"/>
  <c r="X204" i="17" s="1"/>
  <c r="Y204" i="17" s="1"/>
  <c r="Z204" i="17" s="1"/>
  <c r="AE204" i="17" s="1"/>
  <c r="D238" i="17"/>
  <c r="V267" i="17"/>
  <c r="X267" i="17" s="1"/>
  <c r="Y267" i="17" s="1"/>
  <c r="Z267" i="17" s="1"/>
  <c r="AE267" i="17" s="1"/>
  <c r="V11" i="17"/>
  <c r="X11" i="17" s="1"/>
  <c r="Y11" i="17" s="1"/>
  <c r="Z11" i="17" s="1"/>
  <c r="D45" i="17"/>
  <c r="V82" i="17"/>
  <c r="X82" i="17" s="1"/>
  <c r="Y82" i="17" s="1"/>
  <c r="Z82" i="17" s="1"/>
  <c r="D108" i="17"/>
  <c r="V145" i="17"/>
  <c r="X145" i="17" s="1"/>
  <c r="Y145" i="17" s="1"/>
  <c r="Z145" i="17" s="1"/>
  <c r="D171" i="17"/>
  <c r="V200" i="17"/>
  <c r="X200" i="17" s="1"/>
  <c r="Y200" i="17" s="1"/>
  <c r="Z200" i="17" s="1"/>
  <c r="AE200" i="17" s="1"/>
  <c r="D234" i="17"/>
  <c r="V263" i="17"/>
  <c r="X263" i="17" s="1"/>
  <c r="Y263" i="17" s="1"/>
  <c r="Z263" i="17" s="1"/>
  <c r="AE263" i="17" s="1"/>
  <c r="V7" i="17"/>
  <c r="X7" i="17" s="1"/>
  <c r="Y7" i="17" s="1"/>
  <c r="Z7" i="17" s="1"/>
  <c r="D80" i="17"/>
  <c r="V109" i="17"/>
  <c r="X109" i="17" s="1"/>
  <c r="Y109" i="17" s="1"/>
  <c r="Z109" i="17" s="1"/>
  <c r="D143" i="17"/>
  <c r="V172" i="17"/>
  <c r="X172" i="17" s="1"/>
  <c r="Y172" i="17" s="1"/>
  <c r="Z172" i="17" s="1"/>
  <c r="AE172" i="17" s="1"/>
  <c r="D206" i="17"/>
  <c r="V235" i="17"/>
  <c r="X235" i="17" s="1"/>
  <c r="Y235" i="17" s="1"/>
  <c r="Z235" i="17" s="1"/>
  <c r="AE235" i="17" s="1"/>
  <c r="D269" i="17"/>
  <c r="D13" i="17"/>
  <c r="V50" i="17"/>
  <c r="X50" i="17" s="1"/>
  <c r="Y50" i="17" s="1"/>
  <c r="Z50" i="17" s="1"/>
  <c r="D76" i="17"/>
  <c r="V113" i="17"/>
  <c r="X113" i="17" s="1"/>
  <c r="Y113" i="17" s="1"/>
  <c r="Z113" i="17" s="1"/>
  <c r="D139" i="17"/>
  <c r="V168" i="17"/>
  <c r="X168" i="17" s="1"/>
  <c r="Y168" i="17" s="1"/>
  <c r="Z168" i="17" s="1"/>
  <c r="AE168" i="17" s="1"/>
  <c r="D202" i="17"/>
  <c r="V231" i="17"/>
  <c r="X231" i="17" s="1"/>
  <c r="Y231" i="17" s="1"/>
  <c r="Z231" i="17" s="1"/>
  <c r="AE231" i="17" s="1"/>
  <c r="V140" i="17"/>
  <c r="X140" i="17" s="1"/>
  <c r="Y140" i="17" s="1"/>
  <c r="Z140" i="17" s="1"/>
  <c r="V18" i="17"/>
  <c r="X18" i="17" s="1"/>
  <c r="Y18" i="17" s="1"/>
  <c r="Z18" i="17" s="1"/>
  <c r="V81" i="17"/>
  <c r="X81" i="17" s="1"/>
  <c r="Y81" i="17" s="1"/>
  <c r="Z81" i="17" s="1"/>
  <c r="V136" i="17"/>
  <c r="X136" i="17" s="1"/>
  <c r="Y136" i="17" s="1"/>
  <c r="Z136" i="17" s="1"/>
  <c r="V199" i="17"/>
  <c r="X199" i="17" s="1"/>
  <c r="Y199" i="17" s="1"/>
  <c r="Z199" i="17" s="1"/>
  <c r="AE199" i="17" s="1"/>
  <c r="D170" i="17"/>
  <c r="D48" i="17"/>
  <c r="V77" i="17"/>
  <c r="X77" i="17" s="1"/>
  <c r="Y77" i="17" s="1"/>
  <c r="Z77" i="17" s="1"/>
  <c r="D111" i="17"/>
  <c r="D174" i="17"/>
  <c r="V203" i="17"/>
  <c r="X203" i="17" s="1"/>
  <c r="Y203" i="17" s="1"/>
  <c r="Z203" i="17" s="1"/>
  <c r="AE203" i="17" s="1"/>
  <c r="D237" i="17"/>
  <c r="V274" i="17"/>
  <c r="X274" i="17" s="1"/>
  <c r="Y274" i="17" s="1"/>
  <c r="Z274" i="17" s="1"/>
  <c r="AE274" i="17" s="1"/>
  <c r="D44" i="17"/>
  <c r="D107" i="17"/>
  <c r="D16" i="17"/>
  <c r="V45" i="17"/>
  <c r="X45" i="17" s="1"/>
  <c r="Y45" i="17" s="1"/>
  <c r="Z45" i="17" s="1"/>
  <c r="D79" i="17"/>
  <c r="V108" i="17"/>
  <c r="X108" i="17" s="1"/>
  <c r="Y108" i="17" s="1"/>
  <c r="Z108" i="17" s="1"/>
  <c r="D142" i="17"/>
  <c r="V171" i="17"/>
  <c r="X171" i="17" s="1"/>
  <c r="Y171" i="17" s="1"/>
  <c r="Z171" i="17" s="1"/>
  <c r="AE171" i="17" s="1"/>
  <c r="D205" i="17"/>
  <c r="V242" i="17"/>
  <c r="X242" i="17" s="1"/>
  <c r="Y242" i="17" s="1"/>
  <c r="Z242" i="17" s="1"/>
  <c r="AE242" i="17" s="1"/>
  <c r="D268" i="17"/>
  <c r="D12" i="17"/>
  <c r="V49" i="17"/>
  <c r="X49" i="17" s="1"/>
  <c r="Y49" i="17" s="1"/>
  <c r="Z49" i="17" s="1"/>
  <c r="D75" i="17"/>
  <c r="V104" i="17"/>
  <c r="X104" i="17" s="1"/>
  <c r="Y104" i="17" s="1"/>
  <c r="Z104" i="17" s="1"/>
  <c r="D138" i="17"/>
  <c r="V167" i="17"/>
  <c r="X167" i="17" s="1"/>
  <c r="Y167" i="17" s="1"/>
  <c r="Z167" i="17" s="1"/>
  <c r="AE167" i="17" s="1"/>
  <c r="V269" i="17"/>
  <c r="X269" i="17" s="1"/>
  <c r="Y269" i="17" s="1"/>
  <c r="Z269" i="17" s="1"/>
  <c r="AE269" i="17" s="1"/>
  <c r="V13" i="17"/>
  <c r="X13" i="17" s="1"/>
  <c r="Y13" i="17" s="1"/>
  <c r="Z13" i="17" s="1"/>
  <c r="D47" i="17"/>
  <c r="V76" i="17"/>
  <c r="X76" i="17" s="1"/>
  <c r="Y76" i="17" s="1"/>
  <c r="Z76" i="17" s="1"/>
  <c r="D110" i="17"/>
  <c r="V139" i="17"/>
  <c r="X139" i="17" s="1"/>
  <c r="Y139" i="17" s="1"/>
  <c r="Z139" i="17" s="1"/>
  <c r="D173" i="17"/>
  <c r="V210" i="17"/>
  <c r="X210" i="17" s="1"/>
  <c r="Y210" i="17" s="1"/>
  <c r="Z210" i="17" s="1"/>
  <c r="AE210" i="17" s="1"/>
  <c r="D236" i="17"/>
  <c r="V273" i="17"/>
  <c r="X273" i="17" s="1"/>
  <c r="Y273" i="17" s="1"/>
  <c r="Z273" i="17" s="1"/>
  <c r="AE273" i="17" s="1"/>
  <c r="V17" i="17"/>
  <c r="X17" i="17" s="1"/>
  <c r="Y17" i="17" s="1"/>
  <c r="Z17" i="17" s="1"/>
  <c r="D43" i="17"/>
  <c r="V72" i="17"/>
  <c r="X72" i="17" s="1"/>
  <c r="Y72" i="17" s="1"/>
  <c r="Z72" i="17" s="1"/>
  <c r="D106" i="17"/>
  <c r="V135" i="17"/>
  <c r="X135" i="17" s="1"/>
  <c r="Y135" i="17" s="1"/>
  <c r="Z135" i="17" s="1"/>
  <c r="D208" i="17"/>
  <c r="V237" i="17"/>
  <c r="X237" i="17" s="1"/>
  <c r="Y237" i="17" s="1"/>
  <c r="Z237" i="17" s="1"/>
  <c r="AE237" i="17" s="1"/>
  <c r="D271" i="17"/>
  <c r="D15" i="17"/>
  <c r="V44" i="17"/>
  <c r="X44" i="17" s="1"/>
  <c r="Y44" i="17" s="1"/>
  <c r="Z44" i="17" s="1"/>
  <c r="D78" i="17"/>
  <c r="V107" i="17"/>
  <c r="X107" i="17" s="1"/>
  <c r="Y107" i="17" s="1"/>
  <c r="Z107" i="17" s="1"/>
  <c r="D141" i="17"/>
  <c r="V178" i="17"/>
  <c r="X178" i="17" s="1"/>
  <c r="Y178" i="17" s="1"/>
  <c r="Z178" i="17" s="1"/>
  <c r="AE178" i="17" s="1"/>
  <c r="D204" i="17"/>
  <c r="V241" i="17"/>
  <c r="X241" i="17" s="1"/>
  <c r="Y241" i="17" s="1"/>
  <c r="Z241" i="17" s="1"/>
  <c r="AE241" i="17" s="1"/>
  <c r="D267" i="17"/>
  <c r="D11" i="17"/>
  <c r="V40" i="17"/>
  <c r="X40" i="17" s="1"/>
  <c r="Y40" i="17" s="1"/>
  <c r="Z40" i="17" s="1"/>
  <c r="D74" i="17"/>
  <c r="V103" i="17"/>
  <c r="X103" i="17" s="1"/>
  <c r="Y103" i="17" s="1"/>
  <c r="Z103" i="17" s="1"/>
  <c r="V268" i="17"/>
  <c r="X268" i="17" s="1"/>
  <c r="Y268" i="17" s="1"/>
  <c r="Z268" i="17" s="1"/>
  <c r="AE268" i="17" s="1"/>
  <c r="D172" i="17"/>
  <c r="D235" i="17"/>
  <c r="V8" i="17"/>
  <c r="X8" i="17" s="1"/>
  <c r="Y8" i="17" s="1"/>
  <c r="Z8" i="17" s="1"/>
  <c r="V71" i="17"/>
  <c r="X71" i="17" s="1"/>
  <c r="Y71" i="17" s="1"/>
  <c r="Z71" i="17" s="1"/>
  <c r="G17" i="18"/>
  <c r="AF3" i="17" l="1"/>
  <c r="AA3" i="17"/>
  <c r="K5" i="19" s="1"/>
  <c r="T6" i="18"/>
  <c r="T7" i="18"/>
  <c r="T8" i="18"/>
  <c r="T9" i="18"/>
  <c r="T10" i="18"/>
  <c r="T11" i="18"/>
  <c r="T12" i="18"/>
  <c r="T13" i="18"/>
  <c r="T14" i="18"/>
  <c r="T15" i="18"/>
  <c r="T16" i="18"/>
  <c r="T17" i="18"/>
  <c r="T18" i="18"/>
  <c r="T19" i="18"/>
  <c r="T20" i="18"/>
  <c r="T21" i="18"/>
  <c r="T22" i="18"/>
  <c r="T23" i="18"/>
  <c r="T24" i="18"/>
  <c r="T25" i="18"/>
  <c r="T26" i="18"/>
  <c r="T27" i="18"/>
  <c r="T28" i="18"/>
  <c r="T29" i="18"/>
  <c r="T30" i="18"/>
  <c r="T31" i="18"/>
  <c r="T32" i="18"/>
  <c r="T33" i="18"/>
  <c r="T34" i="18"/>
  <c r="T35" i="18"/>
  <c r="T36" i="18"/>
  <c r="T37" i="18"/>
  <c r="T38" i="18"/>
  <c r="T39" i="18"/>
  <c r="T40" i="18"/>
  <c r="T41" i="18"/>
  <c r="T42" i="18"/>
  <c r="T43" i="18"/>
  <c r="T44" i="18"/>
  <c r="T45" i="18"/>
  <c r="T46" i="18"/>
  <c r="T47" i="18"/>
  <c r="T48" i="18"/>
  <c r="T49" i="18"/>
  <c r="T50" i="18"/>
  <c r="T51" i="18"/>
  <c r="T52" i="18"/>
  <c r="T53" i="18"/>
  <c r="T54" i="18"/>
  <c r="T55" i="18"/>
  <c r="T56" i="18"/>
  <c r="T57" i="18"/>
  <c r="T58" i="18"/>
  <c r="T59" i="18"/>
  <c r="T60" i="18"/>
  <c r="T61" i="18"/>
  <c r="T62" i="18"/>
  <c r="T63" i="18"/>
  <c r="T64" i="18"/>
  <c r="T65" i="18"/>
  <c r="T66" i="18"/>
  <c r="T67" i="18"/>
  <c r="T68" i="18"/>
  <c r="T69" i="18"/>
  <c r="T70" i="18"/>
  <c r="T71" i="18"/>
  <c r="T72" i="18"/>
  <c r="T73" i="18"/>
  <c r="T74" i="18"/>
  <c r="T75" i="18"/>
  <c r="T76" i="18"/>
  <c r="T77" i="18"/>
  <c r="T78" i="18"/>
  <c r="T79" i="18"/>
  <c r="T80" i="18"/>
  <c r="T81" i="18"/>
  <c r="T82" i="18"/>
  <c r="T83" i="18"/>
  <c r="T84" i="18"/>
  <c r="T85" i="18"/>
  <c r="T86" i="18"/>
  <c r="T87" i="18"/>
  <c r="T88" i="18"/>
  <c r="T89" i="18"/>
  <c r="T90" i="18"/>
  <c r="T91" i="18"/>
  <c r="T92" i="18"/>
  <c r="T93" i="18"/>
  <c r="T94" i="18"/>
  <c r="T95" i="18"/>
  <c r="T96" i="18"/>
  <c r="T97" i="18"/>
  <c r="T98" i="18"/>
  <c r="T99" i="18"/>
  <c r="T100" i="18"/>
  <c r="T101" i="18"/>
  <c r="T102" i="18"/>
  <c r="T103" i="18"/>
  <c r="T104" i="18"/>
  <c r="T105" i="18"/>
  <c r="T106" i="18"/>
  <c r="T107" i="18"/>
  <c r="T108" i="18"/>
  <c r="T109" i="18"/>
  <c r="T110" i="18"/>
  <c r="T111" i="18"/>
  <c r="T112" i="18"/>
  <c r="T113" i="18"/>
  <c r="T114" i="18"/>
  <c r="T115" i="18"/>
  <c r="T116" i="18"/>
  <c r="T117" i="18"/>
  <c r="T118" i="18"/>
  <c r="T119" i="18"/>
  <c r="T120" i="18"/>
  <c r="T121" i="18"/>
  <c r="T122" i="18"/>
  <c r="T123" i="18"/>
  <c r="T124" i="18"/>
  <c r="T125" i="18"/>
  <c r="T126" i="18"/>
  <c r="T127" i="18"/>
  <c r="T128" i="18"/>
  <c r="T129" i="18"/>
  <c r="T130" i="18"/>
  <c r="T131" i="18"/>
  <c r="T132" i="18"/>
  <c r="T133" i="18"/>
  <c r="T134" i="18"/>
  <c r="T135" i="18"/>
  <c r="T136" i="18"/>
  <c r="T137" i="18"/>
  <c r="T138" i="18"/>
  <c r="T139" i="18"/>
  <c r="T140" i="18"/>
  <c r="T141" i="18"/>
  <c r="T142" i="18"/>
  <c r="T143" i="18"/>
  <c r="T144" i="18"/>
  <c r="T145" i="18"/>
  <c r="T146" i="18"/>
  <c r="T147" i="18"/>
  <c r="T148" i="18"/>
  <c r="T149" i="18"/>
  <c r="T150" i="18"/>
  <c r="T151" i="18"/>
  <c r="T152" i="18"/>
  <c r="T153" i="18"/>
  <c r="T154" i="18"/>
  <c r="T155" i="18"/>
  <c r="T156" i="18"/>
  <c r="T157" i="18"/>
  <c r="T158" i="18"/>
  <c r="T159" i="18"/>
  <c r="T160" i="18"/>
  <c r="T161" i="18"/>
  <c r="T162" i="18"/>
  <c r="T163" i="18"/>
  <c r="T164" i="18"/>
  <c r="T165" i="18"/>
  <c r="T166" i="18"/>
  <c r="T167" i="18"/>
  <c r="T168" i="18"/>
  <c r="T169" i="18"/>
  <c r="T170" i="18"/>
  <c r="T171" i="18"/>
  <c r="T172" i="18"/>
  <c r="T173" i="18"/>
  <c r="T174" i="18"/>
  <c r="T175" i="18"/>
  <c r="T176" i="18"/>
  <c r="T177" i="18"/>
  <c r="T178" i="18"/>
  <c r="T179" i="18"/>
  <c r="T180" i="18"/>
  <c r="T181" i="18"/>
  <c r="T182" i="18"/>
  <c r="T183" i="18"/>
  <c r="T184" i="18"/>
  <c r="T185" i="18"/>
  <c r="T186" i="18"/>
  <c r="T187" i="18"/>
  <c r="T188" i="18"/>
  <c r="T189" i="18"/>
  <c r="T190" i="18"/>
  <c r="T191" i="18"/>
  <c r="T192" i="18"/>
  <c r="T193" i="18"/>
  <c r="T194" i="18"/>
  <c r="T195" i="18"/>
  <c r="T196" i="18"/>
  <c r="T197" i="18"/>
  <c r="T198" i="18"/>
  <c r="T199" i="18"/>
  <c r="T200" i="18"/>
  <c r="T201" i="18"/>
  <c r="T202" i="18"/>
  <c r="T203" i="18"/>
  <c r="T204" i="18"/>
  <c r="T205" i="18"/>
  <c r="T206" i="18"/>
  <c r="T207" i="18"/>
  <c r="T208" i="18"/>
  <c r="T209" i="18"/>
  <c r="T210" i="18"/>
  <c r="T211" i="18"/>
  <c r="T212" i="18"/>
  <c r="T213" i="18"/>
  <c r="T214" i="18"/>
  <c r="T215" i="18"/>
  <c r="T216" i="18"/>
  <c r="T217" i="18"/>
  <c r="T218" i="18"/>
  <c r="T219" i="18"/>
  <c r="T220" i="18"/>
  <c r="T221" i="18"/>
  <c r="T222" i="18"/>
  <c r="T223" i="18"/>
  <c r="T224" i="18"/>
  <c r="T225" i="18"/>
  <c r="T226" i="18"/>
  <c r="T227" i="18"/>
  <c r="T228" i="18"/>
  <c r="T229" i="18"/>
  <c r="T230" i="18"/>
  <c r="T231" i="18"/>
  <c r="T232" i="18"/>
  <c r="T233" i="18"/>
  <c r="T234" i="18"/>
  <c r="T235" i="18"/>
  <c r="T236" i="18"/>
  <c r="T237" i="18"/>
  <c r="T238" i="18"/>
  <c r="T239" i="18"/>
  <c r="T240" i="18"/>
  <c r="T241" i="18"/>
  <c r="T242" i="18"/>
  <c r="T243" i="18"/>
  <c r="T244" i="18"/>
  <c r="T245" i="18"/>
  <c r="T246" i="18"/>
  <c r="T247" i="18"/>
  <c r="T248" i="18"/>
  <c r="T249" i="18"/>
  <c r="T250" i="18"/>
  <c r="T251" i="18"/>
  <c r="T252" i="18"/>
  <c r="T253" i="18"/>
  <c r="T254" i="18"/>
  <c r="T255" i="18"/>
  <c r="T256" i="18"/>
  <c r="T257" i="18"/>
  <c r="T258" i="18"/>
  <c r="T259" i="18"/>
  <c r="T260" i="18"/>
  <c r="T261" i="18"/>
  <c r="T262" i="18"/>
  <c r="T263" i="18"/>
  <c r="T264" i="18"/>
  <c r="T265" i="18"/>
  <c r="T266" i="18"/>
  <c r="T267" i="18"/>
  <c r="T268" i="18"/>
  <c r="T269" i="18"/>
  <c r="T270" i="18"/>
  <c r="T271" i="18"/>
  <c r="T272" i="18"/>
  <c r="T273" i="18"/>
  <c r="T274" i="18"/>
  <c r="T275" i="18"/>
  <c r="T276" i="18"/>
  <c r="T277" i="18"/>
  <c r="T278" i="18"/>
  <c r="T279" i="18"/>
  <c r="T280" i="18"/>
  <c r="T281" i="18"/>
  <c r="T282" i="18"/>
  <c r="T283" i="18"/>
  <c r="T284" i="18"/>
  <c r="T285" i="18"/>
  <c r="T286" i="18"/>
  <c r="T287" i="18"/>
  <c r="T288" i="18"/>
  <c r="T289" i="18"/>
  <c r="T290" i="18"/>
  <c r="T291" i="18"/>
  <c r="T292" i="18"/>
  <c r="K6" i="18"/>
  <c r="K7" i="18"/>
  <c r="K8" i="18"/>
  <c r="K9" i="18"/>
  <c r="K10" i="18"/>
  <c r="K11" i="18"/>
  <c r="K12" i="18"/>
  <c r="K13" i="18"/>
  <c r="K14" i="18"/>
  <c r="K15" i="18"/>
  <c r="K16" i="18"/>
  <c r="K17" i="18"/>
  <c r="K18" i="18"/>
  <c r="K19" i="18"/>
  <c r="K20" i="18"/>
  <c r="K21" i="18"/>
  <c r="K22" i="18"/>
  <c r="K23" i="18"/>
  <c r="K24" i="18"/>
  <c r="K25" i="18"/>
  <c r="K26" i="18"/>
  <c r="K27" i="18"/>
  <c r="K28" i="18"/>
  <c r="K29" i="18"/>
  <c r="K30" i="18"/>
  <c r="K31" i="18"/>
  <c r="K32" i="18"/>
  <c r="K33" i="18"/>
  <c r="K34" i="18"/>
  <c r="K35" i="18"/>
  <c r="K36" i="18"/>
  <c r="K37" i="18"/>
  <c r="K38" i="18"/>
  <c r="K39" i="18"/>
  <c r="K40" i="18"/>
  <c r="K41" i="18"/>
  <c r="K42" i="18"/>
  <c r="K43" i="18"/>
  <c r="K44" i="18"/>
  <c r="K45" i="18"/>
  <c r="K46" i="18"/>
  <c r="K47" i="18"/>
  <c r="K48" i="18"/>
  <c r="K49" i="18"/>
  <c r="K50" i="18"/>
  <c r="K51" i="18"/>
  <c r="K52" i="18"/>
  <c r="K53" i="18"/>
  <c r="K54" i="18"/>
  <c r="K55" i="18"/>
  <c r="K56" i="18"/>
  <c r="K57" i="18"/>
  <c r="K58" i="18"/>
  <c r="K59" i="18"/>
  <c r="K60" i="18"/>
  <c r="K61" i="18"/>
  <c r="K62" i="18"/>
  <c r="K63" i="18"/>
  <c r="K64" i="18"/>
  <c r="K65" i="18"/>
  <c r="K66" i="18"/>
  <c r="K67" i="18"/>
  <c r="K68" i="18"/>
  <c r="K69" i="18"/>
  <c r="K70" i="18"/>
  <c r="K71" i="18"/>
  <c r="K72" i="18"/>
  <c r="K73" i="18"/>
  <c r="K74" i="18"/>
  <c r="K75" i="18"/>
  <c r="K76" i="18"/>
  <c r="K77" i="18"/>
  <c r="K78" i="18"/>
  <c r="K79" i="18"/>
  <c r="K80" i="18"/>
  <c r="K81" i="18"/>
  <c r="K82" i="18"/>
  <c r="K83" i="18"/>
  <c r="K84" i="18"/>
  <c r="K85" i="18"/>
  <c r="K86" i="18"/>
  <c r="K87" i="18"/>
  <c r="K88" i="18"/>
  <c r="K89" i="18"/>
  <c r="K90" i="18"/>
  <c r="K91" i="18"/>
  <c r="K92" i="18"/>
  <c r="K93" i="18"/>
  <c r="K94" i="18"/>
  <c r="K95" i="18"/>
  <c r="K96" i="18"/>
  <c r="K97" i="18"/>
  <c r="K98" i="18"/>
  <c r="K99" i="18"/>
  <c r="K100" i="18"/>
  <c r="K101" i="18"/>
  <c r="K102" i="18"/>
  <c r="K103" i="18"/>
  <c r="K104" i="18"/>
  <c r="K105" i="18"/>
  <c r="K106" i="18"/>
  <c r="K107" i="18"/>
  <c r="K108" i="18"/>
  <c r="K109" i="18"/>
  <c r="K110" i="18"/>
  <c r="K111" i="18"/>
  <c r="K112" i="18"/>
  <c r="K113" i="18"/>
  <c r="K114" i="18"/>
  <c r="K115" i="18"/>
  <c r="K116" i="18"/>
  <c r="K117" i="18"/>
  <c r="K118" i="18"/>
  <c r="K119" i="18"/>
  <c r="K120" i="18"/>
  <c r="K121" i="18"/>
  <c r="K122" i="18"/>
  <c r="K123" i="18"/>
  <c r="K124" i="18"/>
  <c r="K125" i="18"/>
  <c r="K126" i="18"/>
  <c r="K127" i="18"/>
  <c r="K128" i="18"/>
  <c r="K129" i="18"/>
  <c r="K130" i="18"/>
  <c r="K131" i="18"/>
  <c r="K132" i="18"/>
  <c r="K133" i="18"/>
  <c r="K134" i="18"/>
  <c r="K135" i="18"/>
  <c r="K136" i="18"/>
  <c r="K137" i="18"/>
  <c r="K138" i="18"/>
  <c r="K139" i="18"/>
  <c r="K140" i="18"/>
  <c r="K141" i="18"/>
  <c r="K142" i="18"/>
  <c r="K143" i="18"/>
  <c r="K144" i="18"/>
  <c r="K145" i="18"/>
  <c r="K146" i="18"/>
  <c r="K147" i="18"/>
  <c r="K148" i="18"/>
  <c r="K149" i="18"/>
  <c r="K150" i="18"/>
  <c r="K151" i="18"/>
  <c r="K152" i="18"/>
  <c r="K153" i="18"/>
  <c r="K154" i="18"/>
  <c r="K155" i="18"/>
  <c r="K156" i="18"/>
  <c r="K157" i="18"/>
  <c r="K158" i="18"/>
  <c r="K159" i="18"/>
  <c r="K160" i="18"/>
  <c r="K161" i="18"/>
  <c r="K162" i="18"/>
  <c r="K163" i="18"/>
  <c r="K164" i="18"/>
  <c r="K165" i="18"/>
  <c r="K166" i="18"/>
  <c r="K167" i="18"/>
  <c r="K168" i="18"/>
  <c r="K169" i="18"/>
  <c r="K170" i="18"/>
  <c r="K171" i="18"/>
  <c r="K172" i="18"/>
  <c r="K173" i="18"/>
  <c r="K174" i="18"/>
  <c r="K175" i="18"/>
  <c r="K176" i="18"/>
  <c r="K177" i="18"/>
  <c r="K178" i="18"/>
  <c r="K179" i="18"/>
  <c r="K180" i="18"/>
  <c r="K181" i="18"/>
  <c r="K182" i="18"/>
  <c r="K183" i="18"/>
  <c r="K184" i="18"/>
  <c r="K185" i="18"/>
  <c r="K186" i="18"/>
  <c r="K187" i="18"/>
  <c r="K188" i="18"/>
  <c r="K189" i="18"/>
  <c r="K190" i="18"/>
  <c r="K191" i="18"/>
  <c r="K192" i="18"/>
  <c r="K193" i="18"/>
  <c r="K194" i="18"/>
  <c r="K195" i="18"/>
  <c r="K196" i="18"/>
  <c r="K197" i="18"/>
  <c r="K198" i="18"/>
  <c r="K199" i="18"/>
  <c r="K200" i="18"/>
  <c r="K201" i="18"/>
  <c r="K202" i="18"/>
  <c r="K203" i="18"/>
  <c r="K204" i="18"/>
  <c r="K205" i="18"/>
  <c r="K206" i="18"/>
  <c r="K207" i="18"/>
  <c r="K208" i="18"/>
  <c r="K209" i="18"/>
  <c r="K210" i="18"/>
  <c r="K211" i="18"/>
  <c r="K212" i="18"/>
  <c r="K213" i="18"/>
  <c r="K214" i="18"/>
  <c r="K215" i="18"/>
  <c r="K216" i="18"/>
  <c r="K217" i="18"/>
  <c r="K218" i="18"/>
  <c r="K219" i="18"/>
  <c r="K220" i="18"/>
  <c r="K221" i="18"/>
  <c r="K222" i="18"/>
  <c r="K223" i="18"/>
  <c r="K224" i="18"/>
  <c r="K225" i="18"/>
  <c r="K226" i="18"/>
  <c r="K227" i="18"/>
  <c r="K228" i="18"/>
  <c r="K229" i="18"/>
  <c r="K230" i="18"/>
  <c r="K231" i="18"/>
  <c r="K232" i="18"/>
  <c r="K233" i="18"/>
  <c r="K234" i="18"/>
  <c r="K235" i="18"/>
  <c r="K236" i="18"/>
  <c r="K237" i="18"/>
  <c r="K238" i="18"/>
  <c r="K239" i="18"/>
  <c r="K240" i="18"/>
  <c r="K241" i="18"/>
  <c r="K242" i="18"/>
  <c r="K243" i="18"/>
  <c r="K244" i="18"/>
  <c r="K245" i="18"/>
  <c r="K246" i="18"/>
  <c r="K247" i="18"/>
  <c r="K248" i="18"/>
  <c r="K249" i="18"/>
  <c r="K250" i="18"/>
  <c r="K251" i="18"/>
  <c r="K252" i="18"/>
  <c r="K253" i="18"/>
  <c r="K254" i="18"/>
  <c r="K255" i="18"/>
  <c r="K256" i="18"/>
  <c r="K257" i="18"/>
  <c r="K258" i="18"/>
  <c r="K259" i="18"/>
  <c r="K260" i="18"/>
  <c r="K261" i="18"/>
  <c r="K262" i="18"/>
  <c r="K263" i="18"/>
  <c r="K264" i="18"/>
  <c r="K265" i="18"/>
  <c r="K266" i="18"/>
  <c r="K267" i="18"/>
  <c r="K268" i="18"/>
  <c r="K269" i="18"/>
  <c r="K270" i="18"/>
  <c r="K271" i="18"/>
  <c r="K272" i="18"/>
  <c r="K273" i="18"/>
  <c r="K274" i="18"/>
  <c r="K275" i="18"/>
  <c r="K276" i="18"/>
  <c r="K277" i="18"/>
  <c r="K278" i="18"/>
  <c r="K279" i="18"/>
  <c r="K280" i="18"/>
  <c r="K281" i="18"/>
  <c r="K282" i="18"/>
  <c r="K283" i="18"/>
  <c r="K284" i="18"/>
  <c r="K285" i="18"/>
  <c r="K286" i="18"/>
  <c r="K287" i="18"/>
  <c r="K288" i="18"/>
  <c r="K289" i="18"/>
  <c r="K290" i="18"/>
  <c r="K291" i="18"/>
  <c r="K292" i="18"/>
  <c r="L233" i="17" l="1"/>
  <c r="L199" i="17"/>
  <c r="L153" i="17"/>
  <c r="L200" i="17"/>
  <c r="L250" i="17"/>
  <c r="L226" i="17"/>
  <c r="L225" i="17"/>
  <c r="L261" i="17"/>
  <c r="L288" i="17"/>
  <c r="L265" i="17"/>
  <c r="L258" i="17"/>
  <c r="L168" i="17"/>
  <c r="L151" i="17"/>
  <c r="L162" i="17"/>
  <c r="L190" i="17"/>
  <c r="L207" i="17"/>
  <c r="L260" i="17"/>
  <c r="L282" i="17"/>
  <c r="L245" i="17"/>
  <c r="L194" i="17"/>
  <c r="L216" i="17"/>
  <c r="L206" i="17"/>
  <c r="L161" i="17"/>
  <c r="L170" i="17"/>
  <c r="L189" i="17"/>
  <c r="L279" i="17"/>
  <c r="L254" i="17"/>
  <c r="L218" i="17"/>
  <c r="L217" i="17"/>
  <c r="L264" i="17"/>
  <c r="L152" i="17"/>
  <c r="L280" i="17"/>
  <c r="L270" i="17"/>
  <c r="L224" i="17"/>
  <c r="L169" i="17"/>
  <c r="L202" i="17"/>
  <c r="L210" i="17"/>
  <c r="L223" i="17"/>
  <c r="L290" i="17"/>
  <c r="L154" i="17"/>
  <c r="L269" i="17"/>
  <c r="L181" i="17"/>
  <c r="L198" i="17"/>
  <c r="L281" i="17"/>
  <c r="L262" i="17"/>
  <c r="L160" i="17"/>
  <c r="L241" i="17"/>
  <c r="L271" i="17"/>
  <c r="L272" i="17"/>
  <c r="L253" i="17"/>
  <c r="L186" i="17"/>
  <c r="L266" i="17"/>
  <c r="L274" i="17"/>
  <c r="L263" i="17"/>
  <c r="L234" i="17"/>
  <c r="L222" i="17"/>
  <c r="L159" i="17"/>
  <c r="L215" i="17"/>
  <c r="L197" i="17"/>
  <c r="L221" i="17"/>
  <c r="L273" i="17"/>
  <c r="L284" i="17"/>
  <c r="L256" i="17"/>
  <c r="L227" i="17"/>
  <c r="L201" i="17"/>
  <c r="L196" i="17"/>
  <c r="L178" i="17"/>
  <c r="L231" i="17"/>
  <c r="L276" i="17"/>
  <c r="L237" i="17"/>
  <c r="L167" i="17"/>
  <c r="L286" i="17"/>
  <c r="L243" i="17"/>
  <c r="L229" i="17"/>
  <c r="L193" i="17"/>
  <c r="L255" i="17"/>
  <c r="L195" i="17"/>
  <c r="L171" i="17"/>
  <c r="L176" i="17"/>
  <c r="L156" i="17"/>
  <c r="L251" i="17"/>
  <c r="L209" i="17"/>
  <c r="L150" i="17"/>
  <c r="L180" i="17"/>
  <c r="L157" i="17"/>
  <c r="L164" i="17"/>
  <c r="L248" i="17"/>
  <c r="L172" i="17"/>
  <c r="L230" i="17"/>
  <c r="L175" i="17"/>
  <c r="L278" i="17"/>
  <c r="L212" i="17"/>
  <c r="L173" i="17"/>
  <c r="L163" i="17"/>
  <c r="L192" i="17"/>
  <c r="L204" i="17"/>
  <c r="L220" i="17"/>
  <c r="L239" i="17"/>
  <c r="L252" i="17"/>
  <c r="L148" i="17"/>
  <c r="L155" i="17"/>
  <c r="L283" i="17"/>
  <c r="L285" i="17"/>
  <c r="L214" i="17"/>
  <c r="L203" i="17"/>
  <c r="L165" i="17"/>
  <c r="L184" i="17"/>
  <c r="L179" i="17"/>
  <c r="L238" i="17"/>
  <c r="L259" i="17"/>
  <c r="L149" i="17"/>
  <c r="L267" i="17"/>
  <c r="L249" i="17"/>
  <c r="L228" i="17"/>
  <c r="L177" i="17"/>
  <c r="L211" i="17"/>
  <c r="L246" i="17"/>
  <c r="L268" i="17"/>
  <c r="L275" i="17"/>
  <c r="L287" i="17"/>
  <c r="L240" i="17"/>
  <c r="L187" i="17"/>
  <c r="L205" i="17"/>
  <c r="L191" i="17"/>
  <c r="L232" i="17"/>
  <c r="L213" i="17"/>
  <c r="L147" i="17"/>
  <c r="L174" i="17"/>
  <c r="L257" i="17"/>
  <c r="L277" i="17"/>
  <c r="L185" i="17"/>
  <c r="L247" i="17"/>
  <c r="L244" i="17"/>
  <c r="L182" i="17"/>
  <c r="L235" i="17"/>
  <c r="L236" i="17"/>
  <c r="L158" i="17"/>
  <c r="L188" i="17"/>
  <c r="L242" i="17"/>
  <c r="L183" i="17"/>
  <c r="L219" i="17"/>
  <c r="L166" i="17"/>
  <c r="M240" i="17" l="1"/>
  <c r="N240" i="17" s="1"/>
  <c r="O240" i="17" s="1"/>
  <c r="P240" i="17" s="1"/>
  <c r="M174" i="17"/>
  <c r="N174" i="17" s="1"/>
  <c r="O174" i="17" s="1"/>
  <c r="P174" i="17" s="1"/>
  <c r="M156" i="17"/>
  <c r="N156" i="17" s="1"/>
  <c r="O156" i="17" s="1"/>
  <c r="P156" i="17" s="1"/>
  <c r="M222" i="17"/>
  <c r="N222" i="17" s="1"/>
  <c r="O222" i="17" s="1"/>
  <c r="P222" i="17" s="1"/>
  <c r="M271" i="17"/>
  <c r="N271" i="17" s="1"/>
  <c r="O271" i="17" s="1"/>
  <c r="P271" i="17" s="1"/>
  <c r="M280" i="17"/>
  <c r="N280" i="17" s="1"/>
  <c r="O280" i="17" s="1"/>
  <c r="P280" i="17" s="1"/>
  <c r="M207" i="17"/>
  <c r="N207" i="17" s="1"/>
  <c r="O207" i="17" s="1"/>
  <c r="P207" i="17" s="1"/>
  <c r="M235" i="17"/>
  <c r="N235" i="17" s="1"/>
  <c r="O235" i="17" s="1"/>
  <c r="P235" i="17" s="1"/>
  <c r="M147" i="17"/>
  <c r="N147" i="17" s="1"/>
  <c r="O147" i="17" s="1"/>
  <c r="P147" i="17" s="1"/>
  <c r="M275" i="17"/>
  <c r="N275" i="17" s="1"/>
  <c r="O275" i="17" s="1"/>
  <c r="P275" i="17" s="1"/>
  <c r="M149" i="17"/>
  <c r="N149" i="17" s="1"/>
  <c r="O149" i="17" s="1"/>
  <c r="P149" i="17" s="1"/>
  <c r="M285" i="17"/>
  <c r="N285" i="17" s="1"/>
  <c r="O285" i="17" s="1"/>
  <c r="P285" i="17" s="1"/>
  <c r="M192" i="17"/>
  <c r="N192" i="17" s="1"/>
  <c r="O192" i="17" s="1"/>
  <c r="P192" i="17" s="1"/>
  <c r="M248" i="17"/>
  <c r="N248" i="17" s="1"/>
  <c r="O248" i="17" s="1"/>
  <c r="P248" i="17" s="1"/>
  <c r="M176" i="17"/>
  <c r="N176" i="17" s="1"/>
  <c r="O176" i="17" s="1"/>
  <c r="P176" i="17" s="1"/>
  <c r="M167" i="17"/>
  <c r="N167" i="17" s="1"/>
  <c r="O167" i="17" s="1"/>
  <c r="P167" i="17" s="1"/>
  <c r="M256" i="17"/>
  <c r="N256" i="17" s="1"/>
  <c r="O256" i="17" s="1"/>
  <c r="P256" i="17" s="1"/>
  <c r="M234" i="17"/>
  <c r="N234" i="17" s="1"/>
  <c r="O234" i="17" s="1"/>
  <c r="P234" i="17" s="1"/>
  <c r="M241" i="17"/>
  <c r="N241" i="17" s="1"/>
  <c r="O241" i="17" s="1"/>
  <c r="P241" i="17" s="1"/>
  <c r="M290" i="17"/>
  <c r="N290" i="17" s="1"/>
  <c r="O290" i="17" s="1"/>
  <c r="P290" i="17" s="1"/>
  <c r="M152" i="17"/>
  <c r="N152" i="17" s="1"/>
  <c r="O152" i="17" s="1"/>
  <c r="P152" i="17" s="1"/>
  <c r="M161" i="17"/>
  <c r="N161" i="17" s="1"/>
  <c r="O161" i="17" s="1"/>
  <c r="P161" i="17" s="1"/>
  <c r="M190" i="17"/>
  <c r="N190" i="17" s="1"/>
  <c r="O190" i="17" s="1"/>
  <c r="P190" i="17" s="1"/>
  <c r="M225" i="17"/>
  <c r="N225" i="17" s="1"/>
  <c r="O225" i="17" s="1"/>
  <c r="P225" i="17" s="1"/>
  <c r="M257" i="17"/>
  <c r="N257" i="17" s="1"/>
  <c r="O257" i="17" s="1"/>
  <c r="P257" i="17" s="1"/>
  <c r="AF257" i="17" s="1"/>
  <c r="M236" i="17"/>
  <c r="N236" i="17" s="1"/>
  <c r="O236" i="17" s="1"/>
  <c r="P236" i="17" s="1"/>
  <c r="M172" i="17"/>
  <c r="N172" i="17" s="1"/>
  <c r="O172" i="17" s="1"/>
  <c r="P172" i="17" s="1"/>
  <c r="M227" i="17"/>
  <c r="N227" i="17" s="1"/>
  <c r="O227" i="17" s="1"/>
  <c r="P227" i="17" s="1"/>
  <c r="M154" i="17"/>
  <c r="N154" i="17" s="1"/>
  <c r="O154" i="17" s="1"/>
  <c r="P154" i="17" s="1"/>
  <c r="AF154" i="17" s="1"/>
  <c r="M170" i="17"/>
  <c r="N170" i="17" s="1"/>
  <c r="O170" i="17" s="1"/>
  <c r="P170" i="17" s="1"/>
  <c r="AF170" i="17" s="1"/>
  <c r="M261" i="17"/>
  <c r="N261" i="17" s="1"/>
  <c r="O261" i="17" s="1"/>
  <c r="P261" i="17" s="1"/>
  <c r="AF261" i="17" s="1"/>
  <c r="M166" i="17"/>
  <c r="N166" i="17" s="1"/>
  <c r="O166" i="17" s="1"/>
  <c r="P166" i="17" s="1"/>
  <c r="M182" i="17"/>
  <c r="N182" i="17" s="1"/>
  <c r="O182" i="17" s="1"/>
  <c r="P182" i="17" s="1"/>
  <c r="M213" i="17"/>
  <c r="N213" i="17" s="1"/>
  <c r="O213" i="17" s="1"/>
  <c r="P213" i="17" s="1"/>
  <c r="M268" i="17"/>
  <c r="N268" i="17" s="1"/>
  <c r="O268" i="17" s="1"/>
  <c r="P268" i="17" s="1"/>
  <c r="M259" i="17"/>
  <c r="N259" i="17" s="1"/>
  <c r="O259" i="17" s="1"/>
  <c r="P259" i="17" s="1"/>
  <c r="M283" i="17"/>
  <c r="N283" i="17" s="1"/>
  <c r="O283" i="17" s="1"/>
  <c r="P283" i="17" s="1"/>
  <c r="AF283" i="17" s="1"/>
  <c r="M163" i="17"/>
  <c r="N163" i="17" s="1"/>
  <c r="O163" i="17" s="1"/>
  <c r="P163" i="17" s="1"/>
  <c r="M164" i="17"/>
  <c r="N164" i="17" s="1"/>
  <c r="O164" i="17" s="1"/>
  <c r="P164" i="17" s="1"/>
  <c r="M171" i="17"/>
  <c r="N171" i="17" s="1"/>
  <c r="O171" i="17" s="1"/>
  <c r="P171" i="17" s="1"/>
  <c r="M237" i="17"/>
  <c r="N237" i="17" s="1"/>
  <c r="O237" i="17" s="1"/>
  <c r="P237" i="17" s="1"/>
  <c r="M284" i="17"/>
  <c r="N284" i="17" s="1"/>
  <c r="O284" i="17" s="1"/>
  <c r="P284" i="17" s="1"/>
  <c r="M263" i="17"/>
  <c r="N263" i="17" s="1"/>
  <c r="O263" i="17" s="1"/>
  <c r="P263" i="17" s="1"/>
  <c r="M160" i="17"/>
  <c r="N160" i="17" s="1"/>
  <c r="O160" i="17" s="1"/>
  <c r="P160" i="17" s="1"/>
  <c r="M223" i="17"/>
  <c r="N223" i="17" s="1"/>
  <c r="O223" i="17" s="1"/>
  <c r="P223" i="17" s="1"/>
  <c r="AF223" i="17" s="1"/>
  <c r="M264" i="17"/>
  <c r="N264" i="17" s="1"/>
  <c r="O264" i="17" s="1"/>
  <c r="P264" i="17" s="1"/>
  <c r="M206" i="17"/>
  <c r="N206" i="17" s="1"/>
  <c r="O206" i="17" s="1"/>
  <c r="P206" i="17" s="1"/>
  <c r="M162" i="17"/>
  <c r="N162" i="17" s="1"/>
  <c r="O162" i="17" s="1"/>
  <c r="P162" i="17" s="1"/>
  <c r="M226" i="17"/>
  <c r="N226" i="17" s="1"/>
  <c r="O226" i="17" s="1"/>
  <c r="P226" i="17" s="1"/>
  <c r="AF226" i="17" s="1"/>
  <c r="M203" i="17"/>
  <c r="N203" i="17" s="1"/>
  <c r="O203" i="17" s="1"/>
  <c r="P203" i="17" s="1"/>
  <c r="M287" i="17"/>
  <c r="N287" i="17" s="1"/>
  <c r="O287" i="17" s="1"/>
  <c r="P287" i="17" s="1"/>
  <c r="M232" i="17"/>
  <c r="N232" i="17" s="1"/>
  <c r="O232" i="17" s="1"/>
  <c r="P232" i="17" s="1"/>
  <c r="M173" i="17"/>
  <c r="N173" i="17" s="1"/>
  <c r="O173" i="17" s="1"/>
  <c r="P173" i="17" s="1"/>
  <c r="M273" i="17"/>
  <c r="N273" i="17" s="1"/>
  <c r="O273" i="17" s="1"/>
  <c r="P273" i="17" s="1"/>
  <c r="M217" i="17"/>
  <c r="N217" i="17" s="1"/>
  <c r="O217" i="17" s="1"/>
  <c r="P217" i="17" s="1"/>
  <c r="M216" i="17"/>
  <c r="N216" i="17" s="1"/>
  <c r="O216" i="17" s="1"/>
  <c r="P216" i="17" s="1"/>
  <c r="M151" i="17"/>
  <c r="N151" i="17" s="1"/>
  <c r="O151" i="17" s="1"/>
  <c r="P151" i="17" s="1"/>
  <c r="M250" i="17"/>
  <c r="N250" i="17" s="1"/>
  <c r="O250" i="17" s="1"/>
  <c r="P250" i="17" s="1"/>
  <c r="M249" i="17"/>
  <c r="N249" i="17" s="1"/>
  <c r="O249" i="17" s="1"/>
  <c r="P249" i="17" s="1"/>
  <c r="M267" i="17"/>
  <c r="N267" i="17" s="1"/>
  <c r="O267" i="17" s="1"/>
  <c r="P267" i="17" s="1"/>
  <c r="AF267" i="17" s="1"/>
  <c r="M286" i="17"/>
  <c r="N286" i="17" s="1"/>
  <c r="O286" i="17" s="1"/>
  <c r="P286" i="17" s="1"/>
  <c r="AF286" i="17" s="1"/>
  <c r="M238" i="17"/>
  <c r="N238" i="17" s="1"/>
  <c r="O238" i="17" s="1"/>
  <c r="P238" i="17" s="1"/>
  <c r="AF276" i="17"/>
  <c r="M276" i="17"/>
  <c r="N276" i="17" s="1"/>
  <c r="O276" i="17" s="1"/>
  <c r="P276" i="17" s="1"/>
  <c r="M210" i="17"/>
  <c r="N210" i="17" s="1"/>
  <c r="O210" i="17" s="1"/>
  <c r="P210" i="17" s="1"/>
  <c r="M247" i="17"/>
  <c r="N247" i="17" s="1"/>
  <c r="O247" i="17" s="1"/>
  <c r="P247" i="17" s="1"/>
  <c r="M191" i="17"/>
  <c r="N191" i="17" s="1"/>
  <c r="O191" i="17" s="1"/>
  <c r="P191" i="17" s="1"/>
  <c r="M211" i="17"/>
  <c r="N211" i="17" s="1"/>
  <c r="O211" i="17" s="1"/>
  <c r="P211" i="17" s="1"/>
  <c r="AF211" i="17" s="1"/>
  <c r="M179" i="17"/>
  <c r="N179" i="17" s="1"/>
  <c r="O179" i="17" s="1"/>
  <c r="P179" i="17" s="1"/>
  <c r="M148" i="17"/>
  <c r="N148" i="17" s="1"/>
  <c r="O148" i="17" s="1"/>
  <c r="P148" i="17" s="1"/>
  <c r="AF148" i="17" s="1"/>
  <c r="M212" i="17"/>
  <c r="N212" i="17" s="1"/>
  <c r="O212" i="17" s="1"/>
  <c r="P212" i="17" s="1"/>
  <c r="M180" i="17"/>
  <c r="N180" i="17" s="1"/>
  <c r="O180" i="17" s="1"/>
  <c r="P180" i="17" s="1"/>
  <c r="AF180" i="17" s="1"/>
  <c r="M255" i="17"/>
  <c r="N255" i="17" s="1"/>
  <c r="O255" i="17" s="1"/>
  <c r="P255" i="17" s="1"/>
  <c r="M231" i="17"/>
  <c r="N231" i="17" s="1"/>
  <c r="O231" i="17" s="1"/>
  <c r="P231" i="17" s="1"/>
  <c r="M221" i="17"/>
  <c r="N221" i="17" s="1"/>
  <c r="O221" i="17" s="1"/>
  <c r="P221" i="17" s="1"/>
  <c r="M266" i="17"/>
  <c r="N266" i="17" s="1"/>
  <c r="O266" i="17" s="1"/>
  <c r="P266" i="17" s="1"/>
  <c r="AF266" i="17" s="1"/>
  <c r="M281" i="17"/>
  <c r="N281" i="17" s="1"/>
  <c r="O281" i="17" s="1"/>
  <c r="P281" i="17" s="1"/>
  <c r="M202" i="17"/>
  <c r="N202" i="17" s="1"/>
  <c r="O202" i="17" s="1"/>
  <c r="P202" i="17" s="1"/>
  <c r="M218" i="17"/>
  <c r="N218" i="17" s="1"/>
  <c r="O218" i="17" s="1"/>
  <c r="P218" i="17" s="1"/>
  <c r="AF194" i="17"/>
  <c r="M194" i="17"/>
  <c r="N194" i="17" s="1"/>
  <c r="O194" i="17" s="1"/>
  <c r="P194" i="17" s="1"/>
  <c r="M168" i="17"/>
  <c r="N168" i="17" s="1"/>
  <c r="O168" i="17" s="1"/>
  <c r="P168" i="17" s="1"/>
  <c r="M200" i="17"/>
  <c r="N200" i="17" s="1"/>
  <c r="O200" i="17" s="1"/>
  <c r="P200" i="17" s="1"/>
  <c r="M230" i="17"/>
  <c r="N230" i="17" s="1"/>
  <c r="O230" i="17" s="1"/>
  <c r="P230" i="17" s="1"/>
  <c r="AF230" i="17" s="1"/>
  <c r="AF214" i="17"/>
  <c r="M214" i="17"/>
  <c r="N214" i="17" s="1"/>
  <c r="O214" i="17" s="1"/>
  <c r="P214" i="17" s="1"/>
  <c r="M219" i="17"/>
  <c r="N219" i="17" s="1"/>
  <c r="O219" i="17" s="1"/>
  <c r="P219" i="17" s="1"/>
  <c r="M246" i="17"/>
  <c r="N246" i="17" s="1"/>
  <c r="O246" i="17" s="1"/>
  <c r="P246" i="17" s="1"/>
  <c r="AF246" i="17" s="1"/>
  <c r="M157" i="17"/>
  <c r="N157" i="17" s="1"/>
  <c r="O157" i="17" s="1"/>
  <c r="P157" i="17" s="1"/>
  <c r="M262" i="17"/>
  <c r="N262" i="17" s="1"/>
  <c r="O262" i="17" s="1"/>
  <c r="P262" i="17" s="1"/>
  <c r="M242" i="17"/>
  <c r="N242" i="17" s="1"/>
  <c r="O242" i="17" s="1"/>
  <c r="P242" i="17" s="1"/>
  <c r="M185" i="17"/>
  <c r="N185" i="17" s="1"/>
  <c r="O185" i="17" s="1"/>
  <c r="P185" i="17" s="1"/>
  <c r="AF185" i="17" s="1"/>
  <c r="M205" i="17"/>
  <c r="N205" i="17" s="1"/>
  <c r="O205" i="17" s="1"/>
  <c r="P205" i="17" s="1"/>
  <c r="M177" i="17"/>
  <c r="N177" i="17" s="1"/>
  <c r="O177" i="17" s="1"/>
  <c r="P177" i="17" s="1"/>
  <c r="M184" i="17"/>
  <c r="N184" i="17" s="1"/>
  <c r="O184" i="17" s="1"/>
  <c r="P184" i="17" s="1"/>
  <c r="M252" i="17"/>
  <c r="N252" i="17" s="1"/>
  <c r="O252" i="17" s="1"/>
  <c r="P252" i="17" s="1"/>
  <c r="M278" i="17"/>
  <c r="N278" i="17" s="1"/>
  <c r="O278" i="17" s="1"/>
  <c r="P278" i="17" s="1"/>
  <c r="M150" i="17"/>
  <c r="N150" i="17" s="1"/>
  <c r="O150" i="17" s="1"/>
  <c r="P150" i="17" s="1"/>
  <c r="M193" i="17"/>
  <c r="N193" i="17" s="1"/>
  <c r="O193" i="17" s="1"/>
  <c r="P193" i="17" s="1"/>
  <c r="M178" i="17"/>
  <c r="N178" i="17" s="1"/>
  <c r="O178" i="17" s="1"/>
  <c r="P178" i="17" s="1"/>
  <c r="M197" i="17"/>
  <c r="N197" i="17" s="1"/>
  <c r="O197" i="17" s="1"/>
  <c r="P197" i="17" s="1"/>
  <c r="M186" i="17"/>
  <c r="N186" i="17" s="1"/>
  <c r="O186" i="17" s="1"/>
  <c r="P186" i="17" s="1"/>
  <c r="M198" i="17"/>
  <c r="N198" i="17" s="1"/>
  <c r="O198" i="17" s="1"/>
  <c r="P198" i="17" s="1"/>
  <c r="M169" i="17"/>
  <c r="N169" i="17" s="1"/>
  <c r="O169" i="17" s="1"/>
  <c r="P169" i="17" s="1"/>
  <c r="AF169" i="17" s="1"/>
  <c r="M254" i="17"/>
  <c r="N254" i="17" s="1"/>
  <c r="O254" i="17" s="1"/>
  <c r="P254" i="17" s="1"/>
  <c r="M245" i="17"/>
  <c r="N245" i="17" s="1"/>
  <c r="O245" i="17" s="1"/>
  <c r="P245" i="17" s="1"/>
  <c r="AF245" i="17" s="1"/>
  <c r="M258" i="17"/>
  <c r="N258" i="17" s="1"/>
  <c r="O258" i="17" s="1"/>
  <c r="P258" i="17" s="1"/>
  <c r="AF153" i="17"/>
  <c r="M153" i="17"/>
  <c r="N153" i="17" s="1"/>
  <c r="O153" i="17" s="1"/>
  <c r="P153" i="17" s="1"/>
  <c r="M158" i="17"/>
  <c r="N158" i="17" s="1"/>
  <c r="O158" i="17" s="1"/>
  <c r="P158" i="17" s="1"/>
  <c r="M251" i="17"/>
  <c r="N251" i="17" s="1"/>
  <c r="O251" i="17" s="1"/>
  <c r="P251" i="17" s="1"/>
  <c r="M204" i="17"/>
  <c r="N204" i="17" s="1"/>
  <c r="O204" i="17" s="1"/>
  <c r="P204" i="17" s="1"/>
  <c r="M244" i="17"/>
  <c r="N244" i="17" s="1"/>
  <c r="O244" i="17" s="1"/>
  <c r="P244" i="17" s="1"/>
  <c r="AF244" i="17" s="1"/>
  <c r="M155" i="17"/>
  <c r="N155" i="17" s="1"/>
  <c r="O155" i="17" s="1"/>
  <c r="P155" i="17" s="1"/>
  <c r="M195" i="17"/>
  <c r="N195" i="17" s="1"/>
  <c r="O195" i="17" s="1"/>
  <c r="P195" i="17" s="1"/>
  <c r="AF195" i="17" s="1"/>
  <c r="M274" i="17"/>
  <c r="N274" i="17" s="1"/>
  <c r="O274" i="17" s="1"/>
  <c r="P274" i="17" s="1"/>
  <c r="M183" i="17"/>
  <c r="N183" i="17" s="1"/>
  <c r="O183" i="17" s="1"/>
  <c r="P183" i="17" s="1"/>
  <c r="M188" i="17"/>
  <c r="N188" i="17" s="1"/>
  <c r="O188" i="17" s="1"/>
  <c r="P188" i="17" s="1"/>
  <c r="AF277" i="17"/>
  <c r="M277" i="17"/>
  <c r="N277" i="17" s="1"/>
  <c r="O277" i="17" s="1"/>
  <c r="P277" i="17" s="1"/>
  <c r="M187" i="17"/>
  <c r="N187" i="17" s="1"/>
  <c r="O187" i="17" s="1"/>
  <c r="P187" i="17" s="1"/>
  <c r="AF187" i="17" s="1"/>
  <c r="M228" i="17"/>
  <c r="N228" i="17" s="1"/>
  <c r="O228" i="17" s="1"/>
  <c r="P228" i="17" s="1"/>
  <c r="M165" i="17"/>
  <c r="N165" i="17" s="1"/>
  <c r="O165" i="17" s="1"/>
  <c r="P165" i="17" s="1"/>
  <c r="AF165" i="17" s="1"/>
  <c r="AF239" i="17"/>
  <c r="M239" i="17"/>
  <c r="N239" i="17" s="1"/>
  <c r="O239" i="17" s="1"/>
  <c r="P239" i="17" s="1"/>
  <c r="M175" i="17"/>
  <c r="N175" i="17" s="1"/>
  <c r="O175" i="17" s="1"/>
  <c r="P175" i="17" s="1"/>
  <c r="M209" i="17"/>
  <c r="N209" i="17" s="1"/>
  <c r="O209" i="17" s="1"/>
  <c r="P209" i="17" s="1"/>
  <c r="AF209" i="17" s="1"/>
  <c r="M229" i="17"/>
  <c r="N229" i="17" s="1"/>
  <c r="O229" i="17" s="1"/>
  <c r="P229" i="17" s="1"/>
  <c r="AF196" i="17"/>
  <c r="M196" i="17"/>
  <c r="N196" i="17" s="1"/>
  <c r="O196" i="17" s="1"/>
  <c r="P196" i="17" s="1"/>
  <c r="M215" i="17"/>
  <c r="N215" i="17" s="1"/>
  <c r="O215" i="17" s="1"/>
  <c r="P215" i="17" s="1"/>
  <c r="AF215" i="17" s="1"/>
  <c r="M253" i="17"/>
  <c r="N253" i="17" s="1"/>
  <c r="O253" i="17" s="1"/>
  <c r="P253" i="17" s="1"/>
  <c r="AF253" i="17" s="1"/>
  <c r="M181" i="17"/>
  <c r="N181" i="17" s="1"/>
  <c r="O181" i="17" s="1"/>
  <c r="P181" i="17" s="1"/>
  <c r="M224" i="17"/>
  <c r="N224" i="17" s="1"/>
  <c r="O224" i="17" s="1"/>
  <c r="P224" i="17" s="1"/>
  <c r="AF224" i="17" s="1"/>
  <c r="M279" i="17"/>
  <c r="N279" i="17" s="1"/>
  <c r="O279" i="17" s="1"/>
  <c r="P279" i="17" s="1"/>
  <c r="M282" i="17"/>
  <c r="N282" i="17" s="1"/>
  <c r="O282" i="17" s="1"/>
  <c r="P282" i="17" s="1"/>
  <c r="AF282" i="17" s="1"/>
  <c r="M265" i="17"/>
  <c r="N265" i="17" s="1"/>
  <c r="O265" i="17" s="1"/>
  <c r="P265" i="17" s="1"/>
  <c r="M199" i="17"/>
  <c r="N199" i="17" s="1"/>
  <c r="O199" i="17" s="1"/>
  <c r="P199" i="17" s="1"/>
  <c r="AF199" i="17" s="1"/>
  <c r="AF220" i="17"/>
  <c r="M220" i="17"/>
  <c r="N220" i="17" s="1"/>
  <c r="O220" i="17" s="1"/>
  <c r="P220" i="17" s="1"/>
  <c r="M243" i="17"/>
  <c r="N243" i="17" s="1"/>
  <c r="O243" i="17" s="1"/>
  <c r="P243" i="17" s="1"/>
  <c r="M201" i="17"/>
  <c r="N201" i="17" s="1"/>
  <c r="O201" i="17" s="1"/>
  <c r="P201" i="17" s="1"/>
  <c r="AF201" i="17" s="1"/>
  <c r="M159" i="17"/>
  <c r="N159" i="17" s="1"/>
  <c r="O159" i="17" s="1"/>
  <c r="P159" i="17" s="1"/>
  <c r="AF159" i="17" s="1"/>
  <c r="M272" i="17"/>
  <c r="N272" i="17" s="1"/>
  <c r="O272" i="17" s="1"/>
  <c r="P272" i="17" s="1"/>
  <c r="AF272" i="17" s="1"/>
  <c r="M269" i="17"/>
  <c r="N269" i="17" s="1"/>
  <c r="O269" i="17" s="1"/>
  <c r="P269" i="17" s="1"/>
  <c r="M270" i="17"/>
  <c r="N270" i="17" s="1"/>
  <c r="O270" i="17" s="1"/>
  <c r="P270" i="17" s="1"/>
  <c r="AF270" i="17" s="1"/>
  <c r="M189" i="17"/>
  <c r="N189" i="17" s="1"/>
  <c r="O189" i="17" s="1"/>
  <c r="P189" i="17" s="1"/>
  <c r="M260" i="17"/>
  <c r="N260" i="17" s="1"/>
  <c r="O260" i="17" s="1"/>
  <c r="P260" i="17" s="1"/>
  <c r="M288" i="17"/>
  <c r="N288" i="17" s="1"/>
  <c r="O288" i="17" s="1"/>
  <c r="P288" i="17" s="1"/>
  <c r="M233" i="17"/>
  <c r="N233" i="17" s="1"/>
  <c r="O233" i="17" s="1"/>
  <c r="P233" i="17" s="1"/>
  <c r="AF233" i="17" s="1"/>
  <c r="J9" i="19"/>
  <c r="L289" i="17"/>
  <c r="M289" i="17" s="1"/>
  <c r="N289" i="17" s="1"/>
  <c r="O289" i="17" s="1"/>
  <c r="P289" i="17" s="1"/>
  <c r="L208" i="17"/>
  <c r="M208" i="17" s="1"/>
  <c r="N208" i="17" s="1"/>
  <c r="O208" i="17" s="1"/>
  <c r="P208" i="17" s="1"/>
  <c r="AF252" i="17"/>
  <c r="AF198" i="17"/>
  <c r="AF188" i="17"/>
  <c r="AF228" i="17"/>
  <c r="AF175" i="17"/>
  <c r="AF229" i="17"/>
  <c r="AF181" i="17"/>
  <c r="AF279" i="17"/>
  <c r="AF265" i="17"/>
  <c r="AF205" i="17"/>
  <c r="AF178" i="17"/>
  <c r="AF258" i="17"/>
  <c r="AF158" i="17"/>
  <c r="AF240" i="17"/>
  <c r="AF249" i="17"/>
  <c r="AF203" i="17"/>
  <c r="AF251" i="17"/>
  <c r="AF243" i="17"/>
  <c r="AF269" i="17"/>
  <c r="AF189" i="17"/>
  <c r="AF260" i="17"/>
  <c r="AF288" i="17"/>
  <c r="AF242" i="17"/>
  <c r="AF150" i="17"/>
  <c r="AF236" i="17"/>
  <c r="AF174" i="17"/>
  <c r="AF287" i="17"/>
  <c r="AF204" i="17"/>
  <c r="AF172" i="17"/>
  <c r="AF156" i="17"/>
  <c r="AF227" i="17"/>
  <c r="AF222" i="17"/>
  <c r="AF271" i="17"/>
  <c r="AF280" i="17"/>
  <c r="AF207" i="17"/>
  <c r="AF278" i="17"/>
  <c r="AF235" i="17"/>
  <c r="AF147" i="17"/>
  <c r="AF275" i="17"/>
  <c r="AF149" i="17"/>
  <c r="AF285" i="17"/>
  <c r="AF192" i="17"/>
  <c r="AF248" i="17"/>
  <c r="AF176" i="17"/>
  <c r="AF167" i="17"/>
  <c r="AF256" i="17"/>
  <c r="AF234" i="17"/>
  <c r="AF241" i="17"/>
  <c r="AF290" i="17"/>
  <c r="AF152" i="17"/>
  <c r="AF161" i="17"/>
  <c r="AF190" i="17"/>
  <c r="AF225" i="17"/>
  <c r="AF184" i="17"/>
  <c r="AF186" i="17"/>
  <c r="AF166" i="17"/>
  <c r="AF182" i="17"/>
  <c r="AF213" i="17"/>
  <c r="AF268" i="17"/>
  <c r="AF259" i="17"/>
  <c r="AF163" i="17"/>
  <c r="AF164" i="17"/>
  <c r="AF171" i="17"/>
  <c r="AF237" i="17"/>
  <c r="AF284" i="17"/>
  <c r="AF263" i="17"/>
  <c r="AF160" i="17"/>
  <c r="AF264" i="17"/>
  <c r="AF206" i="17"/>
  <c r="AF162" i="17"/>
  <c r="AF177" i="17"/>
  <c r="AF197" i="17"/>
  <c r="AF200" i="17"/>
  <c r="AF232" i="17"/>
  <c r="AF238" i="17"/>
  <c r="AF155" i="17"/>
  <c r="AF173" i="17"/>
  <c r="AF157" i="17"/>
  <c r="AF273" i="17"/>
  <c r="AF274" i="17"/>
  <c r="AF262" i="17"/>
  <c r="AF210" i="17"/>
  <c r="AF217" i="17"/>
  <c r="AF216" i="17"/>
  <c r="AF151" i="17"/>
  <c r="AF193" i="17"/>
  <c r="AF254" i="17"/>
  <c r="AF219" i="17"/>
  <c r="AF183" i="17"/>
  <c r="AF247" i="17"/>
  <c r="AF191" i="17"/>
  <c r="AF179" i="17"/>
  <c r="AF212" i="17"/>
  <c r="AF255" i="17"/>
  <c r="AF231" i="17"/>
  <c r="AF221" i="17"/>
  <c r="AF281" i="17"/>
  <c r="AF202" i="17"/>
  <c r="AF218" i="17"/>
  <c r="AF168" i="17"/>
  <c r="AF250" i="17"/>
  <c r="AL4" i="17"/>
  <c r="AF208" i="17" l="1"/>
  <c r="AF289" i="17"/>
  <c r="G4" i="17"/>
  <c r="L4" i="17" l="1"/>
  <c r="M4" i="17" s="1"/>
  <c r="N4" i="17" s="1"/>
  <c r="O4" i="17" s="1"/>
  <c r="P4" i="17" s="1"/>
  <c r="AL74" i="17"/>
  <c r="AL58" i="17"/>
  <c r="AL26" i="17"/>
  <c r="AL143" i="17"/>
  <c r="AL135" i="17"/>
  <c r="AL127" i="17"/>
  <c r="AL119" i="17"/>
  <c r="AL111" i="17"/>
  <c r="AL103" i="17"/>
  <c r="AL95" i="17"/>
  <c r="AL87" i="17"/>
  <c r="AL79" i="17"/>
  <c r="AL71" i="17"/>
  <c r="AL63" i="17"/>
  <c r="AL55" i="17"/>
  <c r="AL47" i="17"/>
  <c r="AL39" i="17"/>
  <c r="AL31" i="17"/>
  <c r="AL23" i="17"/>
  <c r="AL15" i="17"/>
  <c r="AL7" i="17"/>
  <c r="AL106" i="17"/>
  <c r="AL90" i="17"/>
  <c r="AL50" i="17"/>
  <c r="AL34" i="17"/>
  <c r="AL140" i="17"/>
  <c r="AL132" i="17"/>
  <c r="AL124" i="17"/>
  <c r="AL116" i="17"/>
  <c r="AL108" i="17"/>
  <c r="AL100" i="17"/>
  <c r="AL92" i="17"/>
  <c r="AL84" i="17"/>
  <c r="AL76" i="17"/>
  <c r="AL68" i="17"/>
  <c r="AL60" i="17"/>
  <c r="AL52" i="17"/>
  <c r="AL44" i="17"/>
  <c r="AL36" i="17"/>
  <c r="AL28" i="17"/>
  <c r="AL20" i="17"/>
  <c r="AL12" i="17"/>
  <c r="AL145" i="17"/>
  <c r="AL137" i="17"/>
  <c r="AL129" i="17"/>
  <c r="AL121" i="17"/>
  <c r="AL113" i="17"/>
  <c r="AL105" i="17"/>
  <c r="AL97" i="17"/>
  <c r="AL89" i="17"/>
  <c r="AL81" i="17"/>
  <c r="AL73" i="17"/>
  <c r="AL65" i="17"/>
  <c r="AL57" i="17"/>
  <c r="AL49" i="17"/>
  <c r="AL41" i="17"/>
  <c r="AL33" i="17"/>
  <c r="AL25" i="17"/>
  <c r="AL17" i="17"/>
  <c r="AL9" i="17"/>
  <c r="AL98" i="17"/>
  <c r="AL42" i="17"/>
  <c r="AL142" i="17"/>
  <c r="AL134" i="17"/>
  <c r="AL126" i="17"/>
  <c r="AL118" i="17"/>
  <c r="AL110" i="17"/>
  <c r="AL102" i="17"/>
  <c r="AL94" i="17"/>
  <c r="AL86" i="17"/>
  <c r="AL78" i="17"/>
  <c r="AL70" i="17"/>
  <c r="AL62" i="17"/>
  <c r="AL54" i="17"/>
  <c r="AL46" i="17"/>
  <c r="AL38" i="17"/>
  <c r="AL30" i="17"/>
  <c r="AL22" i="17"/>
  <c r="AL14" i="17"/>
  <c r="AL6" i="17"/>
  <c r="AL10" i="17"/>
  <c r="AL139" i="17"/>
  <c r="AL131" i="17"/>
  <c r="AL123" i="17"/>
  <c r="AL115" i="17"/>
  <c r="AL107" i="17"/>
  <c r="AL99" i="17"/>
  <c r="AL91" i="17"/>
  <c r="AL83" i="17"/>
  <c r="AL75" i="17"/>
  <c r="AL67" i="17"/>
  <c r="AL59" i="17"/>
  <c r="AL51" i="17"/>
  <c r="AL43" i="17"/>
  <c r="AL35" i="17"/>
  <c r="AL27" i="17"/>
  <c r="AL19" i="17"/>
  <c r="AL11" i="17"/>
  <c r="AL146" i="17"/>
  <c r="AL130" i="17"/>
  <c r="AL114" i="17"/>
  <c r="AL82" i="17"/>
  <c r="AL66" i="17"/>
  <c r="AL144" i="17"/>
  <c r="AL136" i="17"/>
  <c r="AL128" i="17"/>
  <c r="AL120" i="17"/>
  <c r="AL112" i="17"/>
  <c r="AL104" i="17"/>
  <c r="AL96" i="17"/>
  <c r="AL88" i="17"/>
  <c r="AL80" i="17"/>
  <c r="AL72" i="17"/>
  <c r="AL64" i="17"/>
  <c r="AL56" i="17"/>
  <c r="AL48" i="17"/>
  <c r="AL40" i="17"/>
  <c r="AL32" i="17"/>
  <c r="AL24" i="17"/>
  <c r="AL16" i="17"/>
  <c r="AL8" i="17"/>
  <c r="AL138" i="17"/>
  <c r="AL122" i="17"/>
  <c r="AL18" i="17"/>
  <c r="AL141" i="17"/>
  <c r="AL133" i="17"/>
  <c r="AL125" i="17"/>
  <c r="AL117" i="17"/>
  <c r="AL109" i="17"/>
  <c r="AL101" i="17"/>
  <c r="AL93" i="17"/>
  <c r="AL85" i="17"/>
  <c r="AL77" i="17"/>
  <c r="AL69" i="17"/>
  <c r="AL61" i="17"/>
  <c r="AL53" i="17"/>
  <c r="AL45" i="17"/>
  <c r="AL37" i="17"/>
  <c r="AL29" i="17"/>
  <c r="AL21" i="17"/>
  <c r="AL13" i="17"/>
  <c r="AL5" i="17"/>
  <c r="K3" i="19" l="1"/>
  <c r="G101" i="17"/>
  <c r="G96" i="17"/>
  <c r="G60" i="17"/>
  <c r="G50" i="17"/>
  <c r="G143" i="17"/>
  <c r="G11" i="17"/>
  <c r="G43" i="17"/>
  <c r="G75" i="17"/>
  <c r="G107" i="17"/>
  <c r="G139" i="17"/>
  <c r="G14" i="17"/>
  <c r="G46" i="17"/>
  <c r="G78" i="17"/>
  <c r="G110" i="17"/>
  <c r="G142" i="17"/>
  <c r="G17" i="17"/>
  <c r="G49" i="17"/>
  <c r="G81" i="17"/>
  <c r="G113" i="17"/>
  <c r="G145" i="17"/>
  <c r="G5" i="17"/>
  <c r="G138" i="17"/>
  <c r="G28" i="17"/>
  <c r="G92" i="17"/>
  <c r="G124" i="17"/>
  <c r="G15" i="17"/>
  <c r="G111" i="17"/>
  <c r="G13" i="17"/>
  <c r="G45" i="17"/>
  <c r="G77" i="17"/>
  <c r="G109" i="17"/>
  <c r="G141" i="17"/>
  <c r="G8" i="17"/>
  <c r="G40" i="17"/>
  <c r="G72" i="17"/>
  <c r="G104" i="17"/>
  <c r="G136" i="17"/>
  <c r="G114" i="17"/>
  <c r="G36" i="17"/>
  <c r="G68" i="17"/>
  <c r="G100" i="17"/>
  <c r="G132" i="17"/>
  <c r="G90" i="17"/>
  <c r="G23" i="17"/>
  <c r="G55" i="17"/>
  <c r="G87" i="17"/>
  <c r="G119" i="17"/>
  <c r="G26" i="17"/>
  <c r="G47" i="17"/>
  <c r="G19" i="17"/>
  <c r="G51" i="17"/>
  <c r="G83" i="17"/>
  <c r="G115" i="17"/>
  <c r="G10" i="17"/>
  <c r="G22" i="17"/>
  <c r="G54" i="17"/>
  <c r="G86" i="17"/>
  <c r="G118" i="17"/>
  <c r="G42" i="17"/>
  <c r="G25" i="17"/>
  <c r="G57" i="17"/>
  <c r="G89" i="17"/>
  <c r="G121" i="17"/>
  <c r="G12" i="17"/>
  <c r="G133" i="17"/>
  <c r="G82" i="17"/>
  <c r="G79" i="17"/>
  <c r="G21" i="17"/>
  <c r="G53" i="17"/>
  <c r="G85" i="17"/>
  <c r="G117" i="17"/>
  <c r="G18" i="17"/>
  <c r="G16" i="17"/>
  <c r="G48" i="17"/>
  <c r="G80" i="17"/>
  <c r="G112" i="17"/>
  <c r="G144" i="17"/>
  <c r="G130" i="17"/>
  <c r="G44" i="17"/>
  <c r="G76" i="17"/>
  <c r="G108" i="17"/>
  <c r="G140" i="17"/>
  <c r="G106" i="17"/>
  <c r="G31" i="17"/>
  <c r="G63" i="17"/>
  <c r="G95" i="17"/>
  <c r="G127" i="17"/>
  <c r="G58" i="17"/>
  <c r="G69" i="17"/>
  <c r="G128" i="17"/>
  <c r="G27" i="17"/>
  <c r="G59" i="17"/>
  <c r="G91" i="17"/>
  <c r="G123" i="17"/>
  <c r="G30" i="17"/>
  <c r="G62" i="17"/>
  <c r="G94" i="17"/>
  <c r="G126" i="17"/>
  <c r="G98" i="17"/>
  <c r="G33" i="17"/>
  <c r="G65" i="17"/>
  <c r="G97" i="17"/>
  <c r="G129" i="17"/>
  <c r="G37" i="17"/>
  <c r="G32" i="17"/>
  <c r="G29" i="17"/>
  <c r="G93" i="17"/>
  <c r="G125" i="17"/>
  <c r="G122" i="17"/>
  <c r="G56" i="17"/>
  <c r="G88" i="17"/>
  <c r="G120" i="17"/>
  <c r="G66" i="17"/>
  <c r="G146" i="17"/>
  <c r="G20" i="17"/>
  <c r="G52" i="17"/>
  <c r="G84" i="17"/>
  <c r="G116" i="17"/>
  <c r="G34" i="17"/>
  <c r="G7" i="17"/>
  <c r="G39" i="17"/>
  <c r="G71" i="17"/>
  <c r="G103" i="17"/>
  <c r="G135" i="17"/>
  <c r="G74" i="17"/>
  <c r="G64" i="17"/>
  <c r="G61" i="17"/>
  <c r="G24" i="17"/>
  <c r="G35" i="17"/>
  <c r="G67" i="17"/>
  <c r="G99" i="17"/>
  <c r="G131" i="17"/>
  <c r="G6" i="17"/>
  <c r="G38" i="17"/>
  <c r="G70" i="17"/>
  <c r="G102" i="17"/>
  <c r="G134" i="17"/>
  <c r="G9" i="17"/>
  <c r="G41" i="17"/>
  <c r="G73" i="17"/>
  <c r="G105" i="17"/>
  <c r="G137" i="17"/>
  <c r="L38" i="17" l="1"/>
  <c r="M38" i="17" s="1"/>
  <c r="N38" i="17" s="1"/>
  <c r="O38" i="17" s="1"/>
  <c r="P38" i="17" s="1"/>
  <c r="L56" i="17"/>
  <c r="M56" i="17" s="1"/>
  <c r="N56" i="17" s="1"/>
  <c r="O56" i="17" s="1"/>
  <c r="P56" i="17" s="1"/>
  <c r="L127" i="17"/>
  <c r="M127" i="17" s="1"/>
  <c r="N127" i="17" s="1"/>
  <c r="O127" i="17" s="1"/>
  <c r="P127" i="17" s="1"/>
  <c r="L117" i="17"/>
  <c r="M117" i="17" s="1"/>
  <c r="N117" i="17" s="1"/>
  <c r="O117" i="17"/>
  <c r="P117" i="17" s="1"/>
  <c r="L36" i="17"/>
  <c r="M36" i="17" s="1"/>
  <c r="N36" i="17" s="1"/>
  <c r="O36" i="17" s="1"/>
  <c r="P36" i="17" s="1"/>
  <c r="L28" i="17"/>
  <c r="M28" i="17" s="1"/>
  <c r="N28" i="17" s="1"/>
  <c r="O28" i="17" s="1"/>
  <c r="P28" i="17" s="1"/>
  <c r="L142" i="17"/>
  <c r="M142" i="17" s="1"/>
  <c r="N142" i="17" s="1"/>
  <c r="O142" i="17" s="1"/>
  <c r="P142" i="17" s="1"/>
  <c r="L105" i="17"/>
  <c r="M105" i="17" s="1"/>
  <c r="N105" i="17" s="1"/>
  <c r="O105" i="17" s="1"/>
  <c r="P105" i="17" s="1"/>
  <c r="L74" i="17"/>
  <c r="M74" i="17" s="1"/>
  <c r="N74" i="17" s="1"/>
  <c r="O74" i="17" s="1"/>
  <c r="P74" i="17" s="1"/>
  <c r="L122" i="17"/>
  <c r="M122" i="17" s="1"/>
  <c r="N122" i="17" s="1"/>
  <c r="O122" i="17" s="1"/>
  <c r="P122" i="17" s="1"/>
  <c r="L123" i="17"/>
  <c r="M123" i="17" s="1"/>
  <c r="N123" i="17" s="1"/>
  <c r="O123" i="17" s="1"/>
  <c r="P123" i="17" s="1"/>
  <c r="L130" i="17"/>
  <c r="M130" i="17" s="1"/>
  <c r="N130" i="17" s="1"/>
  <c r="O130" i="17" s="1"/>
  <c r="P130" i="17" s="1"/>
  <c r="L89" i="17"/>
  <c r="M89" i="17" s="1"/>
  <c r="N89" i="17" s="1"/>
  <c r="O89" i="17" s="1"/>
  <c r="P89" i="17" s="1"/>
  <c r="L87" i="17"/>
  <c r="M87" i="17" s="1"/>
  <c r="N87" i="17" s="1"/>
  <c r="O87" i="17" s="1"/>
  <c r="P87" i="17" s="1"/>
  <c r="L77" i="17"/>
  <c r="M77" i="17" s="1"/>
  <c r="N77" i="17" s="1"/>
  <c r="O77" i="17" s="1"/>
  <c r="P77" i="17" s="1"/>
  <c r="L11" i="17"/>
  <c r="M11" i="17" s="1"/>
  <c r="N11" i="17" s="1"/>
  <c r="O11" i="17" s="1"/>
  <c r="P11" i="17" s="1"/>
  <c r="L73" i="17"/>
  <c r="M73" i="17" s="1"/>
  <c r="N73" i="17" s="1"/>
  <c r="O73" i="17" s="1"/>
  <c r="P73" i="17" s="1"/>
  <c r="L131" i="17"/>
  <c r="M131" i="17" s="1"/>
  <c r="N131" i="17" s="1"/>
  <c r="O131" i="17" s="1"/>
  <c r="P131" i="17" s="1"/>
  <c r="L135" i="17"/>
  <c r="M135" i="17" s="1"/>
  <c r="N135" i="17" s="1"/>
  <c r="O135" i="17" s="1"/>
  <c r="P135" i="17" s="1"/>
  <c r="L52" i="17"/>
  <c r="M52" i="17" s="1"/>
  <c r="N52" i="17" s="1"/>
  <c r="O52" i="17"/>
  <c r="P52" i="17" s="1"/>
  <c r="L125" i="17"/>
  <c r="M125" i="17" s="1"/>
  <c r="N125" i="17" s="1"/>
  <c r="O125" i="17" s="1"/>
  <c r="P125" i="17" s="1"/>
  <c r="L33" i="17"/>
  <c r="M33" i="17" s="1"/>
  <c r="N33" i="17" s="1"/>
  <c r="O33" i="17" s="1"/>
  <c r="P33" i="17" s="1"/>
  <c r="L91" i="17"/>
  <c r="M91" i="17" s="1"/>
  <c r="N91" i="17" s="1"/>
  <c r="O91" i="17" s="1"/>
  <c r="P91" i="17" s="1"/>
  <c r="L63" i="17"/>
  <c r="M63" i="17" s="1"/>
  <c r="N63" i="17" s="1"/>
  <c r="O63" i="17"/>
  <c r="P63" i="17" s="1"/>
  <c r="L144" i="17"/>
  <c r="M144" i="17" s="1"/>
  <c r="N144" i="17" s="1"/>
  <c r="O144" i="17" s="1"/>
  <c r="P144" i="17" s="1"/>
  <c r="L53" i="17"/>
  <c r="M53" i="17" s="1"/>
  <c r="N53" i="17" s="1"/>
  <c r="O53" i="17" s="1"/>
  <c r="P53" i="17" s="1"/>
  <c r="L57" i="17"/>
  <c r="M57" i="17" s="1"/>
  <c r="N57" i="17" s="1"/>
  <c r="O57" i="17" s="1"/>
  <c r="P57" i="17" s="1"/>
  <c r="L115" i="17"/>
  <c r="M115" i="17" s="1"/>
  <c r="N115" i="17" s="1"/>
  <c r="O115" i="17"/>
  <c r="P115" i="17" s="1"/>
  <c r="L55" i="17"/>
  <c r="M55" i="17" s="1"/>
  <c r="N55" i="17" s="1"/>
  <c r="O55" i="17" s="1"/>
  <c r="P55" i="17" s="1"/>
  <c r="L136" i="17"/>
  <c r="M136" i="17" s="1"/>
  <c r="N136" i="17" s="1"/>
  <c r="O136" i="17" s="1"/>
  <c r="P136" i="17" s="1"/>
  <c r="L45" i="17"/>
  <c r="M45" i="17" s="1"/>
  <c r="N45" i="17" s="1"/>
  <c r="O45" i="17" s="1"/>
  <c r="P45" i="17" s="1"/>
  <c r="L5" i="17"/>
  <c r="M5" i="17" s="1"/>
  <c r="N5" i="17" s="1"/>
  <c r="O5" i="17" s="1"/>
  <c r="P5" i="17" s="1"/>
  <c r="Q3" i="17" s="1"/>
  <c r="K4" i="19" s="1"/>
  <c r="K6" i="19" s="1"/>
  <c r="L78" i="17"/>
  <c r="M78" i="17" s="1"/>
  <c r="N78" i="17" s="1"/>
  <c r="O78" i="17" s="1"/>
  <c r="P78" i="17" s="1"/>
  <c r="L143" i="17"/>
  <c r="M143" i="17" s="1"/>
  <c r="N143" i="17" s="1"/>
  <c r="O143" i="17" s="1"/>
  <c r="P143" i="17" s="1"/>
  <c r="L70" i="17"/>
  <c r="M70" i="17" s="1"/>
  <c r="N70" i="17" s="1"/>
  <c r="O70" i="17" s="1"/>
  <c r="P70" i="17" s="1"/>
  <c r="L88" i="17"/>
  <c r="M88" i="17" s="1"/>
  <c r="N88" i="17" s="1"/>
  <c r="O88" i="17"/>
  <c r="P88" i="17" s="1"/>
  <c r="L58" i="17"/>
  <c r="M58" i="17" s="1"/>
  <c r="N58" i="17" s="1"/>
  <c r="O58" i="17" s="1"/>
  <c r="P58" i="17" s="1"/>
  <c r="L12" i="17"/>
  <c r="M12" i="17" s="1"/>
  <c r="N12" i="17" s="1"/>
  <c r="O12" i="17" s="1"/>
  <c r="P12" i="17" s="1"/>
  <c r="L141" i="17"/>
  <c r="M141" i="17" s="1"/>
  <c r="N141" i="17" s="1"/>
  <c r="O141" i="17" s="1"/>
  <c r="P141" i="17" s="1"/>
  <c r="L44" i="17"/>
  <c r="M44" i="17" s="1"/>
  <c r="N44" i="17" s="1"/>
  <c r="O44" i="17" s="1"/>
  <c r="P44" i="17" s="1"/>
  <c r="L119" i="17"/>
  <c r="M119" i="17" s="1"/>
  <c r="N119" i="17" s="1"/>
  <c r="O119" i="17" s="1"/>
  <c r="P119" i="17" s="1"/>
  <c r="L109" i="17"/>
  <c r="M109" i="17" s="1"/>
  <c r="N109" i="17" s="1"/>
  <c r="O109" i="17" s="1"/>
  <c r="P109" i="17" s="1"/>
  <c r="L43" i="17"/>
  <c r="M43" i="17" s="1"/>
  <c r="N43" i="17" s="1"/>
  <c r="O43" i="17" s="1"/>
  <c r="P43" i="17" s="1"/>
  <c r="L6" i="17"/>
  <c r="M6" i="17" s="1"/>
  <c r="N6" i="17" s="1"/>
  <c r="O6" i="17" s="1"/>
  <c r="P6" i="17" s="1"/>
  <c r="L84" i="17"/>
  <c r="M84" i="17" s="1"/>
  <c r="N84" i="17" s="1"/>
  <c r="O84" i="17" s="1"/>
  <c r="P84" i="17" s="1"/>
  <c r="L65" i="17"/>
  <c r="M65" i="17" s="1"/>
  <c r="N65" i="17" s="1"/>
  <c r="O65" i="17" s="1"/>
  <c r="P65" i="17" s="1"/>
  <c r="L95" i="17"/>
  <c r="M95" i="17" s="1"/>
  <c r="N95" i="17" s="1"/>
  <c r="O95" i="17" s="1"/>
  <c r="P95" i="17" s="1"/>
  <c r="L85" i="17"/>
  <c r="M85" i="17" s="1"/>
  <c r="N85" i="17" s="1"/>
  <c r="O85" i="17" s="1"/>
  <c r="P85" i="17" s="1"/>
  <c r="L10" i="17"/>
  <c r="M10" i="17" s="1"/>
  <c r="N10" i="17" s="1"/>
  <c r="O10" i="17" s="1"/>
  <c r="P10" i="17" s="1"/>
  <c r="L114" i="17"/>
  <c r="M114" i="17" s="1"/>
  <c r="N114" i="17" s="1"/>
  <c r="O114" i="17" s="1"/>
  <c r="P114" i="17" s="1"/>
  <c r="L138" i="17"/>
  <c r="M138" i="17" s="1"/>
  <c r="N138" i="17" s="1"/>
  <c r="O138" i="17" s="1"/>
  <c r="P138" i="17" s="1"/>
  <c r="L110" i="17"/>
  <c r="M110" i="17" s="1"/>
  <c r="N110" i="17" s="1"/>
  <c r="O110" i="17"/>
  <c r="P110" i="17" s="1"/>
  <c r="L41" i="17"/>
  <c r="M41" i="17" s="1"/>
  <c r="N41" i="17" s="1"/>
  <c r="O41" i="17" s="1"/>
  <c r="P41" i="17" s="1"/>
  <c r="L99" i="17"/>
  <c r="M99" i="17" s="1"/>
  <c r="N99" i="17" s="1"/>
  <c r="O99" i="17" s="1"/>
  <c r="P99" i="17" s="1"/>
  <c r="L103" i="17"/>
  <c r="M103" i="17" s="1"/>
  <c r="N103" i="17" s="1"/>
  <c r="O103" i="17" s="1"/>
  <c r="P103" i="17" s="1"/>
  <c r="L20" i="17"/>
  <c r="M20" i="17" s="1"/>
  <c r="N20" i="17" s="1"/>
  <c r="O20" i="17"/>
  <c r="P20" i="17" s="1"/>
  <c r="L93" i="17"/>
  <c r="M93" i="17" s="1"/>
  <c r="N93" i="17" s="1"/>
  <c r="O93" i="17" s="1"/>
  <c r="P93" i="17" s="1"/>
  <c r="L98" i="17"/>
  <c r="M98" i="17" s="1"/>
  <c r="N98" i="17" s="1"/>
  <c r="O98" i="17" s="1"/>
  <c r="P98" i="17" s="1"/>
  <c r="L59" i="17"/>
  <c r="M59" i="17" s="1"/>
  <c r="N59" i="17" s="1"/>
  <c r="O59" i="17" s="1"/>
  <c r="P59" i="17" s="1"/>
  <c r="L31" i="17"/>
  <c r="M31" i="17" s="1"/>
  <c r="N31" i="17" s="1"/>
  <c r="O31" i="17"/>
  <c r="P31" i="17" s="1"/>
  <c r="L112" i="17"/>
  <c r="M112" i="17" s="1"/>
  <c r="N112" i="17" s="1"/>
  <c r="O112" i="17" s="1"/>
  <c r="P112" i="17" s="1"/>
  <c r="L21" i="17"/>
  <c r="M21" i="17" s="1"/>
  <c r="N21" i="17" s="1"/>
  <c r="O21" i="17" s="1"/>
  <c r="P21" i="17" s="1"/>
  <c r="L25" i="17"/>
  <c r="M25" i="17" s="1"/>
  <c r="N25" i="17" s="1"/>
  <c r="O25" i="17" s="1"/>
  <c r="P25" i="17" s="1"/>
  <c r="L83" i="17"/>
  <c r="M83" i="17" s="1"/>
  <c r="N83" i="17" s="1"/>
  <c r="O83" i="17" s="1"/>
  <c r="P83" i="17" s="1"/>
  <c r="L23" i="17"/>
  <c r="M23" i="17" s="1"/>
  <c r="N23" i="17" s="1"/>
  <c r="O23" i="17" s="1"/>
  <c r="P23" i="17" s="1"/>
  <c r="L104" i="17"/>
  <c r="M104" i="17" s="1"/>
  <c r="N104" i="17" s="1"/>
  <c r="O104" i="17" s="1"/>
  <c r="P104" i="17" s="1"/>
  <c r="L13" i="17"/>
  <c r="M13" i="17" s="1"/>
  <c r="N13" i="17" s="1"/>
  <c r="O13" i="17" s="1"/>
  <c r="P13" i="17" s="1"/>
  <c r="L145" i="17"/>
  <c r="M145" i="17" s="1"/>
  <c r="N145" i="17" s="1"/>
  <c r="O145" i="17"/>
  <c r="P145" i="17" s="1"/>
  <c r="L46" i="17"/>
  <c r="M46" i="17" s="1"/>
  <c r="N46" i="17" s="1"/>
  <c r="O46" i="17" s="1"/>
  <c r="P46" i="17" s="1"/>
  <c r="L50" i="17"/>
  <c r="M50" i="17" s="1"/>
  <c r="N50" i="17" s="1"/>
  <c r="O50" i="17" s="1"/>
  <c r="P50" i="17" s="1"/>
  <c r="L61" i="17"/>
  <c r="M61" i="17" s="1"/>
  <c r="N61" i="17" s="1"/>
  <c r="O61" i="17" s="1"/>
  <c r="P61" i="17" s="1"/>
  <c r="L129" i="17"/>
  <c r="M129" i="17" s="1"/>
  <c r="N129" i="17" s="1"/>
  <c r="O129" i="17" s="1"/>
  <c r="P129" i="17" s="1"/>
  <c r="L76" i="17"/>
  <c r="M76" i="17" s="1"/>
  <c r="N76" i="17" s="1"/>
  <c r="O76" i="17" s="1"/>
  <c r="P76" i="17" s="1"/>
  <c r="L54" i="17"/>
  <c r="M54" i="17" s="1"/>
  <c r="N54" i="17" s="1"/>
  <c r="O54" i="17" s="1"/>
  <c r="P54" i="17" s="1"/>
  <c r="L68" i="17"/>
  <c r="M68" i="17" s="1"/>
  <c r="N68" i="17" s="1"/>
  <c r="O68" i="17" s="1"/>
  <c r="P68" i="17" s="1"/>
  <c r="L17" i="17"/>
  <c r="M17" i="17" s="1"/>
  <c r="N17" i="17" s="1"/>
  <c r="O17" i="17" s="1"/>
  <c r="P17" i="17" s="1"/>
  <c r="L137" i="17"/>
  <c r="M137" i="17" s="1"/>
  <c r="N137" i="17" s="1"/>
  <c r="O137" i="17" s="1"/>
  <c r="P137" i="17" s="1"/>
  <c r="L116" i="17"/>
  <c r="M116" i="17" s="1"/>
  <c r="N116" i="17" s="1"/>
  <c r="O116" i="17" s="1"/>
  <c r="P116" i="17" s="1"/>
  <c r="L121" i="17"/>
  <c r="M121" i="17" s="1"/>
  <c r="N121" i="17" s="1"/>
  <c r="O121" i="17" s="1"/>
  <c r="P121" i="17" s="1"/>
  <c r="L9" i="17"/>
  <c r="M9" i="17" s="1"/>
  <c r="N9" i="17" s="1"/>
  <c r="O9" i="17" s="1"/>
  <c r="P9" i="17" s="1"/>
  <c r="L71" i="17"/>
  <c r="M71" i="17" s="1"/>
  <c r="N71" i="17" s="1"/>
  <c r="O71" i="17" s="1"/>
  <c r="P71" i="17" s="1"/>
  <c r="L126" i="17"/>
  <c r="M126" i="17" s="1"/>
  <c r="N126" i="17" s="1"/>
  <c r="O126" i="17" s="1"/>
  <c r="P126" i="17" s="1"/>
  <c r="L106" i="17"/>
  <c r="M106" i="17" s="1"/>
  <c r="N106" i="17" s="1"/>
  <c r="O106" i="17" s="1"/>
  <c r="P106" i="17" s="1"/>
  <c r="L79" i="17"/>
  <c r="M79" i="17" s="1"/>
  <c r="N79" i="17" s="1"/>
  <c r="O79" i="17"/>
  <c r="P79" i="17" s="1"/>
  <c r="L51" i="17"/>
  <c r="M51" i="17" s="1"/>
  <c r="N51" i="17" s="1"/>
  <c r="O51" i="17" s="1"/>
  <c r="P51" i="17" s="1"/>
  <c r="L111" i="17"/>
  <c r="M111" i="17" s="1"/>
  <c r="N111" i="17" s="1"/>
  <c r="O111" i="17" s="1"/>
  <c r="P111" i="17" s="1"/>
  <c r="L60" i="17"/>
  <c r="M60" i="17" s="1"/>
  <c r="N60" i="17" s="1"/>
  <c r="O60" i="17" s="1"/>
  <c r="P60" i="17" s="1"/>
  <c r="L134" i="17"/>
  <c r="M134" i="17" s="1"/>
  <c r="N134" i="17" s="1"/>
  <c r="O134" i="17"/>
  <c r="P134" i="17" s="1"/>
  <c r="L35" i="17"/>
  <c r="M35" i="17" s="1"/>
  <c r="N35" i="17" s="1"/>
  <c r="O35" i="17" s="1"/>
  <c r="P35" i="17" s="1"/>
  <c r="L39" i="17"/>
  <c r="M39" i="17" s="1"/>
  <c r="N39" i="17" s="1"/>
  <c r="O39" i="17" s="1"/>
  <c r="P39" i="17" s="1"/>
  <c r="L66" i="17"/>
  <c r="M66" i="17" s="1"/>
  <c r="N66" i="17" s="1"/>
  <c r="O66" i="17" s="1"/>
  <c r="P66" i="17" s="1"/>
  <c r="L32" i="17"/>
  <c r="M32" i="17" s="1"/>
  <c r="N32" i="17" s="1"/>
  <c r="O32" i="17"/>
  <c r="P32" i="17" s="1"/>
  <c r="L94" i="17"/>
  <c r="M94" i="17" s="1"/>
  <c r="N94" i="17" s="1"/>
  <c r="O94" i="17" s="1"/>
  <c r="P94" i="17" s="1"/>
  <c r="L128" i="17"/>
  <c r="M128" i="17" s="1"/>
  <c r="N128" i="17" s="1"/>
  <c r="O128" i="17" s="1"/>
  <c r="P128" i="17" s="1"/>
  <c r="L140" i="17"/>
  <c r="M140" i="17" s="1"/>
  <c r="N140" i="17" s="1"/>
  <c r="O140" i="17" s="1"/>
  <c r="P140" i="17" s="1"/>
  <c r="L48" i="17"/>
  <c r="M48" i="17" s="1"/>
  <c r="N48" i="17" s="1"/>
  <c r="O48" i="17" s="1"/>
  <c r="P48" i="17" s="1"/>
  <c r="L82" i="17"/>
  <c r="M82" i="17" s="1"/>
  <c r="N82" i="17" s="1"/>
  <c r="O82" i="17" s="1"/>
  <c r="P82" i="17" s="1"/>
  <c r="L118" i="17"/>
  <c r="M118" i="17" s="1"/>
  <c r="N118" i="17" s="1"/>
  <c r="O118" i="17" s="1"/>
  <c r="P118" i="17" s="1"/>
  <c r="L19" i="17"/>
  <c r="M19" i="17" s="1"/>
  <c r="N19" i="17" s="1"/>
  <c r="O19" i="17" s="1"/>
  <c r="P19" i="17" s="1"/>
  <c r="L132" i="17"/>
  <c r="M132" i="17" s="1"/>
  <c r="N132" i="17" s="1"/>
  <c r="O132" i="17"/>
  <c r="P132" i="17" s="1"/>
  <c r="L40" i="17"/>
  <c r="M40" i="17" s="1"/>
  <c r="N40" i="17" s="1"/>
  <c r="O40" i="17" s="1"/>
  <c r="P40" i="17" s="1"/>
  <c r="L15" i="17"/>
  <c r="M15" i="17" s="1"/>
  <c r="N15" i="17" s="1"/>
  <c r="O15" i="17" s="1"/>
  <c r="P15" i="17" s="1"/>
  <c r="L81" i="17"/>
  <c r="M81" i="17" s="1"/>
  <c r="N81" i="17" s="1"/>
  <c r="O81" i="17" s="1"/>
  <c r="P81" i="17" s="1"/>
  <c r="L139" i="17"/>
  <c r="M139" i="17" s="1"/>
  <c r="N139" i="17" s="1"/>
  <c r="O139" i="17" s="1"/>
  <c r="P139" i="17" s="1"/>
  <c r="L96" i="17"/>
  <c r="M96" i="17" s="1"/>
  <c r="N96" i="17" s="1"/>
  <c r="O96" i="17" s="1"/>
  <c r="P96" i="17" s="1"/>
  <c r="L34" i="17"/>
  <c r="M34" i="17" s="1"/>
  <c r="N34" i="17" s="1"/>
  <c r="O34" i="17" s="1"/>
  <c r="P34" i="17" s="1"/>
  <c r="L30" i="17"/>
  <c r="M30" i="17" s="1"/>
  <c r="N30" i="17" s="1"/>
  <c r="O30" i="17" s="1"/>
  <c r="P30" i="17" s="1"/>
  <c r="L18" i="17"/>
  <c r="M18" i="17" s="1"/>
  <c r="N18" i="17" s="1"/>
  <c r="O18" i="17" s="1"/>
  <c r="P18" i="17" s="1"/>
  <c r="L26" i="17"/>
  <c r="M26" i="17" s="1"/>
  <c r="N26" i="17" s="1"/>
  <c r="O26" i="17" s="1"/>
  <c r="P26" i="17" s="1"/>
  <c r="L92" i="17"/>
  <c r="M92" i="17" s="1"/>
  <c r="N92" i="17" s="1"/>
  <c r="O92" i="17" s="1"/>
  <c r="P92" i="17" s="1"/>
  <c r="L75" i="17"/>
  <c r="M75" i="17" s="1"/>
  <c r="N75" i="17" s="1"/>
  <c r="O75" i="17" s="1"/>
  <c r="P75" i="17" s="1"/>
  <c r="L64" i="17"/>
  <c r="M64" i="17" s="1"/>
  <c r="N64" i="17" s="1"/>
  <c r="O64" i="17" s="1"/>
  <c r="P64" i="17" s="1"/>
  <c r="L97" i="17"/>
  <c r="M97" i="17" s="1"/>
  <c r="N97" i="17" s="1"/>
  <c r="O97" i="17" s="1"/>
  <c r="P97" i="17" s="1"/>
  <c r="L22" i="17"/>
  <c r="M22" i="17" s="1"/>
  <c r="N22" i="17" s="1"/>
  <c r="O22" i="17" s="1"/>
  <c r="P22" i="17" s="1"/>
  <c r="L67" i="17"/>
  <c r="M67" i="17" s="1"/>
  <c r="N67" i="17" s="1"/>
  <c r="O67" i="17" s="1"/>
  <c r="P67" i="17" s="1"/>
  <c r="L146" i="17"/>
  <c r="M146" i="17" s="1"/>
  <c r="N146" i="17" s="1"/>
  <c r="O146" i="17"/>
  <c r="P146" i="17" s="1"/>
  <c r="L29" i="17"/>
  <c r="M29" i="17" s="1"/>
  <c r="N29" i="17" s="1"/>
  <c r="O29" i="17" s="1"/>
  <c r="P29" i="17" s="1"/>
  <c r="L27" i="17"/>
  <c r="M27" i="17" s="1"/>
  <c r="N27" i="17" s="1"/>
  <c r="O27" i="17" s="1"/>
  <c r="P27" i="17" s="1"/>
  <c r="L80" i="17"/>
  <c r="M80" i="17" s="1"/>
  <c r="N80" i="17" s="1"/>
  <c r="O80" i="17" s="1"/>
  <c r="P80" i="17" s="1"/>
  <c r="L42" i="17"/>
  <c r="M42" i="17" s="1"/>
  <c r="N42" i="17" s="1"/>
  <c r="O42" i="17"/>
  <c r="P42" i="17" s="1"/>
  <c r="L90" i="17"/>
  <c r="M90" i="17" s="1"/>
  <c r="N90" i="17" s="1"/>
  <c r="O90" i="17" s="1"/>
  <c r="P90" i="17" s="1"/>
  <c r="L72" i="17"/>
  <c r="M72" i="17" s="1"/>
  <c r="N72" i="17" s="1"/>
  <c r="O72" i="17" s="1"/>
  <c r="P72" i="17" s="1"/>
  <c r="L113" i="17"/>
  <c r="M113" i="17" s="1"/>
  <c r="N113" i="17" s="1"/>
  <c r="O113" i="17" s="1"/>
  <c r="P113" i="17" s="1"/>
  <c r="L14" i="17"/>
  <c r="M14" i="17" s="1"/>
  <c r="N14" i="17" s="1"/>
  <c r="O14" i="17"/>
  <c r="P14" i="17" s="1"/>
  <c r="L102" i="17"/>
  <c r="M102" i="17" s="1"/>
  <c r="N102" i="17" s="1"/>
  <c r="O102" i="17" s="1"/>
  <c r="P102" i="17" s="1"/>
  <c r="L24" i="17"/>
  <c r="M24" i="17" s="1"/>
  <c r="N24" i="17" s="1"/>
  <c r="O24" i="17" s="1"/>
  <c r="P24" i="17" s="1"/>
  <c r="L7" i="17"/>
  <c r="M7" i="17" s="1"/>
  <c r="N7" i="17" s="1"/>
  <c r="O7" i="17" s="1"/>
  <c r="P7" i="17" s="1"/>
  <c r="L120" i="17"/>
  <c r="M120" i="17" s="1"/>
  <c r="N120" i="17" s="1"/>
  <c r="O120" i="17" s="1"/>
  <c r="P120" i="17" s="1"/>
  <c r="L37" i="17"/>
  <c r="M37" i="17" s="1"/>
  <c r="N37" i="17" s="1"/>
  <c r="O37" i="17" s="1"/>
  <c r="P37" i="17" s="1"/>
  <c r="L62" i="17"/>
  <c r="M62" i="17" s="1"/>
  <c r="N62" i="17" s="1"/>
  <c r="O62" i="17" s="1"/>
  <c r="P62" i="17" s="1"/>
  <c r="L69" i="17"/>
  <c r="M69" i="17" s="1"/>
  <c r="N69" i="17" s="1"/>
  <c r="O69" i="17" s="1"/>
  <c r="P69" i="17" s="1"/>
  <c r="L108" i="17"/>
  <c r="M108" i="17" s="1"/>
  <c r="N108" i="17" s="1"/>
  <c r="O108" i="17"/>
  <c r="P108" i="17" s="1"/>
  <c r="L16" i="17"/>
  <c r="M16" i="17" s="1"/>
  <c r="N16" i="17" s="1"/>
  <c r="O16" i="17" s="1"/>
  <c r="P16" i="17" s="1"/>
  <c r="L133" i="17"/>
  <c r="M133" i="17" s="1"/>
  <c r="N133" i="17" s="1"/>
  <c r="O133" i="17" s="1"/>
  <c r="P133" i="17" s="1"/>
  <c r="L86" i="17"/>
  <c r="M86" i="17" s="1"/>
  <c r="N86" i="17" s="1"/>
  <c r="O86" i="17" s="1"/>
  <c r="P86" i="17" s="1"/>
  <c r="L47" i="17"/>
  <c r="M47" i="17" s="1"/>
  <c r="N47" i="17" s="1"/>
  <c r="O47" i="17" s="1"/>
  <c r="P47" i="17" s="1"/>
  <c r="L100" i="17"/>
  <c r="M100" i="17" s="1"/>
  <c r="N100" i="17" s="1"/>
  <c r="O100" i="17" s="1"/>
  <c r="P100" i="17" s="1"/>
  <c r="L8" i="17"/>
  <c r="M8" i="17" s="1"/>
  <c r="N8" i="17" s="1"/>
  <c r="O8" i="17" s="1"/>
  <c r="P8" i="17" s="1"/>
  <c r="L124" i="17"/>
  <c r="M124" i="17" s="1"/>
  <c r="N124" i="17" s="1"/>
  <c r="O124" i="17" s="1"/>
  <c r="P124" i="17" s="1"/>
  <c r="L49" i="17"/>
  <c r="M49" i="17" s="1"/>
  <c r="N49" i="17" s="1"/>
  <c r="O49" i="17" s="1"/>
  <c r="P49" i="17" s="1"/>
  <c r="L107" i="17"/>
  <c r="M107" i="17" s="1"/>
  <c r="N107" i="17" s="1"/>
  <c r="O107" i="17" s="1"/>
  <c r="P107" i="17" s="1"/>
  <c r="L101" i="17"/>
  <c r="M101" i="17" s="1"/>
  <c r="N101" i="17" s="1"/>
  <c r="O101" i="17" s="1"/>
  <c r="P101" i="17" s="1"/>
  <c r="AE143" i="17"/>
  <c r="AE142" i="17"/>
  <c r="AE141" i="17"/>
  <c r="AE140" i="17"/>
  <c r="AE139" i="17"/>
  <c r="AE138" i="17"/>
  <c r="AE137" i="17"/>
  <c r="AE136" i="17"/>
  <c r="AE135" i="17"/>
  <c r="AE134" i="17"/>
  <c r="AE133" i="17"/>
  <c r="AE132" i="17"/>
  <c r="AE129" i="17"/>
  <c r="AE128" i="17"/>
  <c r="AE123" i="17"/>
  <c r="AE122" i="17"/>
  <c r="AE119" i="17"/>
  <c r="AE117" i="17"/>
  <c r="AE116" i="17"/>
  <c r="AE115" i="17"/>
  <c r="AE114" i="17"/>
  <c r="AE109" i="17"/>
  <c r="AE108" i="17"/>
  <c r="AE107" i="17"/>
  <c r="AE106" i="17"/>
  <c r="AE25" i="17"/>
  <c r="AE24" i="17"/>
  <c r="AE21" i="17"/>
  <c r="AE20" i="17"/>
  <c r="AE19" i="17"/>
  <c r="AE18" i="17"/>
  <c r="AE17" i="17"/>
  <c r="AE16" i="17"/>
  <c r="AE15" i="17"/>
  <c r="AE14" i="17"/>
  <c r="AE13" i="17"/>
  <c r="AE12" i="17"/>
  <c r="AE10" i="17"/>
  <c r="AE9" i="17"/>
  <c r="AE8" i="17"/>
  <c r="AE7" i="17"/>
  <c r="AE131" i="17"/>
  <c r="AE130" i="17"/>
  <c r="AE127" i="17"/>
  <c r="AE126" i="17"/>
  <c r="AE125" i="17"/>
  <c r="AE124" i="17"/>
  <c r="AE121" i="17"/>
  <c r="AE120" i="17"/>
  <c r="AE118" i="17"/>
  <c r="AE113" i="17"/>
  <c r="AE112" i="17"/>
  <c r="AE111" i="17"/>
  <c r="AE110" i="17"/>
  <c r="AE105" i="17"/>
  <c r="AE104" i="17"/>
  <c r="AE103" i="17"/>
  <c r="AE102" i="17"/>
  <c r="AE101" i="17"/>
  <c r="AE100" i="17"/>
  <c r="AE99" i="17"/>
  <c r="AE98" i="17"/>
  <c r="AE97" i="17"/>
  <c r="AE96" i="17"/>
  <c r="AE95" i="17"/>
  <c r="AE94" i="17"/>
  <c r="AE93" i="17"/>
  <c r="AE92" i="17"/>
  <c r="AE91" i="17"/>
  <c r="AE90" i="17"/>
  <c r="AE89" i="17"/>
  <c r="AE88" i="17"/>
  <c r="AE87" i="17"/>
  <c r="AE86" i="17"/>
  <c r="AE85" i="17"/>
  <c r="AE84" i="17"/>
  <c r="AE83" i="17"/>
  <c r="AE82" i="17"/>
  <c r="AE81" i="17"/>
  <c r="AE80" i="17"/>
  <c r="AE79" i="17"/>
  <c r="AE78" i="17"/>
  <c r="AE77" i="17"/>
  <c r="AE76" i="17"/>
  <c r="AE75" i="17"/>
  <c r="AE74" i="17"/>
  <c r="AE73" i="17"/>
  <c r="AE72" i="17"/>
  <c r="AE71" i="17"/>
  <c r="AE70" i="17"/>
  <c r="AE69" i="17"/>
  <c r="AE68" i="17"/>
  <c r="AE60" i="17"/>
  <c r="AE59" i="17"/>
  <c r="AE58" i="17"/>
  <c r="AE57" i="17"/>
  <c r="AE56" i="17"/>
  <c r="AE55" i="17"/>
  <c r="AE54" i="17"/>
  <c r="AE53" i="17"/>
  <c r="AE52" i="17"/>
  <c r="AE51" i="17"/>
  <c r="AE50" i="17"/>
  <c r="AE49" i="17"/>
  <c r="AE48" i="17"/>
  <c r="AE47" i="17"/>
  <c r="AE46" i="17"/>
  <c r="AE45" i="17"/>
  <c r="AE44" i="17"/>
  <c r="AE43" i="17"/>
  <c r="AE42" i="17"/>
  <c r="AE41" i="17"/>
  <c r="AE40" i="17"/>
  <c r="AE39" i="17"/>
  <c r="AE38" i="17"/>
  <c r="AE37" i="17"/>
  <c r="AE36" i="17"/>
  <c r="AE35" i="17"/>
  <c r="AE34" i="17"/>
  <c r="AE33" i="17"/>
  <c r="AE32" i="17"/>
  <c r="AE31" i="17"/>
  <c r="AE30" i="17"/>
  <c r="AE29" i="17"/>
  <c r="AE28" i="17"/>
  <c r="AE27" i="17"/>
  <c r="AE26" i="17"/>
  <c r="AE23" i="17"/>
  <c r="AE22" i="17"/>
  <c r="AE6" i="17"/>
  <c r="AE5" i="17"/>
  <c r="K7" i="19" l="1"/>
  <c r="AF122" i="17"/>
  <c r="AF6" i="17"/>
  <c r="AF134" i="17"/>
  <c r="AF143" i="17"/>
  <c r="AF59" i="17"/>
  <c r="AF21" i="17"/>
  <c r="AF127" i="17"/>
  <c r="AF133" i="17"/>
  <c r="AF69" i="17"/>
  <c r="AF97" i="17"/>
  <c r="AF85" i="17"/>
  <c r="AF29" i="17"/>
  <c r="AF138" i="17"/>
  <c r="AF40" i="17"/>
  <c r="AF34" i="17"/>
  <c r="AF66" i="17"/>
  <c r="AF98" i="17"/>
  <c r="AF17" i="17"/>
  <c r="AF104" i="17"/>
  <c r="AF144" i="17"/>
  <c r="AF31" i="17"/>
  <c r="AF63" i="17"/>
  <c r="AF95" i="17"/>
  <c r="AF136" i="17"/>
  <c r="AF18" i="17"/>
  <c r="AF37" i="17"/>
  <c r="AF61" i="17"/>
  <c r="AF81" i="17"/>
  <c r="AF128" i="17"/>
  <c r="AF68" i="17"/>
  <c r="AF67" i="17"/>
  <c r="AF58" i="17"/>
  <c r="AF87" i="17"/>
  <c r="AF22" i="17"/>
  <c r="AF88" i="17"/>
  <c r="AF142" i="17"/>
  <c r="AF102" i="17"/>
  <c r="AF35" i="17"/>
  <c r="AF123" i="17"/>
  <c r="AF146" i="17"/>
  <c r="AF80" i="17"/>
  <c r="AF42" i="17"/>
  <c r="AF74" i="17"/>
  <c r="AF110" i="17"/>
  <c r="AF140" i="17"/>
  <c r="AF16" i="17"/>
  <c r="AF52" i="17"/>
  <c r="AF39" i="17"/>
  <c r="AF71" i="17"/>
  <c r="AF103" i="17"/>
  <c r="AF48" i="17"/>
  <c r="AF116" i="17"/>
  <c r="AF141" i="17"/>
  <c r="AF9" i="17"/>
  <c r="AF93" i="17"/>
  <c r="AF130" i="17"/>
  <c r="AF26" i="17"/>
  <c r="AF107" i="17"/>
  <c r="AF23" i="17"/>
  <c r="AF94" i="17"/>
  <c r="AF132" i="17"/>
  <c r="AF60" i="17"/>
  <c r="AF8" i="17"/>
  <c r="AF32" i="17"/>
  <c r="AF77" i="17"/>
  <c r="AF25" i="17"/>
  <c r="AF114" i="17"/>
  <c r="AF96" i="17"/>
  <c r="AF46" i="17"/>
  <c r="AF78" i="17"/>
  <c r="AF118" i="17"/>
  <c r="AF28" i="17"/>
  <c r="AF20" i="17"/>
  <c r="AF72" i="17"/>
  <c r="AF43" i="17"/>
  <c r="AF75" i="17"/>
  <c r="AF111" i="17"/>
  <c r="AF64" i="17"/>
  <c r="AF145" i="17"/>
  <c r="AF33" i="17"/>
  <c r="AF105" i="17"/>
  <c r="AF49" i="17"/>
  <c r="AF45" i="17"/>
  <c r="AF90" i="17"/>
  <c r="AF7" i="17"/>
  <c r="AF62" i="17"/>
  <c r="AF91" i="17"/>
  <c r="AF38" i="17"/>
  <c r="AF115" i="17"/>
  <c r="AF99" i="17"/>
  <c r="AF101" i="17"/>
  <c r="AF109" i="17"/>
  <c r="AF135" i="17"/>
  <c r="AF121" i="17"/>
  <c r="AF50" i="17"/>
  <c r="AF82" i="17"/>
  <c r="AF125" i="17"/>
  <c r="AF44" i="17"/>
  <c r="AF119" i="17"/>
  <c r="AF92" i="17"/>
  <c r="AF47" i="17"/>
  <c r="AF79" i="17"/>
  <c r="AF120" i="17"/>
  <c r="AF84" i="17"/>
  <c r="AF24" i="17"/>
  <c r="AF131" i="17"/>
  <c r="AF53" i="17"/>
  <c r="AF124" i="17"/>
  <c r="AF129" i="17"/>
  <c r="AF55" i="17"/>
  <c r="AF30" i="17"/>
  <c r="AF27" i="17"/>
  <c r="AF15" i="17"/>
  <c r="AF70" i="17"/>
  <c r="AF36" i="17"/>
  <c r="AF14" i="17"/>
  <c r="AF65" i="17"/>
  <c r="AF19" i="17"/>
  <c r="AF117" i="17"/>
  <c r="AF13" i="17"/>
  <c r="AF4" i="17"/>
  <c r="AF54" i="17"/>
  <c r="AF86" i="17"/>
  <c r="AF106" i="17"/>
  <c r="AF56" i="17"/>
  <c r="AF139" i="17"/>
  <c r="AF112" i="17"/>
  <c r="AF51" i="17"/>
  <c r="AF83" i="17"/>
  <c r="AF126" i="17"/>
  <c r="AF100" i="17"/>
  <c r="AF137" i="17"/>
  <c r="AF10" i="17"/>
  <c r="AF73" i="17"/>
  <c r="AF113" i="17"/>
  <c r="AF76" i="17"/>
  <c r="AF108" i="17"/>
  <c r="AF41" i="17"/>
  <c r="AF89" i="17"/>
  <c r="AF57" i="17"/>
  <c r="AF12" i="17"/>
  <c r="AE11" i="17"/>
  <c r="AF11" i="17" l="1"/>
  <c r="AF5" i="17"/>
  <c r="J10" i="19" l="1"/>
  <c r="AE64" i="17"/>
  <c r="AE65" i="17"/>
  <c r="AE67" i="17"/>
  <c r="AE145" i="17"/>
  <c r="AE66" i="17"/>
  <c r="AE144" i="17"/>
  <c r="AE62" i="17"/>
  <c r="AE63" i="17"/>
  <c r="L10" i="19" l="1"/>
  <c r="AE61" i="1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tc={39E3FE94-E0F9-4AAA-9FE0-957319FDBAFC}</author>
    <author>Daan Verwij</author>
  </authors>
  <commentList>
    <comment ref="AJ3" authorId="0" shapeId="0" xr:uid="{39E3FE94-E0F9-4AAA-9FE0-957319FDBAFC}">
      <text>
        <t>[Opmerkingenthread]
U kunt deze opmerkingenthread lezen in uw versie van Excel. Eventuele wijzigingen aan de thread gaan echter verloren als het bestand wordt geopend in een nieuwere versie van Excel. Meer informatie: https://go.microsoft.com/fwlink/?linkid=870924
Opmerking:
    Indien meer of minder blowers kolommen toevoegen of weglaten. Als er kolom(men) toegevoegd worden dan moet er in het tabblad berekeningen een kolom bij. Daarnaast moet  het bereik aangepast worden voor het optellen van de luchtdebieten (kolom K, tabblad berekeningen).</t>
      </text>
    </comment>
    <comment ref="K5" authorId="1" shapeId="0" xr:uid="{00000000-0006-0000-0000-000004000000}">
      <text>
        <r>
          <rPr>
            <b/>
            <sz val="8"/>
            <color indexed="81"/>
            <rFont val="Tahoma"/>
            <family val="2"/>
          </rPr>
          <t>Daan Verwij:</t>
        </r>
        <r>
          <rPr>
            <sz val="8"/>
            <color indexed="81"/>
            <rFont val="Tahoma"/>
            <family val="2"/>
          </rPr>
          <t xml:space="preserve">
Datum van de dag</t>
        </r>
      </text>
    </comment>
    <comment ref="C11" authorId="1" shapeId="0" xr:uid="{00000000-0006-0000-0000-000007000000}">
      <text>
        <r>
          <rPr>
            <b/>
            <sz val="9"/>
            <color indexed="81"/>
            <rFont val="Tahoma"/>
            <family val="2"/>
          </rPr>
          <t>Daan Verwij:</t>
        </r>
        <r>
          <rPr>
            <sz val="9"/>
            <color indexed="81"/>
            <rFont val="Tahoma"/>
            <family val="2"/>
          </rPr>
          <t xml:space="preserve">
Tussen de 2-4</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tc={14B918F5-8029-4341-806A-B128E7A41F54}</author>
    <author>tc={F198480E-4D87-4314-B3F4-85A0025F1108}</author>
    <author>tc={172B7D7D-FD0D-47D1-B62A-B325FF6AD3E1}</author>
    <author>Daan Verwij</author>
  </authors>
  <commentList>
    <comment ref="F2" authorId="0" shapeId="0" xr:uid="{14B918F5-8029-4341-806A-B128E7A41F54}">
      <text>
        <t>[Opmerkingenthread]
U kunt deze opmerkingenthread lezen in uw versie van Excel. Eventuele wijzigingen aan de thread gaan echter verloren als het bestand wordt geopend in een nieuwere versie van Excel. Meer informatie: https://go.microsoft.com/fwlink/?linkid=870924
Opmerking:
    Op basis van luchtdebiet en druk in de luchttoevoer.</t>
      </text>
    </comment>
    <comment ref="G2" authorId="1" shapeId="0" xr:uid="{F198480E-4D87-4314-B3F4-85A0025F1108}">
      <text>
        <t>[Opmerkingenthread]
U kunt deze opmerkingenthread lezen in uw versie van Excel. Eventuele wijzigingen aan de thread gaan echter verloren als het bestand wordt geopend in een nieuwere versie van Excel. Meer informatie: https://go.microsoft.com/fwlink/?linkid=870924
Opmerking:
    Op basis van luchtdebiet en druk in de luchttoevoer.</t>
      </text>
    </comment>
    <comment ref="K2" authorId="2" shapeId="0" xr:uid="{172B7D7D-FD0D-47D1-B62A-B325FF6AD3E1}">
      <text>
        <t>[Opmerkingenthread]
U kunt deze opmerkingenthread lezen in uw versie van Excel. Eventuele wijzigingen aan de thread gaan echter verloren als het bestand wordt geopend in een nieuwere versie van Excel. Meer informatie: https://go.microsoft.com/fwlink/?linkid=870924
Opmerking:
    Op basis van toerental blowers.</t>
      </text>
    </comment>
    <comment ref="Y2" authorId="3" shapeId="0" xr:uid="{00000000-0006-0000-0100-00000D000000}">
      <text>
        <r>
          <rPr>
            <b/>
            <sz val="9"/>
            <color indexed="81"/>
            <rFont val="Tahoma"/>
            <family val="2"/>
          </rPr>
          <t>Daan Verwij:</t>
        </r>
        <r>
          <rPr>
            <sz val="9"/>
            <color indexed="81"/>
            <rFont val="Tahoma"/>
            <family val="2"/>
          </rPr>
          <t xml:space="preserve">
Indien waarde is negatief, wordt deze omgezet naar 0</t>
        </r>
      </text>
    </comment>
    <comment ref="AV2" authorId="3" shapeId="0" xr:uid="{00000000-0006-0000-0100-000008000000}">
      <text>
        <r>
          <rPr>
            <b/>
            <sz val="9"/>
            <color indexed="81"/>
            <rFont val="Tahoma"/>
            <family val="2"/>
          </rPr>
          <t>Daan Verwij:</t>
        </r>
        <r>
          <rPr>
            <sz val="9"/>
            <color indexed="81"/>
            <rFont val="Tahoma"/>
            <family val="2"/>
          </rPr>
          <t xml:space="preserve">
CN2O concentratie, gemiddelde van 10 minuten, sensor 2
voor anaerobe zone</t>
        </r>
      </text>
    </comment>
    <comment ref="AX2" authorId="3" shapeId="0" xr:uid="{00000000-0006-0000-0100-00000B000000}">
      <text>
        <r>
          <rPr>
            <b/>
            <sz val="9"/>
            <color indexed="81"/>
            <rFont val="Tahoma"/>
            <family val="2"/>
          </rPr>
          <t>Daan Verwij:</t>
        </r>
        <r>
          <rPr>
            <sz val="9"/>
            <color indexed="81"/>
            <rFont val="Tahoma"/>
            <family val="2"/>
          </rPr>
          <t xml:space="preserve">
Formule </t>
        </r>
        <r>
          <rPr>
            <b/>
            <sz val="9"/>
            <color indexed="81"/>
            <rFont val="Tahoma"/>
            <family val="2"/>
          </rPr>
          <t>6</t>
        </r>
        <r>
          <rPr>
            <sz val="9"/>
            <color indexed="81"/>
            <rFont val="Tahoma"/>
            <family val="2"/>
          </rPr>
          <t xml:space="preserve">
N2O emissie circuit 1 per 10 min
</t>
        </r>
      </text>
    </comment>
  </commentList>
</comments>
</file>

<file path=xl/sharedStrings.xml><?xml version="1.0" encoding="utf-8"?>
<sst xmlns="http://schemas.openxmlformats.org/spreadsheetml/2006/main" count="145" uniqueCount="119">
  <si>
    <t>Gegevens ophalen, namelijk:</t>
  </si>
  <si>
    <t>Diepte van de beluchters in de aerobe zone.</t>
  </si>
  <si>
    <t>Datum.</t>
  </si>
  <si>
    <t>Lachgasconcentratie in de aerobe en anoxische zone van 00:00:00 tot 23:55:00 (hh:mm:ss), tijdsinterval van 5 minuten.</t>
  </si>
  <si>
    <t>Temperatuur van het proceswater in zowel de aerobe en anoxische zone (ook van 1 dag), tijdsinterval 5 minuten</t>
  </si>
  <si>
    <t xml:space="preserve">Gegevens die groen zijn aangemerkt invoeren: </t>
  </si>
  <si>
    <t>Stap 1: Volume denitrificatie- en nitrificatiezone met sensor en volume van alle denitrificatie- en nitrificatiezones samen op de zuivering. Als er maar 1 AT is dan volume beide zones dubbel invullen. Hiernaast moet ook de diepte van de bodembeluchters in de nitrificatie zone ingevoerd worden.</t>
  </si>
  <si>
    <t>Stap 2: Datum, lachgasconcentraties en temperatuur voor zowel de nitrificatiezone als de nitrificatiezone invoeren (tijdinterval = 5 minuten).</t>
  </si>
  <si>
    <t>Stap 1 Vaste en variabele gegevens invoeren.</t>
  </si>
  <si>
    <t>Niet invullen</t>
  </si>
  <si>
    <t>Stap 2:</t>
  </si>
  <si>
    <t>Invullen</t>
  </si>
  <si>
    <t>Temperatuur proceswater &amp; Lachgasconcentraties (5 minuten, bemiddeld) + Datum</t>
  </si>
  <si>
    <t xml:space="preserve">Luchttoevoer in de beluchte zone en overdruk pijpleidingen van de luchttoevoer (5 minuten, bemiddeld) </t>
  </si>
  <si>
    <t>Anoxisch</t>
  </si>
  <si>
    <t>Bellenbeluchting</t>
  </si>
  <si>
    <t>Time</t>
  </si>
  <si>
    <t>N2O Sensor Oxisch</t>
  </si>
  <si>
    <t>Temp N2O Sensor Oxisch</t>
  </si>
  <si>
    <t>N2O Sensor Anoxisch</t>
  </si>
  <si>
    <t>Temp N2O Sensor Anoxisch</t>
  </si>
  <si>
    <r>
      <t>Q</t>
    </r>
    <r>
      <rPr>
        <vertAlign val="subscript"/>
        <sz val="11"/>
        <color theme="1"/>
        <rFont val="Calibri"/>
        <family val="2"/>
        <scheme val="minor"/>
      </rPr>
      <t>N</t>
    </r>
  </si>
  <si>
    <r>
      <t>P</t>
    </r>
    <r>
      <rPr>
        <vertAlign val="subscript"/>
        <sz val="11"/>
        <color theme="1"/>
        <rFont val="Calibri"/>
        <family val="2"/>
        <scheme val="minor"/>
      </rPr>
      <t>a</t>
    </r>
  </si>
  <si>
    <t>Date d-M-yyyy</t>
  </si>
  <si>
    <t>Time HH:mm:ss</t>
  </si>
  <si>
    <t>Value mgN/L</t>
  </si>
  <si>
    <t>Value °C</t>
  </si>
  <si>
    <t>Value Nm3/h</t>
  </si>
  <si>
    <t>Value mbar</t>
  </si>
  <si>
    <t>Vaste gegevens</t>
  </si>
  <si>
    <t>Parameters</t>
  </si>
  <si>
    <t>Value</t>
  </si>
  <si>
    <t>Waarde</t>
  </si>
  <si>
    <t>khϴ (mol/(l.bar))</t>
  </si>
  <si>
    <t>Henry's gasconstante</t>
  </si>
  <si>
    <r>
      <t>V</t>
    </r>
    <r>
      <rPr>
        <b/>
        <vertAlign val="subscript"/>
        <sz val="11"/>
        <color theme="0"/>
        <rFont val="Calibri"/>
        <family val="2"/>
        <scheme val="minor"/>
      </rPr>
      <t>R</t>
    </r>
    <r>
      <rPr>
        <b/>
        <sz val="11"/>
        <color theme="0"/>
        <rFont val="Calibri"/>
        <family val="2"/>
        <scheme val="minor"/>
      </rPr>
      <t xml:space="preserve"> (m3)</t>
    </r>
  </si>
  <si>
    <t>.-dsolnH (K)</t>
  </si>
  <si>
    <t>Enthalpie oplossing</t>
  </si>
  <si>
    <t>R (m3.bar/(mol.K))</t>
  </si>
  <si>
    <t>Gasconstante, gedraging van gassen in een evenwicht</t>
  </si>
  <si>
    <t>Gasconstante</t>
  </si>
  <si>
    <t>Tϴ (K)</t>
  </si>
  <si>
    <t>Standaard temperatuur</t>
  </si>
  <si>
    <t>KlaN2O, non-aerated proces (d-1)</t>
  </si>
  <si>
    <r>
      <t>P</t>
    </r>
    <r>
      <rPr>
        <b/>
        <vertAlign val="subscript"/>
        <sz val="11"/>
        <color theme="0"/>
        <rFont val="Calibri"/>
        <family val="2"/>
        <scheme val="minor"/>
      </rPr>
      <t>n</t>
    </r>
    <r>
      <rPr>
        <b/>
        <sz val="11"/>
        <color theme="0"/>
        <rFont val="Calibri"/>
        <family val="2"/>
        <scheme val="minor"/>
      </rPr>
      <t xml:space="preserve"> (mbar)</t>
    </r>
  </si>
  <si>
    <t>Normale atmosferische druk</t>
  </si>
  <si>
    <t>CN2O, lucht</t>
  </si>
  <si>
    <t>Enthalpie van de oplossing</t>
  </si>
  <si>
    <r>
      <t>D</t>
    </r>
    <r>
      <rPr>
        <b/>
        <vertAlign val="subscript"/>
        <sz val="11"/>
        <color theme="0"/>
        <rFont val="Calibri"/>
        <family val="2"/>
        <scheme val="minor"/>
      </rPr>
      <t>R</t>
    </r>
    <r>
      <rPr>
        <b/>
        <sz val="11"/>
        <color theme="0"/>
        <rFont val="Calibri"/>
        <family val="2"/>
        <scheme val="minor"/>
      </rPr>
      <t xml:space="preserve"> (m)</t>
    </r>
  </si>
  <si>
    <r>
      <t>V</t>
    </r>
    <r>
      <rPr>
        <b/>
        <vertAlign val="subscript"/>
        <sz val="11"/>
        <color theme="0"/>
        <rFont val="Calibri"/>
        <family val="2"/>
        <scheme val="minor"/>
      </rPr>
      <t>R, Anoxisch</t>
    </r>
  </si>
  <si>
    <r>
      <t>D</t>
    </r>
    <r>
      <rPr>
        <b/>
        <vertAlign val="subscript"/>
        <sz val="11"/>
        <color theme="0"/>
        <rFont val="Calibri"/>
        <family val="2"/>
        <scheme val="minor"/>
      </rPr>
      <t>L</t>
    </r>
    <r>
      <rPr>
        <b/>
        <sz val="11"/>
        <color theme="0"/>
        <rFont val="Calibri"/>
        <family val="2"/>
        <scheme val="minor"/>
      </rPr>
      <t xml:space="preserve"> (m)</t>
    </r>
  </si>
  <si>
    <t>De diepte van de laboratoriumreactor die is gebruikt in de testen van Unisense. Deze werd gebruikt om de kengetallen in de KlaN2O formule te bepalen.</t>
  </si>
  <si>
    <t>Benodigde gegevens energieverbruik</t>
  </si>
  <si>
    <t>1 mol N2O (g)</t>
  </si>
  <si>
    <t>Gewicht 1  mol lachgas</t>
  </si>
  <si>
    <t>kWheQg (kWh/m3)</t>
  </si>
  <si>
    <t>CO2ekWh (kg CO2/kWh)</t>
  </si>
  <si>
    <t>CO2 uitstoot per kWh</t>
  </si>
  <si>
    <t>Cn2o,air (g-N/m3)</t>
  </si>
  <si>
    <r>
      <t>GWP100 N</t>
    </r>
    <r>
      <rPr>
        <b/>
        <vertAlign val="subscript"/>
        <sz val="11"/>
        <color theme="0"/>
        <rFont val="Calibri"/>
        <family val="2"/>
        <scheme val="minor"/>
      </rPr>
      <t>2</t>
    </r>
    <r>
      <rPr>
        <b/>
        <sz val="11"/>
        <color theme="0"/>
        <rFont val="Calibri"/>
        <family val="2"/>
        <scheme val="minor"/>
      </rPr>
      <t>O</t>
    </r>
  </si>
  <si>
    <t>CO2 equivalenten van N2O</t>
  </si>
  <si>
    <t>Oxisch</t>
  </si>
  <si>
    <t>CO2 equivalenten</t>
  </si>
  <si>
    <t>Energieverbruik blowers</t>
  </si>
  <si>
    <r>
      <t>K</t>
    </r>
    <r>
      <rPr>
        <vertAlign val="subscript"/>
        <sz val="11"/>
        <color theme="1"/>
        <rFont val="Calibri"/>
        <family val="2"/>
        <scheme val="minor"/>
      </rPr>
      <t>H</t>
    </r>
    <r>
      <rPr>
        <sz val="11"/>
        <color theme="1"/>
        <rFont val="Calibri"/>
        <family val="2"/>
        <scheme val="minor"/>
      </rPr>
      <t xml:space="preserve"> (mol/(l.hPa))</t>
    </r>
  </si>
  <si>
    <r>
      <t>H</t>
    </r>
    <r>
      <rPr>
        <vertAlign val="subscript"/>
        <sz val="11"/>
        <color theme="1"/>
        <rFont val="Calibri"/>
        <family val="2"/>
        <scheme val="minor"/>
      </rPr>
      <t>N2O</t>
    </r>
  </si>
  <si>
    <r>
      <rPr>
        <vertAlign val="subscript"/>
        <sz val="11"/>
        <color theme="1"/>
        <rFont val="Calibri"/>
        <family val="2"/>
        <scheme val="minor"/>
      </rPr>
      <t>SN2O,A</t>
    </r>
    <r>
      <rPr>
        <sz val="11"/>
        <color theme="1"/>
        <rFont val="Calibri"/>
        <family val="2"/>
        <scheme val="minor"/>
      </rPr>
      <t>(gN2O/m3)</t>
    </r>
  </si>
  <si>
    <r>
      <t>K</t>
    </r>
    <r>
      <rPr>
        <vertAlign val="subscript"/>
        <sz val="11"/>
        <color theme="1"/>
        <rFont val="Calibri"/>
        <family val="2"/>
        <scheme val="minor"/>
      </rPr>
      <t>L</t>
    </r>
    <r>
      <rPr>
        <sz val="11"/>
        <color theme="1"/>
        <rFont val="Calibri"/>
        <family val="2"/>
        <scheme val="minor"/>
      </rPr>
      <t>a</t>
    </r>
    <r>
      <rPr>
        <vertAlign val="subscript"/>
        <sz val="11"/>
        <color theme="1"/>
        <rFont val="Calibri"/>
        <family val="2"/>
        <scheme val="minor"/>
      </rPr>
      <t>N2O,A</t>
    </r>
  </si>
  <si>
    <t>rN2O (g/1 nitrificatiezone/dag)</t>
  </si>
  <si>
    <r>
      <t>r</t>
    </r>
    <r>
      <rPr>
        <vertAlign val="subscript"/>
        <sz val="11"/>
        <color theme="1"/>
        <rFont val="Calibri"/>
        <family val="2"/>
        <scheme val="minor"/>
      </rPr>
      <t>N2O, i</t>
    </r>
    <r>
      <rPr>
        <sz val="11"/>
        <color theme="1"/>
        <rFont val="Calibri"/>
        <family val="2"/>
        <scheme val="minor"/>
      </rPr>
      <t xml:space="preserve"> anoxisch (g/m3/dag)</t>
    </r>
  </si>
  <si>
    <r>
      <t>Gecorrigeerde waarde r</t>
    </r>
    <r>
      <rPr>
        <vertAlign val="subscript"/>
        <sz val="11"/>
        <color theme="1"/>
        <rFont val="Calibri"/>
        <family val="2"/>
        <scheme val="minor"/>
      </rPr>
      <t>N2O, i</t>
    </r>
    <r>
      <rPr>
        <sz val="11"/>
        <color theme="1"/>
        <rFont val="Calibri"/>
        <family val="2"/>
        <scheme val="minor"/>
      </rPr>
      <t xml:space="preserve"> non-aerated</t>
    </r>
  </si>
  <si>
    <t>rN2O anoxisch/5min (kg) (GWP100)</t>
  </si>
  <si>
    <t>rN2O oxisch/5min (kg) (GWP100)</t>
  </si>
  <si>
    <t>Energieverbruik kWh (kWh/5 min)</t>
  </si>
  <si>
    <t>Energieverbruik MCO2/5 min (kg)</t>
  </si>
  <si>
    <t>%</t>
  </si>
  <si>
    <t xml:space="preserve">Percentage </t>
  </si>
  <si>
    <t>Ontvangen Kj.N kg/dag</t>
  </si>
  <si>
    <r>
      <t>Kg N-N</t>
    </r>
    <r>
      <rPr>
        <b/>
        <vertAlign val="subscript"/>
        <sz val="11"/>
        <color theme="1"/>
        <rFont val="Calibri"/>
        <family val="2"/>
        <scheme val="minor"/>
      </rPr>
      <t>2</t>
    </r>
    <r>
      <rPr>
        <b/>
        <sz val="11"/>
        <color theme="1"/>
        <rFont val="Calibri"/>
        <family val="2"/>
        <scheme val="minor"/>
      </rPr>
      <t>O/dag rwzi</t>
    </r>
  </si>
  <si>
    <t>sN2O,NA(gN2O/m3)</t>
  </si>
  <si>
    <t>Diepte van de beluchter in de aerobe- en facultatieve zone</t>
  </si>
  <si>
    <t>*Alles wat groen is in tabblad invoer moet opgehaald worden. Tijdgevoelige gegevens ophalen door 5 minuten gemiddelde uit Historian (of Z-info) op te vragen of 5 minuten instellen in Unisense controller.</t>
  </si>
  <si>
    <t>In het tabblad resultaten kan vervolgens de hoeveelheid lachgasemissie uitgelezen worden in kg per dag, voor zowel de nitrificatiezone als de denitrificatiezone. De CO2 uitstoot van de blowers wordt ook weergegeven. In de grafieken staat de lachgasconcentratie, lachgasemissie en CO2 uitstoot weergegeven in functie van de tijd.</t>
  </si>
  <si>
    <t>Berekende emissie(s)</t>
  </si>
  <si>
    <t>rN2O (g/denitrificatiezone/5min.)</t>
  </si>
  <si>
    <t>rN2O (g/denitrificatiezone/dag)</t>
  </si>
  <si>
    <r>
      <t>r</t>
    </r>
    <r>
      <rPr>
        <vertAlign val="subscript"/>
        <sz val="11"/>
        <color theme="1"/>
        <rFont val="Calibri"/>
        <family val="2"/>
        <scheme val="minor"/>
      </rPr>
      <t>N2O</t>
    </r>
    <r>
      <rPr>
        <sz val="11"/>
        <color theme="1"/>
        <rFont val="Calibri"/>
        <family val="2"/>
        <scheme val="minor"/>
      </rPr>
      <t xml:space="preserve"> (g/nitrificatiezone/5min.)</t>
    </r>
  </si>
  <si>
    <t>CO2 uitstoot blowers (kg/dag)</t>
  </si>
  <si>
    <t>Lachgasuitstoot oxisch (kg/dag)</t>
  </si>
  <si>
    <t>lachgasuitstoot anoxisch (kg/dag)</t>
  </si>
  <si>
    <t>lachgasuitstoot totaal (kg/dag)</t>
  </si>
  <si>
    <t>lachgasuitstoot totaal CO2 equivalenten (kg/dag)</t>
  </si>
  <si>
    <t>Berekende lachgasemissies</t>
  </si>
  <si>
    <t>Stap 3.1:</t>
  </si>
  <si>
    <t>OF Stap 3.2</t>
  </si>
  <si>
    <t>Blower 1</t>
  </si>
  <si>
    <t>Blower 2</t>
  </si>
  <si>
    <t>Blower 3</t>
  </si>
  <si>
    <t>Value Hz</t>
  </si>
  <si>
    <r>
      <t>Q</t>
    </r>
    <r>
      <rPr>
        <vertAlign val="subscript"/>
        <sz val="11"/>
        <color theme="1"/>
        <rFont val="Calibri"/>
        <family val="2"/>
        <scheme val="minor"/>
      </rPr>
      <t>A 1</t>
    </r>
    <r>
      <rPr>
        <sz val="11"/>
        <color theme="1"/>
        <rFont val="Calibri"/>
        <family val="2"/>
        <scheme val="minor"/>
      </rPr>
      <t xml:space="preserve"> (m3/h)</t>
    </r>
  </si>
  <si>
    <r>
      <t>Q</t>
    </r>
    <r>
      <rPr>
        <vertAlign val="subscript"/>
        <sz val="11"/>
        <color theme="1"/>
        <rFont val="Calibri"/>
        <family val="2"/>
        <scheme val="minor"/>
      </rPr>
      <t>A 1</t>
    </r>
    <r>
      <rPr>
        <sz val="11"/>
        <color theme="1"/>
        <rFont val="Calibri"/>
        <family val="2"/>
        <scheme val="minor"/>
      </rPr>
      <t xml:space="preserve"> (m3/dag)</t>
    </r>
  </si>
  <si>
    <t>Gelev. lucht blower 1 (m3/5 min.)</t>
  </si>
  <si>
    <t>Gelev. lucht blower 3 (m3/5 min.)</t>
  </si>
  <si>
    <t>Gelev. lucht blower 2 (m3/5 min.)</t>
  </si>
  <si>
    <r>
      <t>Q</t>
    </r>
    <r>
      <rPr>
        <vertAlign val="subscript"/>
        <sz val="11"/>
        <color theme="1"/>
        <rFont val="Calibri"/>
        <family val="2"/>
        <scheme val="minor"/>
      </rPr>
      <t>A2</t>
    </r>
    <r>
      <rPr>
        <sz val="11"/>
        <color theme="1"/>
        <rFont val="Calibri"/>
        <family val="2"/>
        <scheme val="minor"/>
      </rPr>
      <t xml:space="preserve"> (m3/dag)</t>
    </r>
  </si>
  <si>
    <r>
      <t>K</t>
    </r>
    <r>
      <rPr>
        <vertAlign val="subscript"/>
        <sz val="11"/>
        <color theme="1"/>
        <rFont val="Calibri"/>
        <family val="2"/>
        <scheme val="minor"/>
      </rPr>
      <t>L</t>
    </r>
    <r>
      <rPr>
        <sz val="11"/>
        <color theme="1"/>
        <rFont val="Calibri"/>
        <family val="2"/>
        <scheme val="minor"/>
      </rPr>
      <t>a</t>
    </r>
    <r>
      <rPr>
        <vertAlign val="subscript"/>
        <sz val="11"/>
        <color theme="1"/>
        <rFont val="Calibri"/>
        <family val="2"/>
        <scheme val="minor"/>
      </rPr>
      <t>N2O 20C 1 of 2</t>
    </r>
  </si>
  <si>
    <r>
      <t>K</t>
    </r>
    <r>
      <rPr>
        <vertAlign val="subscript"/>
        <sz val="11"/>
        <color theme="1"/>
        <rFont val="Calibri"/>
        <family val="2"/>
        <scheme val="minor"/>
      </rPr>
      <t>L</t>
    </r>
    <r>
      <rPr>
        <sz val="11"/>
        <color theme="1"/>
        <rFont val="Calibri"/>
        <family val="2"/>
        <scheme val="minor"/>
      </rPr>
      <t>a</t>
    </r>
    <r>
      <rPr>
        <vertAlign val="subscript"/>
        <sz val="11"/>
        <color theme="1"/>
        <rFont val="Calibri"/>
        <family val="2"/>
        <scheme val="minor"/>
      </rPr>
      <t>N2O 20C</t>
    </r>
    <r>
      <rPr>
        <sz val="11"/>
        <color theme="1"/>
        <rFont val="Calibri"/>
        <family val="2"/>
        <scheme val="minor"/>
      </rPr>
      <t xml:space="preserve"> </t>
    </r>
    <r>
      <rPr>
        <vertAlign val="subscript"/>
        <sz val="11"/>
        <color theme="1"/>
        <rFont val="Calibri"/>
        <family val="2"/>
        <scheme val="minor"/>
      </rPr>
      <t>1</t>
    </r>
  </si>
  <si>
    <t>Toerental blowers (5 minuten, bemiddeld)</t>
  </si>
  <si>
    <r>
      <t>r</t>
    </r>
    <r>
      <rPr>
        <vertAlign val="subscript"/>
        <sz val="11"/>
        <color theme="1"/>
        <rFont val="Calibri"/>
        <family val="2"/>
        <scheme val="minor"/>
      </rPr>
      <t>N2O,I</t>
    </r>
    <r>
      <rPr>
        <sz val="11"/>
        <color theme="1"/>
        <rFont val="Calibri"/>
        <family val="2"/>
        <scheme val="minor"/>
      </rPr>
      <t xml:space="preserve">  (g/m3/dag)</t>
    </r>
  </si>
  <si>
    <t>Volume nitrificatiezone</t>
  </si>
  <si>
    <t>Volume denitrificatiezone</t>
  </si>
  <si>
    <t>Gemeten lachgasconcentratie</t>
  </si>
  <si>
    <t>CO2 uitstoot blowers nitrificatiezone</t>
  </si>
  <si>
    <r>
      <t xml:space="preserve">Luchttoevoer in de beluchte zone en overdruk in de pijpleidingen van de luchttoevoer invullen (tijdinterval = 5 minuten) </t>
    </r>
    <r>
      <rPr>
        <u/>
        <sz val="11"/>
        <color theme="1"/>
        <rFont val="Calibri"/>
        <family val="2"/>
        <scheme val="minor"/>
      </rPr>
      <t>OF</t>
    </r>
    <r>
      <rPr>
        <sz val="11"/>
        <color theme="1"/>
        <rFont val="Calibri"/>
        <family val="2"/>
        <scheme val="minor"/>
      </rPr>
      <t xml:space="preserve"> toerental van de blowers. De luchtinbreng in de nitrificatiezone kan op beide manieren benaderd worden.</t>
    </r>
  </si>
  <si>
    <r>
      <t xml:space="preserve">Stap 3: Luchttoevoer in de beluchte zone en overdruk in de pijpleidingen van de luchttoevoer invullen (tijdinterval = 5 minuten) </t>
    </r>
    <r>
      <rPr>
        <u/>
        <sz val="11"/>
        <color theme="1"/>
        <rFont val="Calibri"/>
        <family val="2"/>
        <scheme val="minor"/>
      </rPr>
      <t xml:space="preserve">OF </t>
    </r>
    <r>
      <rPr>
        <sz val="11"/>
        <color theme="1"/>
        <rFont val="Calibri"/>
        <family val="2"/>
        <scheme val="minor"/>
      </rPr>
      <t>toerental van de blowers.</t>
    </r>
  </si>
  <si>
    <t>kg lachgas nitrificatiezone</t>
  </si>
  <si>
    <t>kg lachgas denitrificatiezone</t>
  </si>
  <si>
    <t>Volume nitrificatie- en denitrificatiezone.</t>
  </si>
  <si>
    <t>Berekening emissiefactor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</si>
</sst>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0"/>
    <numFmt numFmtId="165" formatCode="0.0E+00"/>
    <numFmt numFmtId="166" formatCode="0.0000000"/>
    <numFmt numFmtId="167" formatCode="0.000"/>
    <numFmt numFmtId="168" formatCode="0.0000"/>
    <numFmt numFmtId="169" formatCode="0.000000"/>
  </numFmts>
  <fonts count="18" x14ac:knownFonts="1">
    <font>
      <sz val="11"/>
      <color theme="1"/>
      <name val="Calibri"/>
      <family val="2"/>
      <scheme val="minor"/>
    </font>
    <font>
      <b/>
      <sz val="11"/>
      <color theme="0"/>
      <name val="Calibri"/>
      <family val="2"/>
      <scheme val="minor"/>
    </font>
    <font>
      <b/>
      <sz val="11"/>
      <color rgb="FFFA7D00"/>
      <name val="Calibri"/>
      <family val="2"/>
      <scheme val="minor"/>
    </font>
    <font>
      <sz val="9"/>
      <color indexed="81"/>
      <name val="Tahoma"/>
      <family val="2"/>
    </font>
    <font>
      <b/>
      <sz val="9"/>
      <color indexed="81"/>
      <name val="Tahoma"/>
      <family val="2"/>
    </font>
    <font>
      <b/>
      <sz val="11"/>
      <color theme="1"/>
      <name val="Calibri"/>
      <family val="2"/>
      <scheme val="minor"/>
    </font>
    <font>
      <b/>
      <vertAlign val="subscript"/>
      <sz val="11"/>
      <color theme="1"/>
      <name val="Calibri"/>
      <family val="2"/>
      <scheme val="minor"/>
    </font>
    <font>
      <vertAlign val="subscript"/>
      <sz val="11"/>
      <color theme="1"/>
      <name val="Calibri"/>
      <family val="2"/>
      <scheme val="minor"/>
    </font>
    <font>
      <b/>
      <vertAlign val="subscript"/>
      <sz val="11"/>
      <color theme="0"/>
      <name val="Calibri"/>
      <family val="2"/>
      <scheme val="minor"/>
    </font>
    <font>
      <sz val="11"/>
      <name val="Calibri"/>
      <family val="2"/>
      <scheme val="minor"/>
    </font>
    <font>
      <b/>
      <u/>
      <sz val="11"/>
      <color theme="1"/>
      <name val="Calibri"/>
      <family val="2"/>
      <scheme val="minor"/>
    </font>
    <font>
      <sz val="8"/>
      <color indexed="81"/>
      <name val="Tahoma"/>
      <family val="2"/>
    </font>
    <font>
      <b/>
      <sz val="8"/>
      <color indexed="81"/>
      <name val="Tahoma"/>
      <family val="2"/>
    </font>
    <font>
      <b/>
      <sz val="11"/>
      <name val="Calibri"/>
      <family val="2"/>
      <scheme val="minor"/>
    </font>
    <font>
      <b/>
      <u/>
      <sz val="14"/>
      <color theme="1"/>
      <name val="Calibri"/>
      <family val="2"/>
      <scheme val="minor"/>
    </font>
    <font>
      <strike/>
      <sz val="11"/>
      <color theme="1"/>
      <name val="Calibri"/>
      <family val="2"/>
      <scheme val="minor"/>
    </font>
    <font>
      <b/>
      <u/>
      <sz val="14"/>
      <name val="Calibri"/>
      <family val="2"/>
      <scheme val="minor"/>
    </font>
    <font>
      <u/>
      <sz val="11"/>
      <color theme="1"/>
      <name val="Calibri"/>
      <family val="2"/>
      <scheme val="minor"/>
    </font>
  </fonts>
  <fills count="7">
    <fill>
      <patternFill patternType="none"/>
    </fill>
    <fill>
      <patternFill patternType="gray125"/>
    </fill>
    <fill>
      <patternFill patternType="solid">
        <fgColor rgb="FFA5A5A5"/>
      </patternFill>
    </fill>
    <fill>
      <patternFill patternType="solid">
        <fgColor rgb="FFFFFF00"/>
        <bgColor indexed="64"/>
      </patternFill>
    </fill>
    <fill>
      <patternFill patternType="solid">
        <fgColor rgb="FF92D050"/>
        <bgColor indexed="64"/>
      </patternFill>
    </fill>
    <fill>
      <patternFill patternType="solid">
        <fgColor rgb="FFF2F2F2"/>
      </patternFill>
    </fill>
    <fill>
      <patternFill patternType="solid">
        <fgColor theme="0" tint="-0.14999847407452621"/>
        <bgColor indexed="64"/>
      </patternFill>
    </fill>
  </fills>
  <borders count="33">
    <border>
      <left/>
      <right/>
      <top/>
      <bottom/>
      <diagonal/>
    </border>
    <border>
      <left style="double">
        <color rgb="FF3F3F3F"/>
      </left>
      <right style="double">
        <color rgb="FF3F3F3F"/>
      </right>
      <top style="double">
        <color rgb="FF3F3F3F"/>
      </top>
      <bottom style="double">
        <color rgb="FF3F3F3F"/>
      </bottom>
      <diagonal/>
    </border>
    <border>
      <left style="thin">
        <color indexed="64"/>
      </left>
      <right style="thin">
        <color indexed="64"/>
      </right>
      <top style="thin">
        <color indexed="64"/>
      </top>
      <bottom style="thin">
        <color indexed="64"/>
      </bottom>
      <diagonal/>
    </border>
    <border>
      <left style="double">
        <color rgb="FF3F3F3F"/>
      </left>
      <right/>
      <top style="double">
        <color rgb="FF3F3F3F"/>
      </top>
      <bottom style="double">
        <color rgb="FF3F3F3F"/>
      </bottom>
      <diagonal/>
    </border>
    <border>
      <left style="double">
        <color rgb="FF3F3F3F"/>
      </left>
      <right style="double">
        <color rgb="FF3F3F3F"/>
      </right>
      <top style="double">
        <color rgb="FF3F3F3F"/>
      </top>
      <bottom/>
      <diagonal/>
    </border>
    <border>
      <left style="thin">
        <color rgb="FF7F7F7F"/>
      </left>
      <right style="thin">
        <color rgb="FF7F7F7F"/>
      </right>
      <top style="thin">
        <color rgb="FF7F7F7F"/>
      </top>
      <bottom style="thin">
        <color rgb="FF7F7F7F"/>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right/>
      <top/>
      <bottom style="double">
        <color indexed="64"/>
      </bottom>
      <diagonal/>
    </border>
    <border>
      <left style="medium">
        <color indexed="64"/>
      </left>
      <right style="medium">
        <color indexed="64"/>
      </right>
      <top/>
      <bottom/>
      <diagonal/>
    </border>
    <border>
      <left style="hair">
        <color indexed="64"/>
      </left>
      <right style="hair">
        <color indexed="64"/>
      </right>
      <top style="hair">
        <color indexed="64"/>
      </top>
      <bottom style="double">
        <color indexed="64"/>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right/>
      <top/>
      <bottom style="hair">
        <color indexed="64"/>
      </bottom>
      <diagonal/>
    </border>
    <border>
      <left style="thin">
        <color indexed="64"/>
      </left>
      <right style="thin">
        <color indexed="64"/>
      </right>
      <top style="thin">
        <color indexed="64"/>
      </top>
      <bottom/>
      <diagonal/>
    </border>
    <border>
      <left style="hair">
        <color indexed="64"/>
      </left>
      <right/>
      <top style="hair">
        <color indexed="64"/>
      </top>
      <bottom style="double">
        <color indexed="64"/>
      </bottom>
      <diagonal/>
    </border>
    <border>
      <left style="hair">
        <color indexed="64"/>
      </left>
      <right/>
      <top/>
      <bottom/>
      <diagonal/>
    </border>
    <border>
      <left style="hair">
        <color indexed="64"/>
      </left>
      <right style="hair">
        <color indexed="64"/>
      </right>
      <top/>
      <bottom style="double">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diagonal/>
    </border>
    <border>
      <left/>
      <right/>
      <top style="thin">
        <color indexed="64"/>
      </top>
      <bottom/>
      <diagonal/>
    </border>
    <border>
      <left/>
      <right style="hair">
        <color indexed="64"/>
      </right>
      <top/>
      <bottom/>
      <diagonal/>
    </border>
    <border>
      <left/>
      <right style="hair">
        <color indexed="64"/>
      </right>
      <top style="double">
        <color indexed="64"/>
      </top>
      <bottom/>
      <diagonal/>
    </border>
    <border>
      <left style="hair">
        <color indexed="64"/>
      </left>
      <right style="hair">
        <color indexed="64"/>
      </right>
      <top style="double">
        <color indexed="64"/>
      </top>
      <bottom/>
      <diagonal/>
    </border>
  </borders>
  <cellStyleXfs count="3">
    <xf numFmtId="0" fontId="0" fillId="0" borderId="0"/>
    <xf numFmtId="0" fontId="1" fillId="2" borderId="1" applyNumberFormat="0" applyAlignment="0" applyProtection="0"/>
    <xf numFmtId="0" fontId="2" fillId="5" borderId="5" applyNumberFormat="0" applyAlignment="0" applyProtection="0"/>
  </cellStyleXfs>
  <cellXfs count="121">
    <xf numFmtId="0" fontId="0" fillId="0" borderId="0" xfId="0"/>
    <xf numFmtId="0" fontId="1" fillId="2" borderId="1" xfId="1"/>
    <xf numFmtId="0" fontId="1" fillId="2" borderId="3" xfId="1" applyBorder="1"/>
    <xf numFmtId="0" fontId="1" fillId="2" borderId="4" xfId="1" applyBorder="1"/>
    <xf numFmtId="164" fontId="0" fillId="0" borderId="0" xfId="0" applyNumberFormat="1"/>
    <xf numFmtId="1" fontId="0" fillId="0" borderId="0" xfId="0" applyNumberFormat="1"/>
    <xf numFmtId="1" fontId="0" fillId="3" borderId="2" xfId="0" applyNumberFormat="1" applyFill="1" applyBorder="1"/>
    <xf numFmtId="0" fontId="0" fillId="3" borderId="2" xfId="0" applyFill="1" applyBorder="1"/>
    <xf numFmtId="166" fontId="0" fillId="0" borderId="0" xfId="0" applyNumberFormat="1"/>
    <xf numFmtId="164" fontId="0" fillId="3" borderId="0" xfId="0" applyNumberFormat="1" applyFill="1"/>
    <xf numFmtId="2" fontId="0" fillId="3" borderId="0" xfId="0" applyNumberFormat="1" applyFill="1"/>
    <xf numFmtId="167" fontId="0" fillId="3" borderId="0" xfId="0" applyNumberFormat="1" applyFill="1"/>
    <xf numFmtId="0" fontId="0" fillId="0" borderId="7" xfId="0" applyBorder="1"/>
    <xf numFmtId="0" fontId="5" fillId="0" borderId="0" xfId="0" applyFont="1"/>
    <xf numFmtId="0" fontId="0" fillId="3" borderId="10" xfId="0" applyFill="1" applyBorder="1"/>
    <xf numFmtId="0" fontId="0" fillId="3" borderId="12" xfId="0" applyFill="1" applyBorder="1"/>
    <xf numFmtId="11" fontId="0" fillId="3" borderId="13" xfId="0" applyNumberFormat="1" applyFill="1" applyBorder="1"/>
    <xf numFmtId="164" fontId="0" fillId="3" borderId="13" xfId="0" applyNumberFormat="1" applyFill="1" applyBorder="1"/>
    <xf numFmtId="164" fontId="0" fillId="3" borderId="14" xfId="0" applyNumberFormat="1" applyFill="1" applyBorder="1"/>
    <xf numFmtId="0" fontId="0" fillId="0" borderId="15" xfId="0" applyBorder="1"/>
    <xf numFmtId="167" fontId="0" fillId="3" borderId="13" xfId="0" applyNumberFormat="1" applyFill="1" applyBorder="1"/>
    <xf numFmtId="1" fontId="0" fillId="3" borderId="13" xfId="0" applyNumberFormat="1" applyFill="1" applyBorder="1"/>
    <xf numFmtId="0" fontId="0" fillId="3" borderId="13" xfId="0" applyFill="1" applyBorder="1"/>
    <xf numFmtId="0" fontId="0" fillId="6" borderId="9" xfId="0" applyFill="1" applyBorder="1"/>
    <xf numFmtId="0" fontId="0" fillId="6" borderId="11" xfId="0" applyFill="1" applyBorder="1"/>
    <xf numFmtId="0" fontId="0" fillId="4" borderId="0" xfId="0" applyFill="1"/>
    <xf numFmtId="14" fontId="0" fillId="4" borderId="0" xfId="0" applyNumberFormat="1" applyFill="1"/>
    <xf numFmtId="0" fontId="9" fillId="3" borderId="0" xfId="0" applyFont="1" applyFill="1"/>
    <xf numFmtId="21" fontId="0" fillId="3" borderId="0" xfId="0" applyNumberFormat="1" applyFill="1"/>
    <xf numFmtId="14" fontId="0" fillId="3" borderId="0" xfId="0" applyNumberFormat="1" applyFill="1"/>
    <xf numFmtId="0" fontId="0" fillId="3" borderId="0" xfId="0" applyFill="1"/>
    <xf numFmtId="0" fontId="5" fillId="0" borderId="0" xfId="0" applyFont="1" applyAlignment="1">
      <alignment horizontal="center"/>
    </xf>
    <xf numFmtId="1" fontId="0" fillId="3" borderId="6" xfId="0" applyNumberFormat="1" applyFill="1" applyBorder="1"/>
    <xf numFmtId="164" fontId="0" fillId="4" borderId="6" xfId="0" applyNumberFormat="1" applyFill="1" applyBorder="1"/>
    <xf numFmtId="165" fontId="0" fillId="3" borderId="6" xfId="0" applyNumberFormat="1" applyFill="1" applyBorder="1"/>
    <xf numFmtId="168" fontId="0" fillId="3" borderId="6" xfId="0" applyNumberFormat="1" applyFill="1" applyBorder="1"/>
    <xf numFmtId="0" fontId="0" fillId="0" borderId="2" xfId="0" applyBorder="1"/>
    <xf numFmtId="0" fontId="13" fillId="0" borderId="0" xfId="1" applyFont="1" applyFill="1" applyBorder="1"/>
    <xf numFmtId="0" fontId="1" fillId="2" borderId="1" xfId="1" applyAlignment="1">
      <alignment wrapText="1"/>
    </xf>
    <xf numFmtId="0" fontId="1" fillId="2" borderId="3" xfId="1" applyBorder="1" applyAlignment="1">
      <alignment wrapText="1"/>
    </xf>
    <xf numFmtId="0" fontId="0" fillId="0" borderId="16" xfId="0" applyBorder="1"/>
    <xf numFmtId="0" fontId="14" fillId="0" borderId="0" xfId="0" applyFont="1"/>
    <xf numFmtId="2" fontId="0" fillId="3" borderId="2" xfId="0" applyNumberFormat="1" applyFill="1" applyBorder="1"/>
    <xf numFmtId="168" fontId="0" fillId="3" borderId="2" xfId="0" applyNumberFormat="1" applyFill="1" applyBorder="1"/>
    <xf numFmtId="0" fontId="5" fillId="0" borderId="0" xfId="0" applyFont="1" applyAlignment="1">
      <alignment horizontal="left" vertical="top"/>
    </xf>
    <xf numFmtId="0" fontId="15" fillId="0" borderId="0" xfId="0" applyFont="1"/>
    <xf numFmtId="0" fontId="16" fillId="0" borderId="0" xfId="1" applyFont="1" applyFill="1" applyBorder="1" applyAlignment="1">
      <alignment wrapText="1"/>
    </xf>
    <xf numFmtId="165" fontId="0" fillId="3" borderId="2" xfId="0" applyNumberFormat="1" applyFill="1" applyBorder="1"/>
    <xf numFmtId="0" fontId="5" fillId="0" borderId="0" xfId="0" applyFont="1" applyAlignment="1">
      <alignment horizontal="left"/>
    </xf>
    <xf numFmtId="0" fontId="0" fillId="3" borderId="17" xfId="0" applyFill="1" applyBorder="1"/>
    <xf numFmtId="168" fontId="0" fillId="3" borderId="18" xfId="0" applyNumberFormat="1" applyFill="1" applyBorder="1"/>
    <xf numFmtId="0" fontId="10" fillId="0" borderId="0" xfId="0" applyFont="1"/>
    <xf numFmtId="169" fontId="0" fillId="3" borderId="2" xfId="0" applyNumberFormat="1" applyFill="1" applyBorder="1"/>
    <xf numFmtId="0" fontId="0" fillId="3" borderId="14" xfId="0" applyFill="1" applyBorder="1"/>
    <xf numFmtId="167" fontId="0" fillId="0" borderId="0" xfId="0" applyNumberFormat="1"/>
    <xf numFmtId="2" fontId="0" fillId="0" borderId="0" xfId="0" applyNumberFormat="1"/>
    <xf numFmtId="168" fontId="0" fillId="0" borderId="0" xfId="0" applyNumberFormat="1"/>
    <xf numFmtId="1" fontId="15" fillId="0" borderId="0" xfId="0" applyNumberFormat="1" applyFont="1"/>
    <xf numFmtId="164" fontId="15" fillId="0" borderId="0" xfId="0" applyNumberFormat="1" applyFont="1"/>
    <xf numFmtId="0" fontId="15" fillId="0" borderId="8" xfId="0" applyFont="1" applyBorder="1"/>
    <xf numFmtId="21" fontId="15" fillId="0" borderId="0" xfId="0" applyNumberFormat="1" applyFont="1"/>
    <xf numFmtId="21" fontId="0" fillId="0" borderId="18" xfId="0" applyNumberFormat="1" applyBorder="1"/>
    <xf numFmtId="164" fontId="0" fillId="3" borderId="18" xfId="0" applyNumberFormat="1" applyFill="1" applyBorder="1"/>
    <xf numFmtId="1" fontId="0" fillId="4" borderId="16" xfId="0" applyNumberFormat="1" applyFill="1" applyBorder="1"/>
    <xf numFmtId="0" fontId="14" fillId="3" borderId="0" xfId="0" applyFont="1" applyFill="1"/>
    <xf numFmtId="0" fontId="14" fillId="4" borderId="0" xfId="0" applyFont="1" applyFill="1"/>
    <xf numFmtId="0" fontId="0" fillId="3" borderId="19" xfId="0" applyFill="1" applyBorder="1"/>
    <xf numFmtId="0" fontId="0" fillId="0" borderId="0" xfId="0" applyAlignment="1">
      <alignment wrapText="1"/>
    </xf>
    <xf numFmtId="0" fontId="0" fillId="0" borderId="0" xfId="0" applyAlignment="1">
      <alignment vertical="top" wrapText="1"/>
    </xf>
    <xf numFmtId="0" fontId="1" fillId="0" borderId="0" xfId="1" applyFill="1" applyBorder="1"/>
    <xf numFmtId="9" fontId="2" fillId="0" borderId="0" xfId="2" applyNumberFormat="1" applyFill="1" applyBorder="1"/>
    <xf numFmtId="0" fontId="2" fillId="0" borderId="0" xfId="2" applyFill="1" applyBorder="1"/>
    <xf numFmtId="2" fontId="2" fillId="0" borderId="0" xfId="2" applyNumberFormat="1" applyFill="1" applyBorder="1"/>
    <xf numFmtId="0" fontId="0" fillId="0" borderId="17" xfId="0" applyBorder="1"/>
    <xf numFmtId="0" fontId="0" fillId="0" borderId="0" xfId="0" applyBorder="1"/>
    <xf numFmtId="1" fontId="0" fillId="0" borderId="0" xfId="0" applyNumberFormat="1" applyBorder="1"/>
    <xf numFmtId="164" fontId="0" fillId="0" borderId="0" xfId="0" applyNumberFormat="1" applyBorder="1"/>
    <xf numFmtId="0" fontId="5" fillId="0" borderId="20" xfId="0" applyFont="1" applyBorder="1"/>
    <xf numFmtId="1" fontId="0" fillId="0" borderId="21" xfId="0" applyNumberFormat="1" applyBorder="1"/>
    <xf numFmtId="0" fontId="5" fillId="0" borderId="22" xfId="0" applyFont="1" applyBorder="1"/>
    <xf numFmtId="167" fontId="0" fillId="0" borderId="23" xfId="0" applyNumberFormat="1" applyBorder="1"/>
    <xf numFmtId="168" fontId="0" fillId="0" borderId="23" xfId="0" applyNumberFormat="1" applyBorder="1"/>
    <xf numFmtId="0" fontId="5" fillId="0" borderId="24" xfId="0" applyFont="1" applyBorder="1"/>
    <xf numFmtId="164" fontId="0" fillId="0" borderId="25" xfId="0" applyNumberFormat="1" applyBorder="1"/>
    <xf numFmtId="1" fontId="5" fillId="0" borderId="26" xfId="0" applyNumberFormat="1" applyFont="1" applyBorder="1"/>
    <xf numFmtId="0" fontId="0" fillId="0" borderId="21" xfId="0" applyBorder="1"/>
    <xf numFmtId="0" fontId="5" fillId="0" borderId="27" xfId="0" applyFont="1" applyBorder="1"/>
    <xf numFmtId="0" fontId="0" fillId="0" borderId="25" xfId="0" applyBorder="1"/>
    <xf numFmtId="10" fontId="0" fillId="3" borderId="24" xfId="0" applyNumberFormat="1" applyFill="1" applyBorder="1"/>
    <xf numFmtId="1" fontId="0" fillId="4" borderId="27" xfId="0" applyNumberFormat="1" applyFill="1" applyBorder="1"/>
    <xf numFmtId="167" fontId="0" fillId="3" borderId="25" xfId="0" applyNumberFormat="1" applyFill="1" applyBorder="1"/>
    <xf numFmtId="0" fontId="10" fillId="0" borderId="0" xfId="0" applyFont="1" applyBorder="1"/>
    <xf numFmtId="0" fontId="5" fillId="0" borderId="26" xfId="0" applyFont="1" applyBorder="1"/>
    <xf numFmtId="0" fontId="5" fillId="0" borderId="21" xfId="0" applyFont="1" applyBorder="1"/>
    <xf numFmtId="168" fontId="0" fillId="0" borderId="20" xfId="0" applyNumberFormat="1" applyFont="1" applyBorder="1"/>
    <xf numFmtId="168" fontId="0" fillId="0" borderId="24" xfId="0" applyNumberFormat="1" applyFont="1" applyBorder="1"/>
    <xf numFmtId="2" fontId="0" fillId="0" borderId="26" xfId="0" applyNumberFormat="1" applyFont="1" applyBorder="1"/>
    <xf numFmtId="2" fontId="0" fillId="0" borderId="27" xfId="0" applyNumberFormat="1" applyFont="1" applyBorder="1"/>
    <xf numFmtId="14" fontId="0" fillId="3" borderId="0" xfId="0" applyNumberFormat="1" applyFill="1" applyBorder="1"/>
    <xf numFmtId="21" fontId="0" fillId="3" borderId="0" xfId="0" applyNumberFormat="1" applyFill="1" applyBorder="1"/>
    <xf numFmtId="14" fontId="0" fillId="0" borderId="0" xfId="0" applyNumberFormat="1" applyFill="1" applyBorder="1"/>
    <xf numFmtId="21" fontId="0" fillId="0" borderId="0" xfId="0" applyNumberFormat="1" applyFill="1" applyBorder="1"/>
    <xf numFmtId="0" fontId="0" fillId="0" borderId="0" xfId="0" applyFill="1" applyBorder="1"/>
    <xf numFmtId="14" fontId="0" fillId="0" borderId="0" xfId="0" applyNumberFormat="1" applyFill="1"/>
    <xf numFmtId="21" fontId="0" fillId="0" borderId="0" xfId="0" applyNumberFormat="1" applyFill="1"/>
    <xf numFmtId="0" fontId="0" fillId="0" borderId="0" xfId="0" applyFill="1"/>
    <xf numFmtId="0" fontId="0" fillId="0" borderId="16" xfId="0" applyBorder="1" applyAlignment="1">
      <alignment vertical="top" wrapText="1"/>
    </xf>
    <xf numFmtId="2" fontId="0" fillId="3" borderId="16" xfId="0" applyNumberFormat="1" applyFill="1" applyBorder="1"/>
    <xf numFmtId="0" fontId="0" fillId="0" borderId="16" xfId="0" applyBorder="1" applyAlignment="1">
      <alignment wrapText="1"/>
    </xf>
    <xf numFmtId="164" fontId="0" fillId="4" borderId="28" xfId="0" applyNumberFormat="1" applyFill="1" applyBorder="1"/>
    <xf numFmtId="0" fontId="0" fillId="0" borderId="29" xfId="0" applyFill="1" applyBorder="1" applyAlignment="1">
      <alignment wrapText="1"/>
    </xf>
    <xf numFmtId="164" fontId="0" fillId="0" borderId="29" xfId="0" applyNumberFormat="1" applyFill="1" applyBorder="1"/>
    <xf numFmtId="0" fontId="1" fillId="0" borderId="29" xfId="1" applyFill="1" applyBorder="1" applyAlignment="1">
      <alignment wrapText="1"/>
    </xf>
    <xf numFmtId="0" fontId="0" fillId="0" borderId="29" xfId="0" applyFill="1" applyBorder="1" applyAlignment="1">
      <alignment vertical="top" wrapText="1"/>
    </xf>
    <xf numFmtId="1" fontId="0" fillId="0" borderId="29" xfId="0" applyNumberFormat="1" applyFill="1" applyBorder="1"/>
    <xf numFmtId="164" fontId="0" fillId="3" borderId="30" xfId="0" applyNumberFormat="1" applyFill="1" applyBorder="1"/>
    <xf numFmtId="1" fontId="0" fillId="3" borderId="32" xfId="0" applyNumberFormat="1" applyFill="1" applyBorder="1"/>
    <xf numFmtId="2" fontId="0" fillId="3" borderId="13" xfId="0" applyNumberFormat="1" applyFill="1" applyBorder="1"/>
    <xf numFmtId="1" fontId="0" fillId="3" borderId="31" xfId="0" applyNumberFormat="1" applyFill="1" applyBorder="1"/>
    <xf numFmtId="1" fontId="0" fillId="3" borderId="30" xfId="0" applyNumberFormat="1" applyFill="1" applyBorder="1"/>
    <xf numFmtId="2" fontId="0" fillId="3" borderId="14" xfId="0" applyNumberFormat="1" applyFill="1" applyBorder="1"/>
  </cellXfs>
  <cellStyles count="3">
    <cellStyle name="Berekening" xfId="2" builtinId="22"/>
    <cellStyle name="Controlecel" xfId="1" builtinId="23"/>
    <cellStyle name="Standa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2.xml"/><Relationship Id="rId5" Type="http://schemas.openxmlformats.org/officeDocument/2006/relationships/theme" Target="theme/theme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Invoer!$K$22</c:f>
          <c:strCache>
            <c:ptCount val="1"/>
            <c:pt idx="0">
              <c:v>18-12-2019</c:v>
            </c:pt>
          </c:strCache>
        </c:strRef>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nl-NL"/>
        </a:p>
      </c:txPr>
    </c:title>
    <c:autoTitleDeleted val="0"/>
    <c:plotArea>
      <c:layout/>
      <c:scatterChart>
        <c:scatterStyle val="lineMarker"/>
        <c:varyColors val="0"/>
        <c:ser>
          <c:idx val="0"/>
          <c:order val="0"/>
          <c:tx>
            <c:v>Nitrificatiezone</c:v>
          </c:tx>
          <c:spPr>
            <a:ln w="19050" cap="rnd">
              <a:solidFill>
                <a:schemeClr val="accent1"/>
              </a:solidFill>
              <a:round/>
            </a:ln>
            <a:effectLst/>
          </c:spPr>
          <c:marker>
            <c:symbol val="none"/>
          </c:marker>
          <c:xVal>
            <c:numRef>
              <c:f>Berekeningen!$A$3:$A$290</c:f>
              <c:numCache>
                <c:formatCode>h:mm:ss</c:formatCode>
                <c:ptCount val="288"/>
                <c:pt idx="0">
                  <c:v>0</c:v>
                </c:pt>
                <c:pt idx="1">
                  <c:v>3.472222222222222E-3</c:v>
                </c:pt>
                <c:pt idx="2">
                  <c:v>6.9444444444444441E-3</c:v>
                </c:pt>
                <c:pt idx="3">
                  <c:v>1.0416666666666666E-2</c:v>
                </c:pt>
                <c:pt idx="4">
                  <c:v>1.38888888888889E-2</c:v>
                </c:pt>
                <c:pt idx="5">
                  <c:v>1.7361111111111101E-2</c:v>
                </c:pt>
                <c:pt idx="6">
                  <c:v>2.0833333333333301E-2</c:v>
                </c:pt>
                <c:pt idx="7">
                  <c:v>2.4305555555555601E-2</c:v>
                </c:pt>
                <c:pt idx="8">
                  <c:v>2.7777777777777801E-2</c:v>
                </c:pt>
                <c:pt idx="9">
                  <c:v>3.125E-2</c:v>
                </c:pt>
                <c:pt idx="10">
                  <c:v>3.4722222222222203E-2</c:v>
                </c:pt>
                <c:pt idx="11">
                  <c:v>3.8194444444444399E-2</c:v>
                </c:pt>
                <c:pt idx="12">
                  <c:v>4.1666666666666699E-2</c:v>
                </c:pt>
                <c:pt idx="13">
                  <c:v>4.5138888888888902E-2</c:v>
                </c:pt>
                <c:pt idx="14">
                  <c:v>4.8611111111111098E-2</c:v>
                </c:pt>
                <c:pt idx="15">
                  <c:v>5.2083333333333301E-2</c:v>
                </c:pt>
                <c:pt idx="16">
                  <c:v>5.5555555555555601E-2</c:v>
                </c:pt>
                <c:pt idx="17">
                  <c:v>5.9027777777777797E-2</c:v>
                </c:pt>
                <c:pt idx="18">
                  <c:v>6.25E-2</c:v>
                </c:pt>
                <c:pt idx="19">
                  <c:v>6.5972222222222196E-2</c:v>
                </c:pt>
                <c:pt idx="20">
                  <c:v>6.9444444444444406E-2</c:v>
                </c:pt>
                <c:pt idx="21">
                  <c:v>7.2916666666666699E-2</c:v>
                </c:pt>
                <c:pt idx="22">
                  <c:v>7.6388888888888895E-2</c:v>
                </c:pt>
                <c:pt idx="23">
                  <c:v>7.9861111111111105E-2</c:v>
                </c:pt>
                <c:pt idx="24">
                  <c:v>8.3333333333333301E-2</c:v>
                </c:pt>
                <c:pt idx="25">
                  <c:v>8.6805555555555594E-2</c:v>
                </c:pt>
                <c:pt idx="26">
                  <c:v>9.0277777777777804E-2</c:v>
                </c:pt>
                <c:pt idx="27">
                  <c:v>9.375E-2</c:v>
                </c:pt>
                <c:pt idx="28">
                  <c:v>9.7222222222222196E-2</c:v>
                </c:pt>
                <c:pt idx="29">
                  <c:v>0.100694444444444</c:v>
                </c:pt>
                <c:pt idx="30">
                  <c:v>0.104166666666667</c:v>
                </c:pt>
                <c:pt idx="31">
                  <c:v>0.10763888888888901</c:v>
                </c:pt>
                <c:pt idx="32">
                  <c:v>0.11111111111111099</c:v>
                </c:pt>
                <c:pt idx="33">
                  <c:v>0.114583333333333</c:v>
                </c:pt>
                <c:pt idx="34">
                  <c:v>0.118055555555556</c:v>
                </c:pt>
                <c:pt idx="35">
                  <c:v>0.121527777777778</c:v>
                </c:pt>
                <c:pt idx="36">
                  <c:v>0.125</c:v>
                </c:pt>
                <c:pt idx="37">
                  <c:v>0.12847222222222199</c:v>
                </c:pt>
                <c:pt idx="38">
                  <c:v>0.131944444444444</c:v>
                </c:pt>
                <c:pt idx="39">
                  <c:v>0.13541666666666699</c:v>
                </c:pt>
                <c:pt idx="40">
                  <c:v>0.13888888888888901</c:v>
                </c:pt>
                <c:pt idx="41">
                  <c:v>0.14236111111111099</c:v>
                </c:pt>
                <c:pt idx="42">
                  <c:v>0.14583333333333301</c:v>
                </c:pt>
                <c:pt idx="43">
                  <c:v>0.149305555555556</c:v>
                </c:pt>
                <c:pt idx="44">
                  <c:v>0.15277777777777801</c:v>
                </c:pt>
                <c:pt idx="45">
                  <c:v>0.15625</c:v>
                </c:pt>
                <c:pt idx="46">
                  <c:v>0.15972222222222199</c:v>
                </c:pt>
                <c:pt idx="47">
                  <c:v>0.163194444444444</c:v>
                </c:pt>
                <c:pt idx="48">
                  <c:v>0.16666666666666699</c:v>
                </c:pt>
                <c:pt idx="49">
                  <c:v>0.17013888888888901</c:v>
                </c:pt>
                <c:pt idx="50">
                  <c:v>0.17361111111111099</c:v>
                </c:pt>
                <c:pt idx="51">
                  <c:v>0.17708333333333301</c:v>
                </c:pt>
                <c:pt idx="52">
                  <c:v>0.180555555555556</c:v>
                </c:pt>
                <c:pt idx="53">
                  <c:v>0.18402777777777801</c:v>
                </c:pt>
                <c:pt idx="54">
                  <c:v>0.1875</c:v>
                </c:pt>
                <c:pt idx="55">
                  <c:v>0.19097222222222199</c:v>
                </c:pt>
                <c:pt idx="56">
                  <c:v>0.194444444444444</c:v>
                </c:pt>
                <c:pt idx="57">
                  <c:v>0.19791666666666699</c:v>
                </c:pt>
                <c:pt idx="58">
                  <c:v>0.20138888888888901</c:v>
                </c:pt>
                <c:pt idx="59">
                  <c:v>0.20486111111111099</c:v>
                </c:pt>
                <c:pt idx="60">
                  <c:v>0.20833333333333301</c:v>
                </c:pt>
                <c:pt idx="61">
                  <c:v>0.211805555555556</c:v>
                </c:pt>
                <c:pt idx="62">
                  <c:v>0.21527777777777801</c:v>
                </c:pt>
                <c:pt idx="63">
                  <c:v>0.21875</c:v>
                </c:pt>
                <c:pt idx="64">
                  <c:v>0.22222222222222199</c:v>
                </c:pt>
                <c:pt idx="65">
                  <c:v>0.225694444444444</c:v>
                </c:pt>
                <c:pt idx="66">
                  <c:v>0.22916666666666699</c:v>
                </c:pt>
                <c:pt idx="67">
                  <c:v>0.23263888888888901</c:v>
                </c:pt>
                <c:pt idx="68">
                  <c:v>0.23611111111111099</c:v>
                </c:pt>
                <c:pt idx="69">
                  <c:v>0.23958333333333301</c:v>
                </c:pt>
                <c:pt idx="70">
                  <c:v>0.243055555555556</c:v>
                </c:pt>
                <c:pt idx="71">
                  <c:v>0.24652777777777801</c:v>
                </c:pt>
                <c:pt idx="72">
                  <c:v>0.25</c:v>
                </c:pt>
                <c:pt idx="73">
                  <c:v>0.25347222222222199</c:v>
                </c:pt>
                <c:pt idx="74">
                  <c:v>0.25694444444444398</c:v>
                </c:pt>
                <c:pt idx="75">
                  <c:v>0.26041666666666702</c:v>
                </c:pt>
                <c:pt idx="76">
                  <c:v>0.26388888888888901</c:v>
                </c:pt>
                <c:pt idx="77">
                  <c:v>0.26736111111111099</c:v>
                </c:pt>
                <c:pt idx="78">
                  <c:v>0.27083333333333298</c:v>
                </c:pt>
                <c:pt idx="79">
                  <c:v>0.27430555555555602</c:v>
                </c:pt>
                <c:pt idx="80">
                  <c:v>0.27777777777777801</c:v>
                </c:pt>
                <c:pt idx="81">
                  <c:v>0.28125</c:v>
                </c:pt>
                <c:pt idx="82">
                  <c:v>0.28472222222222199</c:v>
                </c:pt>
                <c:pt idx="83">
                  <c:v>0.28819444444444398</c:v>
                </c:pt>
                <c:pt idx="84">
                  <c:v>0.29166666666666702</c:v>
                </c:pt>
                <c:pt idx="85">
                  <c:v>0.29513888888888901</c:v>
                </c:pt>
                <c:pt idx="86">
                  <c:v>0.29861111111111099</c:v>
                </c:pt>
                <c:pt idx="87">
                  <c:v>0.30208333333333298</c:v>
                </c:pt>
                <c:pt idx="88">
                  <c:v>0.30555555555555602</c:v>
                </c:pt>
                <c:pt idx="89">
                  <c:v>0.30902777777777801</c:v>
                </c:pt>
                <c:pt idx="90">
                  <c:v>0.3125</c:v>
                </c:pt>
                <c:pt idx="91">
                  <c:v>0.31597222222222199</c:v>
                </c:pt>
                <c:pt idx="92">
                  <c:v>0.31944444444444398</c:v>
                </c:pt>
                <c:pt idx="93">
                  <c:v>0.32291666666666702</c:v>
                </c:pt>
                <c:pt idx="94">
                  <c:v>0.32638888888888901</c:v>
                </c:pt>
                <c:pt idx="95">
                  <c:v>0.32986111111111099</c:v>
                </c:pt>
                <c:pt idx="96">
                  <c:v>0.33333333333333298</c:v>
                </c:pt>
                <c:pt idx="97">
                  <c:v>0.33680555555555602</c:v>
                </c:pt>
                <c:pt idx="98">
                  <c:v>0.34027777777777801</c:v>
                </c:pt>
                <c:pt idx="99">
                  <c:v>0.34375</c:v>
                </c:pt>
                <c:pt idx="100">
                  <c:v>0.34722222222222199</c:v>
                </c:pt>
                <c:pt idx="101">
                  <c:v>0.35069444444444398</c:v>
                </c:pt>
                <c:pt idx="102">
                  <c:v>0.35416666666666702</c:v>
                </c:pt>
                <c:pt idx="103">
                  <c:v>0.35763888888888901</c:v>
                </c:pt>
                <c:pt idx="104">
                  <c:v>0.36111111111111099</c:v>
                </c:pt>
                <c:pt idx="105">
                  <c:v>0.36458333333333298</c:v>
                </c:pt>
                <c:pt idx="106">
                  <c:v>0.36805555555555602</c:v>
                </c:pt>
                <c:pt idx="107">
                  <c:v>0.37152777777777801</c:v>
                </c:pt>
                <c:pt idx="108">
                  <c:v>0.375</c:v>
                </c:pt>
                <c:pt idx="109">
                  <c:v>0.37847222222222199</c:v>
                </c:pt>
                <c:pt idx="110">
                  <c:v>0.38194444444444398</c:v>
                </c:pt>
                <c:pt idx="111">
                  <c:v>0.38541666666666702</c:v>
                </c:pt>
                <c:pt idx="112">
                  <c:v>0.38888888888888901</c:v>
                </c:pt>
                <c:pt idx="113">
                  <c:v>0.39236111111111099</c:v>
                </c:pt>
                <c:pt idx="114">
                  <c:v>0.39583333333333298</c:v>
                </c:pt>
                <c:pt idx="115">
                  <c:v>0.39930555555555602</c:v>
                </c:pt>
                <c:pt idx="116">
                  <c:v>0.40277777777777801</c:v>
                </c:pt>
                <c:pt idx="117">
                  <c:v>0.40625</c:v>
                </c:pt>
                <c:pt idx="118">
                  <c:v>0.40972222222222199</c:v>
                </c:pt>
                <c:pt idx="119">
                  <c:v>0.41319444444444398</c:v>
                </c:pt>
                <c:pt idx="120">
                  <c:v>0.41666666666666702</c:v>
                </c:pt>
                <c:pt idx="121">
                  <c:v>0.42013888888888901</c:v>
                </c:pt>
                <c:pt idx="122">
                  <c:v>0.42361111111111099</c:v>
                </c:pt>
                <c:pt idx="123">
                  <c:v>0.42708333333333298</c:v>
                </c:pt>
                <c:pt idx="124">
                  <c:v>0.43055555555555602</c:v>
                </c:pt>
                <c:pt idx="125">
                  <c:v>0.43402777777777801</c:v>
                </c:pt>
                <c:pt idx="126">
                  <c:v>0.4375</c:v>
                </c:pt>
                <c:pt idx="127">
                  <c:v>0.44097222222222199</c:v>
                </c:pt>
                <c:pt idx="128">
                  <c:v>0.44444444444444398</c:v>
                </c:pt>
                <c:pt idx="129">
                  <c:v>0.44791666666666702</c:v>
                </c:pt>
                <c:pt idx="130">
                  <c:v>0.45138888888888901</c:v>
                </c:pt>
                <c:pt idx="131">
                  <c:v>0.45486111111111099</c:v>
                </c:pt>
                <c:pt idx="132">
                  <c:v>0.45833333333333298</c:v>
                </c:pt>
                <c:pt idx="133">
                  <c:v>0.46180555555555602</c:v>
                </c:pt>
                <c:pt idx="134">
                  <c:v>0.46527777777777801</c:v>
                </c:pt>
                <c:pt idx="135">
                  <c:v>0.46875</c:v>
                </c:pt>
                <c:pt idx="136">
                  <c:v>0.47222222222222199</c:v>
                </c:pt>
                <c:pt idx="137">
                  <c:v>0.47569444444444398</c:v>
                </c:pt>
                <c:pt idx="138">
                  <c:v>0.47916666666666702</c:v>
                </c:pt>
                <c:pt idx="139">
                  <c:v>0.48263888888888901</c:v>
                </c:pt>
                <c:pt idx="140">
                  <c:v>0.48611111111111099</c:v>
                </c:pt>
                <c:pt idx="141">
                  <c:v>0.48958333333333298</c:v>
                </c:pt>
                <c:pt idx="142">
                  <c:v>0.49305555555555602</c:v>
                </c:pt>
                <c:pt idx="143">
                  <c:v>0.49652777777777801</c:v>
                </c:pt>
                <c:pt idx="144">
                  <c:v>0.5</c:v>
                </c:pt>
                <c:pt idx="145">
                  <c:v>0.50347222222222199</c:v>
                </c:pt>
                <c:pt idx="146">
                  <c:v>0.50694444444444398</c:v>
                </c:pt>
                <c:pt idx="147">
                  <c:v>0.51041666666666696</c:v>
                </c:pt>
                <c:pt idx="148">
                  <c:v>0.51388888888888895</c:v>
                </c:pt>
                <c:pt idx="149">
                  <c:v>0.51736111111111105</c:v>
                </c:pt>
                <c:pt idx="150">
                  <c:v>0.52083333333333304</c:v>
                </c:pt>
                <c:pt idx="151">
                  <c:v>0.52430555555555602</c:v>
                </c:pt>
                <c:pt idx="152">
                  <c:v>0.52777777777777801</c:v>
                </c:pt>
                <c:pt idx="153">
                  <c:v>0.53125</c:v>
                </c:pt>
                <c:pt idx="154">
                  <c:v>0.53472222222222199</c:v>
                </c:pt>
                <c:pt idx="155">
                  <c:v>0.53819444444444398</c:v>
                </c:pt>
                <c:pt idx="156">
                  <c:v>0.54166666666666696</c:v>
                </c:pt>
                <c:pt idx="157">
                  <c:v>0.54513888888888895</c:v>
                </c:pt>
                <c:pt idx="158">
                  <c:v>0.54861111111111105</c:v>
                </c:pt>
                <c:pt idx="159">
                  <c:v>0.55208333333333304</c:v>
                </c:pt>
                <c:pt idx="160">
                  <c:v>0.55555555555555602</c:v>
                </c:pt>
                <c:pt idx="161">
                  <c:v>0.55902777777777801</c:v>
                </c:pt>
                <c:pt idx="162">
                  <c:v>0.5625</c:v>
                </c:pt>
                <c:pt idx="163">
                  <c:v>0.56597222222222199</c:v>
                </c:pt>
                <c:pt idx="164">
                  <c:v>0.56944444444444398</c:v>
                </c:pt>
                <c:pt idx="165">
                  <c:v>0.57291666666666696</c:v>
                </c:pt>
                <c:pt idx="166">
                  <c:v>0.57638888888888895</c:v>
                </c:pt>
                <c:pt idx="167">
                  <c:v>0.57986111111111105</c:v>
                </c:pt>
                <c:pt idx="168">
                  <c:v>0.58333333333333304</c:v>
                </c:pt>
                <c:pt idx="169">
                  <c:v>0.58680555555555503</c:v>
                </c:pt>
                <c:pt idx="170">
                  <c:v>0.59027777777777801</c:v>
                </c:pt>
                <c:pt idx="171">
                  <c:v>0.59375</c:v>
                </c:pt>
                <c:pt idx="172">
                  <c:v>0.59722222222222199</c:v>
                </c:pt>
                <c:pt idx="173">
                  <c:v>0.60069444444444398</c:v>
                </c:pt>
                <c:pt idx="174">
                  <c:v>0.60416666666666696</c:v>
                </c:pt>
                <c:pt idx="175">
                  <c:v>0.60763888888888895</c:v>
                </c:pt>
                <c:pt idx="176">
                  <c:v>0.61111111111111105</c:v>
                </c:pt>
                <c:pt idx="177">
                  <c:v>0.61458333333333304</c:v>
                </c:pt>
                <c:pt idx="178">
                  <c:v>0.61805555555555503</c:v>
                </c:pt>
                <c:pt idx="179">
                  <c:v>0.62152777777777801</c:v>
                </c:pt>
                <c:pt idx="180">
                  <c:v>0.625</c:v>
                </c:pt>
                <c:pt idx="181">
                  <c:v>0.62847222222222199</c:v>
                </c:pt>
                <c:pt idx="182">
                  <c:v>0.63194444444444398</c:v>
                </c:pt>
                <c:pt idx="183">
                  <c:v>0.63541666666666696</c:v>
                </c:pt>
                <c:pt idx="184">
                  <c:v>0.63888888888888895</c:v>
                </c:pt>
                <c:pt idx="185">
                  <c:v>0.64236111111111105</c:v>
                </c:pt>
                <c:pt idx="186">
                  <c:v>0.64583333333333304</c:v>
                </c:pt>
                <c:pt idx="187">
                  <c:v>0.64930555555555503</c:v>
                </c:pt>
                <c:pt idx="188">
                  <c:v>0.65277777777777801</c:v>
                </c:pt>
                <c:pt idx="189">
                  <c:v>0.65625</c:v>
                </c:pt>
                <c:pt idx="190">
                  <c:v>0.65972222222222199</c:v>
                </c:pt>
                <c:pt idx="191">
                  <c:v>0.66319444444444398</c:v>
                </c:pt>
                <c:pt idx="192">
                  <c:v>0.66666666666666696</c:v>
                </c:pt>
                <c:pt idx="193">
                  <c:v>0.67013888888888895</c:v>
                </c:pt>
                <c:pt idx="194">
                  <c:v>0.67361111111111105</c:v>
                </c:pt>
                <c:pt idx="195">
                  <c:v>0.67708333333333304</c:v>
                </c:pt>
                <c:pt idx="196">
                  <c:v>0.68055555555555503</c:v>
                </c:pt>
                <c:pt idx="197">
                  <c:v>0.68402777777777801</c:v>
                </c:pt>
                <c:pt idx="198">
                  <c:v>0.6875</c:v>
                </c:pt>
                <c:pt idx="199">
                  <c:v>0.69097222222222199</c:v>
                </c:pt>
                <c:pt idx="200">
                  <c:v>0.69444444444444398</c:v>
                </c:pt>
                <c:pt idx="201">
                  <c:v>0.69791666666666696</c:v>
                </c:pt>
                <c:pt idx="202">
                  <c:v>0.70138888888888895</c:v>
                </c:pt>
                <c:pt idx="203">
                  <c:v>0.70486111111111105</c:v>
                </c:pt>
                <c:pt idx="204">
                  <c:v>0.70833333333333304</c:v>
                </c:pt>
                <c:pt idx="205">
                  <c:v>0.71180555555555503</c:v>
                </c:pt>
                <c:pt idx="206">
                  <c:v>0.71527777777777801</c:v>
                </c:pt>
                <c:pt idx="207">
                  <c:v>0.71875</c:v>
                </c:pt>
                <c:pt idx="208">
                  <c:v>0.72222222222222199</c:v>
                </c:pt>
                <c:pt idx="209">
                  <c:v>0.72569444444444398</c:v>
                </c:pt>
                <c:pt idx="210">
                  <c:v>0.72916666666666696</c:v>
                </c:pt>
                <c:pt idx="211">
                  <c:v>0.73263888888888895</c:v>
                </c:pt>
                <c:pt idx="212">
                  <c:v>0.73611111111111105</c:v>
                </c:pt>
                <c:pt idx="213">
                  <c:v>0.73958333333333304</c:v>
                </c:pt>
                <c:pt idx="214">
                  <c:v>0.74305555555555503</c:v>
                </c:pt>
                <c:pt idx="215">
                  <c:v>0.74652777777777801</c:v>
                </c:pt>
                <c:pt idx="216">
                  <c:v>0.75</c:v>
                </c:pt>
                <c:pt idx="217">
                  <c:v>0.75347222222222199</c:v>
                </c:pt>
                <c:pt idx="218">
                  <c:v>0.75694444444444398</c:v>
                </c:pt>
                <c:pt idx="219">
                  <c:v>0.76041666666666696</c:v>
                </c:pt>
                <c:pt idx="220">
                  <c:v>0.76388888888888895</c:v>
                </c:pt>
                <c:pt idx="221">
                  <c:v>0.76736111111111105</c:v>
                </c:pt>
                <c:pt idx="222">
                  <c:v>0.77083333333333304</c:v>
                </c:pt>
                <c:pt idx="223">
                  <c:v>0.77430555555555503</c:v>
                </c:pt>
                <c:pt idx="224">
                  <c:v>0.77777777777777801</c:v>
                </c:pt>
                <c:pt idx="225">
                  <c:v>0.78125</c:v>
                </c:pt>
                <c:pt idx="226">
                  <c:v>0.78472222222222199</c:v>
                </c:pt>
                <c:pt idx="227">
                  <c:v>0.78819444444444398</c:v>
                </c:pt>
                <c:pt idx="228">
                  <c:v>0.79166666666666696</c:v>
                </c:pt>
                <c:pt idx="229">
                  <c:v>0.79513888888888895</c:v>
                </c:pt>
                <c:pt idx="230">
                  <c:v>0.79861111111111105</c:v>
                </c:pt>
                <c:pt idx="231">
                  <c:v>0.80208333333333304</c:v>
                </c:pt>
                <c:pt idx="232">
                  <c:v>0.80555555555555503</c:v>
                </c:pt>
                <c:pt idx="233">
                  <c:v>0.80902777777777801</c:v>
                </c:pt>
                <c:pt idx="234">
                  <c:v>0.8125</c:v>
                </c:pt>
                <c:pt idx="235">
                  <c:v>0.81597222222222199</c:v>
                </c:pt>
                <c:pt idx="236">
                  <c:v>0.81944444444444398</c:v>
                </c:pt>
                <c:pt idx="237">
                  <c:v>0.82291666666666696</c:v>
                </c:pt>
                <c:pt idx="238">
                  <c:v>0.82638888888888895</c:v>
                </c:pt>
                <c:pt idx="239">
                  <c:v>0.82986111111111105</c:v>
                </c:pt>
                <c:pt idx="240">
                  <c:v>0.83333333333333304</c:v>
                </c:pt>
                <c:pt idx="241">
                  <c:v>0.83680555555555503</c:v>
                </c:pt>
                <c:pt idx="242">
                  <c:v>0.84027777777777801</c:v>
                </c:pt>
                <c:pt idx="243">
                  <c:v>0.84375</c:v>
                </c:pt>
                <c:pt idx="244">
                  <c:v>0.84722222222222199</c:v>
                </c:pt>
                <c:pt idx="245">
                  <c:v>0.85069444444444398</c:v>
                </c:pt>
                <c:pt idx="246">
                  <c:v>0.85416666666666696</c:v>
                </c:pt>
                <c:pt idx="247">
                  <c:v>0.85763888888888895</c:v>
                </c:pt>
                <c:pt idx="248">
                  <c:v>0.86111111111111105</c:v>
                </c:pt>
                <c:pt idx="249">
                  <c:v>0.86458333333333304</c:v>
                </c:pt>
                <c:pt idx="250">
                  <c:v>0.86805555555555503</c:v>
                </c:pt>
                <c:pt idx="251">
                  <c:v>0.87152777777777801</c:v>
                </c:pt>
                <c:pt idx="252">
                  <c:v>0.875</c:v>
                </c:pt>
                <c:pt idx="253">
                  <c:v>0.87847222222222199</c:v>
                </c:pt>
                <c:pt idx="254">
                  <c:v>0.88194444444444398</c:v>
                </c:pt>
                <c:pt idx="255">
                  <c:v>0.88541666666666696</c:v>
                </c:pt>
                <c:pt idx="256">
                  <c:v>0.88888888888888895</c:v>
                </c:pt>
                <c:pt idx="257">
                  <c:v>0.89236111111111105</c:v>
                </c:pt>
                <c:pt idx="258">
                  <c:v>0.89583333333333304</c:v>
                </c:pt>
                <c:pt idx="259">
                  <c:v>0.89930555555555503</c:v>
                </c:pt>
                <c:pt idx="260">
                  <c:v>0.90277777777777801</c:v>
                </c:pt>
                <c:pt idx="261">
                  <c:v>0.90625</c:v>
                </c:pt>
                <c:pt idx="262">
                  <c:v>0.90972222222222199</c:v>
                </c:pt>
                <c:pt idx="263">
                  <c:v>0.91319444444444398</c:v>
                </c:pt>
                <c:pt idx="264">
                  <c:v>0.91666666666666696</c:v>
                </c:pt>
                <c:pt idx="265">
                  <c:v>0.92013888888888895</c:v>
                </c:pt>
                <c:pt idx="266">
                  <c:v>0.92361111111111105</c:v>
                </c:pt>
                <c:pt idx="267">
                  <c:v>0.92708333333333304</c:v>
                </c:pt>
                <c:pt idx="268">
                  <c:v>0.93055555555555503</c:v>
                </c:pt>
                <c:pt idx="269">
                  <c:v>0.93402777777777801</c:v>
                </c:pt>
                <c:pt idx="270">
                  <c:v>0.9375</c:v>
                </c:pt>
                <c:pt idx="271">
                  <c:v>0.94097222222222199</c:v>
                </c:pt>
                <c:pt idx="272">
                  <c:v>0.94444444444444398</c:v>
                </c:pt>
                <c:pt idx="273">
                  <c:v>0.94791666666666696</c:v>
                </c:pt>
                <c:pt idx="274">
                  <c:v>0.95138888888888895</c:v>
                </c:pt>
                <c:pt idx="275">
                  <c:v>0.95486111111111105</c:v>
                </c:pt>
                <c:pt idx="276">
                  <c:v>0.95833333333333304</c:v>
                </c:pt>
                <c:pt idx="277">
                  <c:v>0.96180555555555503</c:v>
                </c:pt>
                <c:pt idx="278">
                  <c:v>0.96527777777777801</c:v>
                </c:pt>
                <c:pt idx="279">
                  <c:v>0.96875</c:v>
                </c:pt>
                <c:pt idx="280">
                  <c:v>0.97222222222222199</c:v>
                </c:pt>
                <c:pt idx="281">
                  <c:v>0.97569444444444398</c:v>
                </c:pt>
                <c:pt idx="282">
                  <c:v>0.97916666666666696</c:v>
                </c:pt>
                <c:pt idx="283">
                  <c:v>0.98263888888888895</c:v>
                </c:pt>
                <c:pt idx="284">
                  <c:v>0.98611111111111105</c:v>
                </c:pt>
                <c:pt idx="285">
                  <c:v>0.98958333333333304</c:v>
                </c:pt>
                <c:pt idx="286">
                  <c:v>0.99305555555555503</c:v>
                </c:pt>
                <c:pt idx="287">
                  <c:v>0.99652777777777801</c:v>
                </c:pt>
              </c:numCache>
            </c:numRef>
          </c:xVal>
          <c:yVal>
            <c:numRef>
              <c:f>Berekeningen!$E$3:$E$290</c:f>
              <c:numCache>
                <c:formatCode>0.000</c:formatCode>
                <c:ptCount val="288"/>
                <c:pt idx="0">
                  <c:v>1.2462022392234455E-2</c:v>
                </c:pt>
                <c:pt idx="1">
                  <c:v>1.1845341405205545E-2</c:v>
                </c:pt>
                <c:pt idx="2">
                  <c:v>1.2387875998228992E-2</c:v>
                </c:pt>
                <c:pt idx="3">
                  <c:v>1.3005762617543345E-2</c:v>
                </c:pt>
                <c:pt idx="4">
                  <c:v>1.3241151678585084E-2</c:v>
                </c:pt>
                <c:pt idx="5">
                  <c:v>1.3505534065416214E-2</c:v>
                </c:pt>
                <c:pt idx="6">
                  <c:v>1.3769916452247344E-2</c:v>
                </c:pt>
                <c:pt idx="7">
                  <c:v>1.4034298839078474E-2</c:v>
                </c:pt>
                <c:pt idx="8">
                  <c:v>1.4298681226136978E-2</c:v>
                </c:pt>
                <c:pt idx="9">
                  <c:v>1.4614765057816233E-2</c:v>
                </c:pt>
                <c:pt idx="10">
                  <c:v>1.4704598984280892E-2</c:v>
                </c:pt>
                <c:pt idx="11">
                  <c:v>1.450830506132661E-2</c:v>
                </c:pt>
                <c:pt idx="12">
                  <c:v>1.4312011138372327E-2</c:v>
                </c:pt>
                <c:pt idx="13">
                  <c:v>1.4115717215418044E-2</c:v>
                </c:pt>
                <c:pt idx="14">
                  <c:v>1.3919423292236388E-2</c:v>
                </c:pt>
                <c:pt idx="15">
                  <c:v>1.3723129369054732E-2</c:v>
                </c:pt>
                <c:pt idx="16">
                  <c:v>1.3698265472218434E-2</c:v>
                </c:pt>
                <c:pt idx="17">
                  <c:v>1.4848640083528153E-2</c:v>
                </c:pt>
                <c:pt idx="18">
                  <c:v>1.5398816402466764E-2</c:v>
                </c:pt>
                <c:pt idx="19">
                  <c:v>1.6557854513666825E-2</c:v>
                </c:pt>
                <c:pt idx="20">
                  <c:v>1.6319444775581358E-2</c:v>
                </c:pt>
                <c:pt idx="21">
                  <c:v>1.5798611193986289E-2</c:v>
                </c:pt>
                <c:pt idx="22">
                  <c:v>1.536458320924794E-2</c:v>
                </c:pt>
                <c:pt idx="23">
                  <c:v>1.4826388508117816E-2</c:v>
                </c:pt>
                <c:pt idx="24">
                  <c:v>1.4637364977261313E-2</c:v>
                </c:pt>
                <c:pt idx="25">
                  <c:v>1.4438066555385376E-2</c:v>
                </c:pt>
                <c:pt idx="26">
                  <c:v>1.4238768133509438E-2</c:v>
                </c:pt>
                <c:pt idx="27">
                  <c:v>1.4039469711860875E-2</c:v>
                </c:pt>
                <c:pt idx="28">
                  <c:v>1.3840171289984937E-2</c:v>
                </c:pt>
                <c:pt idx="29">
                  <c:v>1.3628472077410454E-2</c:v>
                </c:pt>
                <c:pt idx="30">
                  <c:v>1.3288717051667238E-2</c:v>
                </c:pt>
                <c:pt idx="31">
                  <c:v>1.197193280919843E-2</c:v>
                </c:pt>
                <c:pt idx="32">
                  <c:v>1.3020833022892475E-2</c:v>
                </c:pt>
                <c:pt idx="33">
                  <c:v>1.2492961527186708E-2</c:v>
                </c:pt>
                <c:pt idx="34">
                  <c:v>1.1833708681357772E-2</c:v>
                </c:pt>
                <c:pt idx="35">
                  <c:v>1.111524485325693E-2</c:v>
                </c:pt>
                <c:pt idx="36">
                  <c:v>9.4225363674316515E-3</c:v>
                </c:pt>
                <c:pt idx="37">
                  <c:v>8.1758592017043465E-3</c:v>
                </c:pt>
                <c:pt idx="38">
                  <c:v>1.2818286774563602E-2</c:v>
                </c:pt>
                <c:pt idx="39">
                  <c:v>1.0777529706865607E-2</c:v>
                </c:pt>
                <c:pt idx="40">
                  <c:v>4.9892526561355526E-3</c:v>
                </c:pt>
                <c:pt idx="41">
                  <c:v>1.1241319538385143E-3</c:v>
                </c:pt>
                <c:pt idx="42">
                  <c:v>6.8768037999689113E-4</c:v>
                </c:pt>
                <c:pt idx="43">
                  <c:v>1.1949855788770947E-3</c:v>
                </c:pt>
                <c:pt idx="44">
                  <c:v>1.0394119846447818E-3</c:v>
                </c:pt>
                <c:pt idx="45">
                  <c:v>4.1473765742239266E-4</c:v>
                </c:pt>
                <c:pt idx="46">
                  <c:v>3.7856867567143127E-4</c:v>
                </c:pt>
                <c:pt idx="47">
                  <c:v>3.4239969392046987E-4</c:v>
                </c:pt>
                <c:pt idx="48">
                  <c:v>3.0623071216950848E-4</c:v>
                </c:pt>
                <c:pt idx="49">
                  <c:v>2.7006173041854709E-4</c:v>
                </c:pt>
                <c:pt idx="50">
                  <c:v>2.3389274866758569E-4</c:v>
                </c:pt>
                <c:pt idx="51">
                  <c:v>1.977237669166243E-4</c:v>
                </c:pt>
                <c:pt idx="52">
                  <c:v>1.6155478516566291E-4</c:v>
                </c:pt>
                <c:pt idx="53">
                  <c:v>1.2538580341470151E-4</c:v>
                </c:pt>
                <c:pt idx="54">
                  <c:v>8.921682166374012E-5</c:v>
                </c:pt>
                <c:pt idx="55">
                  <c:v>5.3047839912778727E-5</c:v>
                </c:pt>
                <c:pt idx="56">
                  <c:v>7.8768004755147562E-6</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4.8491379310344829E-3</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0</c:v>
                </c:pt>
                <c:pt idx="155">
                  <c:v>0</c:v>
                </c:pt>
                <c:pt idx="156">
                  <c:v>0</c:v>
                </c:pt>
                <c:pt idx="157">
                  <c:v>0</c:v>
                </c:pt>
                <c:pt idx="158">
                  <c:v>0</c:v>
                </c:pt>
                <c:pt idx="159">
                  <c:v>0</c:v>
                </c:pt>
                <c:pt idx="160">
                  <c:v>0</c:v>
                </c:pt>
                <c:pt idx="161">
                  <c:v>0</c:v>
                </c:pt>
                <c:pt idx="162">
                  <c:v>0</c:v>
                </c:pt>
                <c:pt idx="163">
                  <c:v>0</c:v>
                </c:pt>
                <c:pt idx="164">
                  <c:v>0</c:v>
                </c:pt>
                <c:pt idx="165">
                  <c:v>0</c:v>
                </c:pt>
                <c:pt idx="166">
                  <c:v>0</c:v>
                </c:pt>
                <c:pt idx="167">
                  <c:v>0</c:v>
                </c:pt>
                <c:pt idx="168">
                  <c:v>0</c:v>
                </c:pt>
                <c:pt idx="169">
                  <c:v>0</c:v>
                </c:pt>
                <c:pt idx="170">
                  <c:v>0</c:v>
                </c:pt>
                <c:pt idx="171">
                  <c:v>0</c:v>
                </c:pt>
                <c:pt idx="172">
                  <c:v>0</c:v>
                </c:pt>
                <c:pt idx="173">
                  <c:v>1.2354290408049045E-2</c:v>
                </c:pt>
                <c:pt idx="174">
                  <c:v>4.4487847553682515E-4</c:v>
                </c:pt>
                <c:pt idx="175">
                  <c:v>3.9906443197423869E-4</c:v>
                </c:pt>
                <c:pt idx="176">
                  <c:v>3.6289545022327729E-4</c:v>
                </c:pt>
                <c:pt idx="177">
                  <c:v>3.267264684723159E-4</c:v>
                </c:pt>
                <c:pt idx="178">
                  <c:v>2.9055748672135451E-4</c:v>
                </c:pt>
                <c:pt idx="179">
                  <c:v>2.5438850497039311E-4</c:v>
                </c:pt>
                <c:pt idx="180">
                  <c:v>2.1821952321943172E-4</c:v>
                </c:pt>
                <c:pt idx="181">
                  <c:v>1.8205054146847033E-4</c:v>
                </c:pt>
                <c:pt idx="182">
                  <c:v>1.4588155971750894E-4</c:v>
                </c:pt>
                <c:pt idx="183">
                  <c:v>1.0971257799496925E-4</c:v>
                </c:pt>
                <c:pt idx="184">
                  <c:v>7.3543596215586149E-5</c:v>
                </c:pt>
                <c:pt idx="185">
                  <c:v>3.7374614464624756E-5</c:v>
                </c:pt>
                <c:pt idx="186">
                  <c:v>4.0187758069502406E-8</c:v>
                </c:pt>
                <c:pt idx="187">
                  <c:v>0</c:v>
                </c:pt>
                <c:pt idx="188">
                  <c:v>0</c:v>
                </c:pt>
                <c:pt idx="189">
                  <c:v>0</c:v>
                </c:pt>
                <c:pt idx="190">
                  <c:v>0</c:v>
                </c:pt>
                <c:pt idx="191">
                  <c:v>0</c:v>
                </c:pt>
                <c:pt idx="192">
                  <c:v>0</c:v>
                </c:pt>
                <c:pt idx="193">
                  <c:v>0</c:v>
                </c:pt>
                <c:pt idx="194">
                  <c:v>0</c:v>
                </c:pt>
                <c:pt idx="195">
                  <c:v>0</c:v>
                </c:pt>
                <c:pt idx="196">
                  <c:v>0</c:v>
                </c:pt>
                <c:pt idx="197">
                  <c:v>0</c:v>
                </c:pt>
                <c:pt idx="198">
                  <c:v>0</c:v>
                </c:pt>
                <c:pt idx="199">
                  <c:v>0</c:v>
                </c:pt>
                <c:pt idx="200">
                  <c:v>0</c:v>
                </c:pt>
                <c:pt idx="201">
                  <c:v>0</c:v>
                </c:pt>
                <c:pt idx="202">
                  <c:v>0</c:v>
                </c:pt>
                <c:pt idx="203">
                  <c:v>0</c:v>
                </c:pt>
                <c:pt idx="204">
                  <c:v>0</c:v>
                </c:pt>
                <c:pt idx="205">
                  <c:v>0</c:v>
                </c:pt>
                <c:pt idx="206">
                  <c:v>0</c:v>
                </c:pt>
                <c:pt idx="207">
                  <c:v>0</c:v>
                </c:pt>
                <c:pt idx="208">
                  <c:v>0</c:v>
                </c:pt>
                <c:pt idx="209">
                  <c:v>0</c:v>
                </c:pt>
                <c:pt idx="210">
                  <c:v>0</c:v>
                </c:pt>
                <c:pt idx="211">
                  <c:v>8.9699074742384251E-4</c:v>
                </c:pt>
                <c:pt idx="212">
                  <c:v>1.8648228139985198E-3</c:v>
                </c:pt>
                <c:pt idx="213">
                  <c:v>4.3836806956581613E-3</c:v>
                </c:pt>
                <c:pt idx="214">
                  <c:v>8.2276086848044848E-3</c:v>
                </c:pt>
                <c:pt idx="215">
                  <c:v>1.2771267151159312E-2</c:v>
                </c:pt>
                <c:pt idx="216">
                  <c:v>1.4629911540396279E-2</c:v>
                </c:pt>
                <c:pt idx="217">
                  <c:v>1.2985899305476778E-2</c:v>
                </c:pt>
                <c:pt idx="218">
                  <c:v>9.249958610962495E-3</c:v>
                </c:pt>
                <c:pt idx="219">
                  <c:v>5.4174558203764411E-3</c:v>
                </c:pt>
                <c:pt idx="220">
                  <c:v>2.5207652865598599E-3</c:v>
                </c:pt>
                <c:pt idx="221">
                  <c:v>7.9571759852115065E-4</c:v>
                </c:pt>
                <c:pt idx="222">
                  <c:v>1.2400793742320577E-3</c:v>
                </c:pt>
                <c:pt idx="223">
                  <c:v>1.9568032207644137E-3</c:v>
                </c:pt>
                <c:pt idx="224">
                  <c:v>2.7726283394258642E-3</c:v>
                </c:pt>
                <c:pt idx="225">
                  <c:v>4.0000001664642088E-3</c:v>
                </c:pt>
                <c:pt idx="226">
                  <c:v>5.5695848694085727E-3</c:v>
                </c:pt>
                <c:pt idx="227">
                  <c:v>5.837979339503363E-3</c:v>
                </c:pt>
                <c:pt idx="228">
                  <c:v>5.2535700365600258E-3</c:v>
                </c:pt>
                <c:pt idx="229">
                  <c:v>4.7075320035219193E-3</c:v>
                </c:pt>
                <c:pt idx="230">
                  <c:v>3.4833511648078761E-3</c:v>
                </c:pt>
                <c:pt idx="231">
                  <c:v>3.1610325613655732E-3</c:v>
                </c:pt>
                <c:pt idx="232">
                  <c:v>3.5295467559990357E-3</c:v>
                </c:pt>
                <c:pt idx="233">
                  <c:v>3.8980609508598718E-3</c:v>
                </c:pt>
                <c:pt idx="234">
                  <c:v>4.3255374169348217E-3</c:v>
                </c:pt>
                <c:pt idx="235">
                  <c:v>3.6892362404614687E-3</c:v>
                </c:pt>
                <c:pt idx="236">
                  <c:v>4.2317710276620346E-3</c:v>
                </c:pt>
                <c:pt idx="237">
                  <c:v>3.0490451918922189E-3</c:v>
                </c:pt>
                <c:pt idx="238">
                  <c:v>4.3272571499073818E-3</c:v>
                </c:pt>
                <c:pt idx="239">
                  <c:v>4.0497304294149217E-3</c:v>
                </c:pt>
                <c:pt idx="240">
                  <c:v>3.7268998123636266E-3</c:v>
                </c:pt>
                <c:pt idx="241">
                  <c:v>3.4040691955397051E-3</c:v>
                </c:pt>
                <c:pt idx="242">
                  <c:v>3.0439337071584303E-3</c:v>
                </c:pt>
                <c:pt idx="243">
                  <c:v>4.2914498539175835E-3</c:v>
                </c:pt>
                <c:pt idx="244">
                  <c:v>4.0509260984435969E-3</c:v>
                </c:pt>
                <c:pt idx="245">
                  <c:v>3.6892362404614687E-3</c:v>
                </c:pt>
                <c:pt idx="246">
                  <c:v>3.2696760052203901E-3</c:v>
                </c:pt>
                <c:pt idx="247">
                  <c:v>4.0313522941990716E-3</c:v>
                </c:pt>
                <c:pt idx="248">
                  <c:v>4.4345240108896178E-3</c:v>
                </c:pt>
                <c:pt idx="249">
                  <c:v>4.5833335258294028E-3</c:v>
                </c:pt>
                <c:pt idx="250">
                  <c:v>4.732143040655501E-3</c:v>
                </c:pt>
                <c:pt idx="251">
                  <c:v>4.880952555595286E-3</c:v>
                </c:pt>
                <c:pt idx="252">
                  <c:v>5.029762070535071E-3</c:v>
                </c:pt>
                <c:pt idx="253">
                  <c:v>5.178571585474856E-3</c:v>
                </c:pt>
                <c:pt idx="254">
                  <c:v>5.327381100414641E-3</c:v>
                </c:pt>
                <c:pt idx="255">
                  <c:v>5.476190615354426E-3</c:v>
                </c:pt>
                <c:pt idx="256">
                  <c:v>5.625000130294211E-3</c:v>
                </c:pt>
                <c:pt idx="257">
                  <c:v>5.773809645233996E-3</c:v>
                </c:pt>
                <c:pt idx="258">
                  <c:v>5.9226191602874678E-3</c:v>
                </c:pt>
                <c:pt idx="259">
                  <c:v>5.0345568576176444E-3</c:v>
                </c:pt>
                <c:pt idx="260">
                  <c:v>4.7743055038154125E-3</c:v>
                </c:pt>
                <c:pt idx="261">
                  <c:v>4.7743055038154125E-3</c:v>
                </c:pt>
                <c:pt idx="262">
                  <c:v>4.7743055038154125E-3</c:v>
                </c:pt>
                <c:pt idx="263">
                  <c:v>6.6695601524164282E-3</c:v>
                </c:pt>
                <c:pt idx="264">
                  <c:v>5.1732998521174522E-3</c:v>
                </c:pt>
                <c:pt idx="265">
                  <c:v>4.9981316697085276E-3</c:v>
                </c:pt>
                <c:pt idx="266">
                  <c:v>4.8229634874132898E-3</c:v>
                </c:pt>
                <c:pt idx="267">
                  <c:v>4.6477953050043652E-3</c:v>
                </c:pt>
                <c:pt idx="268">
                  <c:v>4.4726271227091274E-3</c:v>
                </c:pt>
                <c:pt idx="269">
                  <c:v>4.2974589404138896E-3</c:v>
                </c:pt>
                <c:pt idx="270">
                  <c:v>4.1222907581186519E-3</c:v>
                </c:pt>
                <c:pt idx="271">
                  <c:v>3.915786934358797E-3</c:v>
                </c:pt>
                <c:pt idx="272">
                  <c:v>4.2353480248493725E-3</c:v>
                </c:pt>
                <c:pt idx="273">
                  <c:v>4.6646063178741315E-3</c:v>
                </c:pt>
                <c:pt idx="274">
                  <c:v>5.1778084543911973E-3</c:v>
                </c:pt>
                <c:pt idx="275">
                  <c:v>5.0398285666233278E-3</c:v>
                </c:pt>
                <c:pt idx="276">
                  <c:v>4.8100491273999069E-3</c:v>
                </c:pt>
                <c:pt idx="277">
                  <c:v>4.5802696884038596E-3</c:v>
                </c:pt>
                <c:pt idx="278">
                  <c:v>4.3504902491804387E-3</c:v>
                </c:pt>
                <c:pt idx="279">
                  <c:v>4.1064134226265498E-3</c:v>
                </c:pt>
                <c:pt idx="280">
                  <c:v>3.9345561631307646E-3</c:v>
                </c:pt>
                <c:pt idx="281">
                  <c:v>4.359148605090013E-3</c:v>
                </c:pt>
                <c:pt idx="282">
                  <c:v>4.783741046594514E-3</c:v>
                </c:pt>
                <c:pt idx="283">
                  <c:v>5.2083334885537624E-3</c:v>
                </c:pt>
                <c:pt idx="284">
                  <c:v>4.7433036711481691E-3</c:v>
                </c:pt>
                <c:pt idx="285">
                  <c:v>4.2038690829940602E-3</c:v>
                </c:pt>
                <c:pt idx="286">
                  <c:v>4.0536556780352839E-3</c:v>
                </c:pt>
                <c:pt idx="287">
                  <c:v>4.9716654834355721E-3</c:v>
                </c:pt>
              </c:numCache>
            </c:numRef>
          </c:yVal>
          <c:smooth val="0"/>
          <c:extLst>
            <c:ext xmlns:c16="http://schemas.microsoft.com/office/drawing/2014/chart" uri="{C3380CC4-5D6E-409C-BE32-E72D297353CC}">
              <c16:uniqueId val="{00000000-79A3-4448-96B0-456AF22D29D5}"/>
            </c:ext>
          </c:extLst>
        </c:ser>
        <c:ser>
          <c:idx val="1"/>
          <c:order val="1"/>
          <c:tx>
            <c:v>Denitrificatiezone</c:v>
          </c:tx>
          <c:spPr>
            <a:ln w="19050" cap="rnd">
              <a:solidFill>
                <a:schemeClr val="accent2"/>
              </a:solidFill>
              <a:round/>
            </a:ln>
            <a:effectLst/>
          </c:spPr>
          <c:marker>
            <c:symbol val="none"/>
          </c:marker>
          <c:xVal>
            <c:numRef>
              <c:f>Berekeningen!$A$3:$A$290</c:f>
              <c:numCache>
                <c:formatCode>h:mm:ss</c:formatCode>
                <c:ptCount val="288"/>
                <c:pt idx="0">
                  <c:v>0</c:v>
                </c:pt>
                <c:pt idx="1">
                  <c:v>3.472222222222222E-3</c:v>
                </c:pt>
                <c:pt idx="2">
                  <c:v>6.9444444444444441E-3</c:v>
                </c:pt>
                <c:pt idx="3">
                  <c:v>1.0416666666666666E-2</c:v>
                </c:pt>
                <c:pt idx="4">
                  <c:v>1.38888888888889E-2</c:v>
                </c:pt>
                <c:pt idx="5">
                  <c:v>1.7361111111111101E-2</c:v>
                </c:pt>
                <c:pt idx="6">
                  <c:v>2.0833333333333301E-2</c:v>
                </c:pt>
                <c:pt idx="7">
                  <c:v>2.4305555555555601E-2</c:v>
                </c:pt>
                <c:pt idx="8">
                  <c:v>2.7777777777777801E-2</c:v>
                </c:pt>
                <c:pt idx="9">
                  <c:v>3.125E-2</c:v>
                </c:pt>
                <c:pt idx="10">
                  <c:v>3.4722222222222203E-2</c:v>
                </c:pt>
                <c:pt idx="11">
                  <c:v>3.8194444444444399E-2</c:v>
                </c:pt>
                <c:pt idx="12">
                  <c:v>4.1666666666666699E-2</c:v>
                </c:pt>
                <c:pt idx="13">
                  <c:v>4.5138888888888902E-2</c:v>
                </c:pt>
                <c:pt idx="14">
                  <c:v>4.8611111111111098E-2</c:v>
                </c:pt>
                <c:pt idx="15">
                  <c:v>5.2083333333333301E-2</c:v>
                </c:pt>
                <c:pt idx="16">
                  <c:v>5.5555555555555601E-2</c:v>
                </c:pt>
                <c:pt idx="17">
                  <c:v>5.9027777777777797E-2</c:v>
                </c:pt>
                <c:pt idx="18">
                  <c:v>6.25E-2</c:v>
                </c:pt>
                <c:pt idx="19">
                  <c:v>6.5972222222222196E-2</c:v>
                </c:pt>
                <c:pt idx="20">
                  <c:v>6.9444444444444406E-2</c:v>
                </c:pt>
                <c:pt idx="21">
                  <c:v>7.2916666666666699E-2</c:v>
                </c:pt>
                <c:pt idx="22">
                  <c:v>7.6388888888888895E-2</c:v>
                </c:pt>
                <c:pt idx="23">
                  <c:v>7.9861111111111105E-2</c:v>
                </c:pt>
                <c:pt idx="24">
                  <c:v>8.3333333333333301E-2</c:v>
                </c:pt>
                <c:pt idx="25">
                  <c:v>8.6805555555555594E-2</c:v>
                </c:pt>
                <c:pt idx="26">
                  <c:v>9.0277777777777804E-2</c:v>
                </c:pt>
                <c:pt idx="27">
                  <c:v>9.375E-2</c:v>
                </c:pt>
                <c:pt idx="28">
                  <c:v>9.7222222222222196E-2</c:v>
                </c:pt>
                <c:pt idx="29">
                  <c:v>0.100694444444444</c:v>
                </c:pt>
                <c:pt idx="30">
                  <c:v>0.104166666666667</c:v>
                </c:pt>
                <c:pt idx="31">
                  <c:v>0.10763888888888901</c:v>
                </c:pt>
                <c:pt idx="32">
                  <c:v>0.11111111111111099</c:v>
                </c:pt>
                <c:pt idx="33">
                  <c:v>0.114583333333333</c:v>
                </c:pt>
                <c:pt idx="34">
                  <c:v>0.118055555555556</c:v>
                </c:pt>
                <c:pt idx="35">
                  <c:v>0.121527777777778</c:v>
                </c:pt>
                <c:pt idx="36">
                  <c:v>0.125</c:v>
                </c:pt>
                <c:pt idx="37">
                  <c:v>0.12847222222222199</c:v>
                </c:pt>
                <c:pt idx="38">
                  <c:v>0.131944444444444</c:v>
                </c:pt>
                <c:pt idx="39">
                  <c:v>0.13541666666666699</c:v>
                </c:pt>
                <c:pt idx="40">
                  <c:v>0.13888888888888901</c:v>
                </c:pt>
                <c:pt idx="41">
                  <c:v>0.14236111111111099</c:v>
                </c:pt>
                <c:pt idx="42">
                  <c:v>0.14583333333333301</c:v>
                </c:pt>
                <c:pt idx="43">
                  <c:v>0.149305555555556</c:v>
                </c:pt>
                <c:pt idx="44">
                  <c:v>0.15277777777777801</c:v>
                </c:pt>
                <c:pt idx="45">
                  <c:v>0.15625</c:v>
                </c:pt>
                <c:pt idx="46">
                  <c:v>0.15972222222222199</c:v>
                </c:pt>
                <c:pt idx="47">
                  <c:v>0.163194444444444</c:v>
                </c:pt>
                <c:pt idx="48">
                  <c:v>0.16666666666666699</c:v>
                </c:pt>
                <c:pt idx="49">
                  <c:v>0.17013888888888901</c:v>
                </c:pt>
                <c:pt idx="50">
                  <c:v>0.17361111111111099</c:v>
                </c:pt>
                <c:pt idx="51">
                  <c:v>0.17708333333333301</c:v>
                </c:pt>
                <c:pt idx="52">
                  <c:v>0.180555555555556</c:v>
                </c:pt>
                <c:pt idx="53">
                  <c:v>0.18402777777777801</c:v>
                </c:pt>
                <c:pt idx="54">
                  <c:v>0.1875</c:v>
                </c:pt>
                <c:pt idx="55">
                  <c:v>0.19097222222222199</c:v>
                </c:pt>
                <c:pt idx="56">
                  <c:v>0.194444444444444</c:v>
                </c:pt>
                <c:pt idx="57">
                  <c:v>0.19791666666666699</c:v>
                </c:pt>
                <c:pt idx="58">
                  <c:v>0.20138888888888901</c:v>
                </c:pt>
                <c:pt idx="59">
                  <c:v>0.20486111111111099</c:v>
                </c:pt>
                <c:pt idx="60">
                  <c:v>0.20833333333333301</c:v>
                </c:pt>
                <c:pt idx="61">
                  <c:v>0.211805555555556</c:v>
                </c:pt>
                <c:pt idx="62">
                  <c:v>0.21527777777777801</c:v>
                </c:pt>
                <c:pt idx="63">
                  <c:v>0.21875</c:v>
                </c:pt>
                <c:pt idx="64">
                  <c:v>0.22222222222222199</c:v>
                </c:pt>
                <c:pt idx="65">
                  <c:v>0.225694444444444</c:v>
                </c:pt>
                <c:pt idx="66">
                  <c:v>0.22916666666666699</c:v>
                </c:pt>
                <c:pt idx="67">
                  <c:v>0.23263888888888901</c:v>
                </c:pt>
                <c:pt idx="68">
                  <c:v>0.23611111111111099</c:v>
                </c:pt>
                <c:pt idx="69">
                  <c:v>0.23958333333333301</c:v>
                </c:pt>
                <c:pt idx="70">
                  <c:v>0.243055555555556</c:v>
                </c:pt>
                <c:pt idx="71">
                  <c:v>0.24652777777777801</c:v>
                </c:pt>
                <c:pt idx="72">
                  <c:v>0.25</c:v>
                </c:pt>
                <c:pt idx="73">
                  <c:v>0.25347222222222199</c:v>
                </c:pt>
                <c:pt idx="74">
                  <c:v>0.25694444444444398</c:v>
                </c:pt>
                <c:pt idx="75">
                  <c:v>0.26041666666666702</c:v>
                </c:pt>
                <c:pt idx="76">
                  <c:v>0.26388888888888901</c:v>
                </c:pt>
                <c:pt idx="77">
                  <c:v>0.26736111111111099</c:v>
                </c:pt>
                <c:pt idx="78">
                  <c:v>0.27083333333333298</c:v>
                </c:pt>
                <c:pt idx="79">
                  <c:v>0.27430555555555602</c:v>
                </c:pt>
                <c:pt idx="80">
                  <c:v>0.27777777777777801</c:v>
                </c:pt>
                <c:pt idx="81">
                  <c:v>0.28125</c:v>
                </c:pt>
                <c:pt idx="82">
                  <c:v>0.28472222222222199</c:v>
                </c:pt>
                <c:pt idx="83">
                  <c:v>0.28819444444444398</c:v>
                </c:pt>
                <c:pt idx="84">
                  <c:v>0.29166666666666702</c:v>
                </c:pt>
                <c:pt idx="85">
                  <c:v>0.29513888888888901</c:v>
                </c:pt>
                <c:pt idx="86">
                  <c:v>0.29861111111111099</c:v>
                </c:pt>
                <c:pt idx="87">
                  <c:v>0.30208333333333298</c:v>
                </c:pt>
                <c:pt idx="88">
                  <c:v>0.30555555555555602</c:v>
                </c:pt>
                <c:pt idx="89">
                  <c:v>0.30902777777777801</c:v>
                </c:pt>
                <c:pt idx="90">
                  <c:v>0.3125</c:v>
                </c:pt>
                <c:pt idx="91">
                  <c:v>0.31597222222222199</c:v>
                </c:pt>
                <c:pt idx="92">
                  <c:v>0.31944444444444398</c:v>
                </c:pt>
                <c:pt idx="93">
                  <c:v>0.32291666666666702</c:v>
                </c:pt>
                <c:pt idx="94">
                  <c:v>0.32638888888888901</c:v>
                </c:pt>
                <c:pt idx="95">
                  <c:v>0.32986111111111099</c:v>
                </c:pt>
                <c:pt idx="96">
                  <c:v>0.33333333333333298</c:v>
                </c:pt>
                <c:pt idx="97">
                  <c:v>0.33680555555555602</c:v>
                </c:pt>
                <c:pt idx="98">
                  <c:v>0.34027777777777801</c:v>
                </c:pt>
                <c:pt idx="99">
                  <c:v>0.34375</c:v>
                </c:pt>
                <c:pt idx="100">
                  <c:v>0.34722222222222199</c:v>
                </c:pt>
                <c:pt idx="101">
                  <c:v>0.35069444444444398</c:v>
                </c:pt>
                <c:pt idx="102">
                  <c:v>0.35416666666666702</c:v>
                </c:pt>
                <c:pt idx="103">
                  <c:v>0.35763888888888901</c:v>
                </c:pt>
                <c:pt idx="104">
                  <c:v>0.36111111111111099</c:v>
                </c:pt>
                <c:pt idx="105">
                  <c:v>0.36458333333333298</c:v>
                </c:pt>
                <c:pt idx="106">
                  <c:v>0.36805555555555602</c:v>
                </c:pt>
                <c:pt idx="107">
                  <c:v>0.37152777777777801</c:v>
                </c:pt>
                <c:pt idx="108">
                  <c:v>0.375</c:v>
                </c:pt>
                <c:pt idx="109">
                  <c:v>0.37847222222222199</c:v>
                </c:pt>
                <c:pt idx="110">
                  <c:v>0.38194444444444398</c:v>
                </c:pt>
                <c:pt idx="111">
                  <c:v>0.38541666666666702</c:v>
                </c:pt>
                <c:pt idx="112">
                  <c:v>0.38888888888888901</c:v>
                </c:pt>
                <c:pt idx="113">
                  <c:v>0.39236111111111099</c:v>
                </c:pt>
                <c:pt idx="114">
                  <c:v>0.39583333333333298</c:v>
                </c:pt>
                <c:pt idx="115">
                  <c:v>0.39930555555555602</c:v>
                </c:pt>
                <c:pt idx="116">
                  <c:v>0.40277777777777801</c:v>
                </c:pt>
                <c:pt idx="117">
                  <c:v>0.40625</c:v>
                </c:pt>
                <c:pt idx="118">
                  <c:v>0.40972222222222199</c:v>
                </c:pt>
                <c:pt idx="119">
                  <c:v>0.41319444444444398</c:v>
                </c:pt>
                <c:pt idx="120">
                  <c:v>0.41666666666666702</c:v>
                </c:pt>
                <c:pt idx="121">
                  <c:v>0.42013888888888901</c:v>
                </c:pt>
                <c:pt idx="122">
                  <c:v>0.42361111111111099</c:v>
                </c:pt>
                <c:pt idx="123">
                  <c:v>0.42708333333333298</c:v>
                </c:pt>
                <c:pt idx="124">
                  <c:v>0.43055555555555602</c:v>
                </c:pt>
                <c:pt idx="125">
                  <c:v>0.43402777777777801</c:v>
                </c:pt>
                <c:pt idx="126">
                  <c:v>0.4375</c:v>
                </c:pt>
                <c:pt idx="127">
                  <c:v>0.44097222222222199</c:v>
                </c:pt>
                <c:pt idx="128">
                  <c:v>0.44444444444444398</c:v>
                </c:pt>
                <c:pt idx="129">
                  <c:v>0.44791666666666702</c:v>
                </c:pt>
                <c:pt idx="130">
                  <c:v>0.45138888888888901</c:v>
                </c:pt>
                <c:pt idx="131">
                  <c:v>0.45486111111111099</c:v>
                </c:pt>
                <c:pt idx="132">
                  <c:v>0.45833333333333298</c:v>
                </c:pt>
                <c:pt idx="133">
                  <c:v>0.46180555555555602</c:v>
                </c:pt>
                <c:pt idx="134">
                  <c:v>0.46527777777777801</c:v>
                </c:pt>
                <c:pt idx="135">
                  <c:v>0.46875</c:v>
                </c:pt>
                <c:pt idx="136">
                  <c:v>0.47222222222222199</c:v>
                </c:pt>
                <c:pt idx="137">
                  <c:v>0.47569444444444398</c:v>
                </c:pt>
                <c:pt idx="138">
                  <c:v>0.47916666666666702</c:v>
                </c:pt>
                <c:pt idx="139">
                  <c:v>0.48263888888888901</c:v>
                </c:pt>
                <c:pt idx="140">
                  <c:v>0.48611111111111099</c:v>
                </c:pt>
                <c:pt idx="141">
                  <c:v>0.48958333333333298</c:v>
                </c:pt>
                <c:pt idx="142">
                  <c:v>0.49305555555555602</c:v>
                </c:pt>
                <c:pt idx="143">
                  <c:v>0.49652777777777801</c:v>
                </c:pt>
                <c:pt idx="144">
                  <c:v>0.5</c:v>
                </c:pt>
                <c:pt idx="145">
                  <c:v>0.50347222222222199</c:v>
                </c:pt>
                <c:pt idx="146">
                  <c:v>0.50694444444444398</c:v>
                </c:pt>
                <c:pt idx="147">
                  <c:v>0.51041666666666696</c:v>
                </c:pt>
                <c:pt idx="148">
                  <c:v>0.51388888888888895</c:v>
                </c:pt>
                <c:pt idx="149">
                  <c:v>0.51736111111111105</c:v>
                </c:pt>
                <c:pt idx="150">
                  <c:v>0.52083333333333304</c:v>
                </c:pt>
                <c:pt idx="151">
                  <c:v>0.52430555555555602</c:v>
                </c:pt>
                <c:pt idx="152">
                  <c:v>0.52777777777777801</c:v>
                </c:pt>
                <c:pt idx="153">
                  <c:v>0.53125</c:v>
                </c:pt>
                <c:pt idx="154">
                  <c:v>0.53472222222222199</c:v>
                </c:pt>
                <c:pt idx="155">
                  <c:v>0.53819444444444398</c:v>
                </c:pt>
                <c:pt idx="156">
                  <c:v>0.54166666666666696</c:v>
                </c:pt>
                <c:pt idx="157">
                  <c:v>0.54513888888888895</c:v>
                </c:pt>
                <c:pt idx="158">
                  <c:v>0.54861111111111105</c:v>
                </c:pt>
                <c:pt idx="159">
                  <c:v>0.55208333333333304</c:v>
                </c:pt>
                <c:pt idx="160">
                  <c:v>0.55555555555555602</c:v>
                </c:pt>
                <c:pt idx="161">
                  <c:v>0.55902777777777801</c:v>
                </c:pt>
                <c:pt idx="162">
                  <c:v>0.5625</c:v>
                </c:pt>
                <c:pt idx="163">
                  <c:v>0.56597222222222199</c:v>
                </c:pt>
                <c:pt idx="164">
                  <c:v>0.56944444444444398</c:v>
                </c:pt>
                <c:pt idx="165">
                  <c:v>0.57291666666666696</c:v>
                </c:pt>
                <c:pt idx="166">
                  <c:v>0.57638888888888895</c:v>
                </c:pt>
                <c:pt idx="167">
                  <c:v>0.57986111111111105</c:v>
                </c:pt>
                <c:pt idx="168">
                  <c:v>0.58333333333333304</c:v>
                </c:pt>
                <c:pt idx="169">
                  <c:v>0.58680555555555503</c:v>
                </c:pt>
                <c:pt idx="170">
                  <c:v>0.59027777777777801</c:v>
                </c:pt>
                <c:pt idx="171">
                  <c:v>0.59375</c:v>
                </c:pt>
                <c:pt idx="172">
                  <c:v>0.59722222222222199</c:v>
                </c:pt>
                <c:pt idx="173">
                  <c:v>0.60069444444444398</c:v>
                </c:pt>
                <c:pt idx="174">
                  <c:v>0.60416666666666696</c:v>
                </c:pt>
                <c:pt idx="175">
                  <c:v>0.60763888888888895</c:v>
                </c:pt>
                <c:pt idx="176">
                  <c:v>0.61111111111111105</c:v>
                </c:pt>
                <c:pt idx="177">
                  <c:v>0.61458333333333304</c:v>
                </c:pt>
                <c:pt idx="178">
                  <c:v>0.61805555555555503</c:v>
                </c:pt>
                <c:pt idx="179">
                  <c:v>0.62152777777777801</c:v>
                </c:pt>
                <c:pt idx="180">
                  <c:v>0.625</c:v>
                </c:pt>
                <c:pt idx="181">
                  <c:v>0.62847222222222199</c:v>
                </c:pt>
                <c:pt idx="182">
                  <c:v>0.63194444444444398</c:v>
                </c:pt>
                <c:pt idx="183">
                  <c:v>0.63541666666666696</c:v>
                </c:pt>
                <c:pt idx="184">
                  <c:v>0.63888888888888895</c:v>
                </c:pt>
                <c:pt idx="185">
                  <c:v>0.64236111111111105</c:v>
                </c:pt>
                <c:pt idx="186">
                  <c:v>0.64583333333333304</c:v>
                </c:pt>
                <c:pt idx="187">
                  <c:v>0.64930555555555503</c:v>
                </c:pt>
                <c:pt idx="188">
                  <c:v>0.65277777777777801</c:v>
                </c:pt>
                <c:pt idx="189">
                  <c:v>0.65625</c:v>
                </c:pt>
                <c:pt idx="190">
                  <c:v>0.65972222222222199</c:v>
                </c:pt>
                <c:pt idx="191">
                  <c:v>0.66319444444444398</c:v>
                </c:pt>
                <c:pt idx="192">
                  <c:v>0.66666666666666696</c:v>
                </c:pt>
                <c:pt idx="193">
                  <c:v>0.67013888888888895</c:v>
                </c:pt>
                <c:pt idx="194">
                  <c:v>0.67361111111111105</c:v>
                </c:pt>
                <c:pt idx="195">
                  <c:v>0.67708333333333304</c:v>
                </c:pt>
                <c:pt idx="196">
                  <c:v>0.68055555555555503</c:v>
                </c:pt>
                <c:pt idx="197">
                  <c:v>0.68402777777777801</c:v>
                </c:pt>
                <c:pt idx="198">
                  <c:v>0.6875</c:v>
                </c:pt>
                <c:pt idx="199">
                  <c:v>0.69097222222222199</c:v>
                </c:pt>
                <c:pt idx="200">
                  <c:v>0.69444444444444398</c:v>
                </c:pt>
                <c:pt idx="201">
                  <c:v>0.69791666666666696</c:v>
                </c:pt>
                <c:pt idx="202">
                  <c:v>0.70138888888888895</c:v>
                </c:pt>
                <c:pt idx="203">
                  <c:v>0.70486111111111105</c:v>
                </c:pt>
                <c:pt idx="204">
                  <c:v>0.70833333333333304</c:v>
                </c:pt>
                <c:pt idx="205">
                  <c:v>0.71180555555555503</c:v>
                </c:pt>
                <c:pt idx="206">
                  <c:v>0.71527777777777801</c:v>
                </c:pt>
                <c:pt idx="207">
                  <c:v>0.71875</c:v>
                </c:pt>
                <c:pt idx="208">
                  <c:v>0.72222222222222199</c:v>
                </c:pt>
                <c:pt idx="209">
                  <c:v>0.72569444444444398</c:v>
                </c:pt>
                <c:pt idx="210">
                  <c:v>0.72916666666666696</c:v>
                </c:pt>
                <c:pt idx="211">
                  <c:v>0.73263888888888895</c:v>
                </c:pt>
                <c:pt idx="212">
                  <c:v>0.73611111111111105</c:v>
                </c:pt>
                <c:pt idx="213">
                  <c:v>0.73958333333333304</c:v>
                </c:pt>
                <c:pt idx="214">
                  <c:v>0.74305555555555503</c:v>
                </c:pt>
                <c:pt idx="215">
                  <c:v>0.74652777777777801</c:v>
                </c:pt>
                <c:pt idx="216">
                  <c:v>0.75</c:v>
                </c:pt>
                <c:pt idx="217">
                  <c:v>0.75347222222222199</c:v>
                </c:pt>
                <c:pt idx="218">
                  <c:v>0.75694444444444398</c:v>
                </c:pt>
                <c:pt idx="219">
                  <c:v>0.76041666666666696</c:v>
                </c:pt>
                <c:pt idx="220">
                  <c:v>0.76388888888888895</c:v>
                </c:pt>
                <c:pt idx="221">
                  <c:v>0.76736111111111105</c:v>
                </c:pt>
                <c:pt idx="222">
                  <c:v>0.77083333333333304</c:v>
                </c:pt>
                <c:pt idx="223">
                  <c:v>0.77430555555555503</c:v>
                </c:pt>
                <c:pt idx="224">
                  <c:v>0.77777777777777801</c:v>
                </c:pt>
                <c:pt idx="225">
                  <c:v>0.78125</c:v>
                </c:pt>
                <c:pt idx="226">
                  <c:v>0.78472222222222199</c:v>
                </c:pt>
                <c:pt idx="227">
                  <c:v>0.78819444444444398</c:v>
                </c:pt>
                <c:pt idx="228">
                  <c:v>0.79166666666666696</c:v>
                </c:pt>
                <c:pt idx="229">
                  <c:v>0.79513888888888895</c:v>
                </c:pt>
                <c:pt idx="230">
                  <c:v>0.79861111111111105</c:v>
                </c:pt>
                <c:pt idx="231">
                  <c:v>0.80208333333333304</c:v>
                </c:pt>
                <c:pt idx="232">
                  <c:v>0.80555555555555503</c:v>
                </c:pt>
                <c:pt idx="233">
                  <c:v>0.80902777777777801</c:v>
                </c:pt>
                <c:pt idx="234">
                  <c:v>0.8125</c:v>
                </c:pt>
                <c:pt idx="235">
                  <c:v>0.81597222222222199</c:v>
                </c:pt>
                <c:pt idx="236">
                  <c:v>0.81944444444444398</c:v>
                </c:pt>
                <c:pt idx="237">
                  <c:v>0.82291666666666696</c:v>
                </c:pt>
                <c:pt idx="238">
                  <c:v>0.82638888888888895</c:v>
                </c:pt>
                <c:pt idx="239">
                  <c:v>0.82986111111111105</c:v>
                </c:pt>
                <c:pt idx="240">
                  <c:v>0.83333333333333304</c:v>
                </c:pt>
                <c:pt idx="241">
                  <c:v>0.83680555555555503</c:v>
                </c:pt>
                <c:pt idx="242">
                  <c:v>0.84027777777777801</c:v>
                </c:pt>
                <c:pt idx="243">
                  <c:v>0.84375</c:v>
                </c:pt>
                <c:pt idx="244">
                  <c:v>0.84722222222222199</c:v>
                </c:pt>
                <c:pt idx="245">
                  <c:v>0.85069444444444398</c:v>
                </c:pt>
                <c:pt idx="246">
                  <c:v>0.85416666666666696</c:v>
                </c:pt>
                <c:pt idx="247">
                  <c:v>0.85763888888888895</c:v>
                </c:pt>
                <c:pt idx="248">
                  <c:v>0.86111111111111105</c:v>
                </c:pt>
                <c:pt idx="249">
                  <c:v>0.86458333333333304</c:v>
                </c:pt>
                <c:pt idx="250">
                  <c:v>0.86805555555555503</c:v>
                </c:pt>
                <c:pt idx="251">
                  <c:v>0.87152777777777801</c:v>
                </c:pt>
                <c:pt idx="252">
                  <c:v>0.875</c:v>
                </c:pt>
                <c:pt idx="253">
                  <c:v>0.87847222222222199</c:v>
                </c:pt>
                <c:pt idx="254">
                  <c:v>0.88194444444444398</c:v>
                </c:pt>
                <c:pt idx="255">
                  <c:v>0.88541666666666696</c:v>
                </c:pt>
                <c:pt idx="256">
                  <c:v>0.88888888888888895</c:v>
                </c:pt>
                <c:pt idx="257">
                  <c:v>0.89236111111111105</c:v>
                </c:pt>
                <c:pt idx="258">
                  <c:v>0.89583333333333304</c:v>
                </c:pt>
                <c:pt idx="259">
                  <c:v>0.89930555555555503</c:v>
                </c:pt>
                <c:pt idx="260">
                  <c:v>0.90277777777777801</c:v>
                </c:pt>
                <c:pt idx="261">
                  <c:v>0.90625</c:v>
                </c:pt>
                <c:pt idx="262">
                  <c:v>0.90972222222222199</c:v>
                </c:pt>
                <c:pt idx="263">
                  <c:v>0.91319444444444398</c:v>
                </c:pt>
                <c:pt idx="264">
                  <c:v>0.91666666666666696</c:v>
                </c:pt>
                <c:pt idx="265">
                  <c:v>0.92013888888888895</c:v>
                </c:pt>
                <c:pt idx="266">
                  <c:v>0.92361111111111105</c:v>
                </c:pt>
                <c:pt idx="267">
                  <c:v>0.92708333333333304</c:v>
                </c:pt>
                <c:pt idx="268">
                  <c:v>0.93055555555555503</c:v>
                </c:pt>
                <c:pt idx="269">
                  <c:v>0.93402777777777801</c:v>
                </c:pt>
                <c:pt idx="270">
                  <c:v>0.9375</c:v>
                </c:pt>
                <c:pt idx="271">
                  <c:v>0.94097222222222199</c:v>
                </c:pt>
                <c:pt idx="272">
                  <c:v>0.94444444444444398</c:v>
                </c:pt>
                <c:pt idx="273">
                  <c:v>0.94791666666666696</c:v>
                </c:pt>
                <c:pt idx="274">
                  <c:v>0.95138888888888895</c:v>
                </c:pt>
                <c:pt idx="275">
                  <c:v>0.95486111111111105</c:v>
                </c:pt>
                <c:pt idx="276">
                  <c:v>0.95833333333333304</c:v>
                </c:pt>
                <c:pt idx="277">
                  <c:v>0.96180555555555503</c:v>
                </c:pt>
                <c:pt idx="278">
                  <c:v>0.96527777777777801</c:v>
                </c:pt>
                <c:pt idx="279">
                  <c:v>0.96875</c:v>
                </c:pt>
                <c:pt idx="280">
                  <c:v>0.97222222222222199</c:v>
                </c:pt>
                <c:pt idx="281">
                  <c:v>0.97569444444444398</c:v>
                </c:pt>
                <c:pt idx="282">
                  <c:v>0.97916666666666696</c:v>
                </c:pt>
                <c:pt idx="283">
                  <c:v>0.98263888888888895</c:v>
                </c:pt>
                <c:pt idx="284">
                  <c:v>0.98611111111111105</c:v>
                </c:pt>
                <c:pt idx="285">
                  <c:v>0.98958333333333304</c:v>
                </c:pt>
                <c:pt idx="286">
                  <c:v>0.99305555555555503</c:v>
                </c:pt>
                <c:pt idx="287">
                  <c:v>0.99652777777777801</c:v>
                </c:pt>
              </c:numCache>
            </c:numRef>
          </c:xVal>
          <c:yVal>
            <c:numRef>
              <c:f>Berekeningen!$W$3:$W$290</c:f>
              <c:numCache>
                <c:formatCode>General</c:formatCode>
                <c:ptCount val="288"/>
                <c:pt idx="0">
                  <c:v>0</c:v>
                </c:pt>
                <c:pt idx="1">
                  <c:v>0</c:v>
                </c:pt>
                <c:pt idx="2">
                  <c:v>0</c:v>
                </c:pt>
                <c:pt idx="3">
                  <c:v>0</c:v>
                </c:pt>
                <c:pt idx="4">
                  <c:v>0</c:v>
                </c:pt>
                <c:pt idx="5">
                  <c:v>0</c:v>
                </c:pt>
                <c:pt idx="6">
                  <c:v>0</c:v>
                </c:pt>
                <c:pt idx="7">
                  <c:v>0</c:v>
                </c:pt>
                <c:pt idx="8">
                  <c:v>0</c:v>
                </c:pt>
                <c:pt idx="9">
                  <c:v>1.1120996521185589E-4</c:v>
                </c:pt>
                <c:pt idx="10">
                  <c:v>2.9655990726951131E-4</c:v>
                </c:pt>
                <c:pt idx="11">
                  <c:v>4.8190984944085358E-4</c:v>
                </c:pt>
                <c:pt idx="12">
                  <c:v>6.67259791498509E-4</c:v>
                </c:pt>
                <c:pt idx="13">
                  <c:v>8.5260973355616443E-4</c:v>
                </c:pt>
                <c:pt idx="14">
                  <c:v>1.0379596756138199E-3</c:v>
                </c:pt>
                <c:pt idx="15">
                  <c:v>1.2233096176714753E-3</c:v>
                </c:pt>
                <c:pt idx="16">
                  <c:v>1.4086595597291307E-3</c:v>
                </c:pt>
                <c:pt idx="17">
                  <c:v>1.5837637688794833E-3</c:v>
                </c:pt>
                <c:pt idx="18">
                  <c:v>1.5972222337344041E-3</c:v>
                </c:pt>
                <c:pt idx="19">
                  <c:v>2.0713009030259855E-3</c:v>
                </c:pt>
                <c:pt idx="20">
                  <c:v>2.4580583403803757E-3</c:v>
                </c:pt>
                <c:pt idx="21">
                  <c:v>2.9415051369596767E-3</c:v>
                </c:pt>
                <c:pt idx="22">
                  <c:v>3.1666895774833392E-3</c:v>
                </c:pt>
                <c:pt idx="23">
                  <c:v>3.4236797396260954E-3</c:v>
                </c:pt>
                <c:pt idx="24">
                  <c:v>3.6806699017688516E-3</c:v>
                </c:pt>
                <c:pt idx="25">
                  <c:v>3.9376600639116077E-3</c:v>
                </c:pt>
                <c:pt idx="26">
                  <c:v>4.2577555881507575E-3</c:v>
                </c:pt>
                <c:pt idx="27">
                  <c:v>4.5014882925897837E-3</c:v>
                </c:pt>
                <c:pt idx="28">
                  <c:v>4.8735120799392462E-3</c:v>
                </c:pt>
                <c:pt idx="29">
                  <c:v>5.2455358672887087E-3</c:v>
                </c:pt>
                <c:pt idx="30">
                  <c:v>5.6175596546381712E-3</c:v>
                </c:pt>
                <c:pt idx="31">
                  <c:v>5.1446759219591813E-3</c:v>
                </c:pt>
                <c:pt idx="32">
                  <c:v>5.3001469123046263E-3</c:v>
                </c:pt>
                <c:pt idx="33">
                  <c:v>5.0338875326209143E-3</c:v>
                </c:pt>
                <c:pt idx="34">
                  <c:v>6.076388992369175E-3</c:v>
                </c:pt>
                <c:pt idx="35">
                  <c:v>7.3474700385910792E-3</c:v>
                </c:pt>
                <c:pt idx="36">
                  <c:v>6.5865929529536514E-3</c:v>
                </c:pt>
                <c:pt idx="37">
                  <c:v>6.5711805412623408E-3</c:v>
                </c:pt>
                <c:pt idx="38">
                  <c:v>5.7486979810467652E-3</c:v>
                </c:pt>
                <c:pt idx="39">
                  <c:v>4.8301090819222736E-3</c:v>
                </c:pt>
                <c:pt idx="40">
                  <c:v>3.040509310873555E-3</c:v>
                </c:pt>
                <c:pt idx="41">
                  <c:v>1.6703493395956077E-3</c:v>
                </c:pt>
                <c:pt idx="42">
                  <c:v>4.3161651555578828E-4</c:v>
                </c:pt>
                <c:pt idx="43">
                  <c:v>3.9544753380482689E-4</c:v>
                </c:pt>
                <c:pt idx="44">
                  <c:v>3.592785520538655E-4</c:v>
                </c:pt>
                <c:pt idx="45">
                  <c:v>3.231095703029041E-4</c:v>
                </c:pt>
                <c:pt idx="46">
                  <c:v>2.8694058855194271E-4</c:v>
                </c:pt>
                <c:pt idx="47">
                  <c:v>2.5077160680098132E-4</c:v>
                </c:pt>
                <c:pt idx="48">
                  <c:v>2.1460262505001992E-4</c:v>
                </c:pt>
                <c:pt idx="49">
                  <c:v>1.7843364329905853E-4</c:v>
                </c:pt>
                <c:pt idx="50">
                  <c:v>1.4226466154809714E-4</c:v>
                </c:pt>
                <c:pt idx="51">
                  <c:v>1.0609567979713574E-4</c:v>
                </c:pt>
                <c:pt idx="52">
                  <c:v>6.9926698046174351E-5</c:v>
                </c:pt>
                <c:pt idx="53">
                  <c:v>3.1507201875532094E-5</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0</c:v>
                </c:pt>
                <c:pt idx="155">
                  <c:v>0</c:v>
                </c:pt>
                <c:pt idx="156">
                  <c:v>0</c:v>
                </c:pt>
                <c:pt idx="157">
                  <c:v>0</c:v>
                </c:pt>
                <c:pt idx="158">
                  <c:v>0</c:v>
                </c:pt>
                <c:pt idx="159">
                  <c:v>0</c:v>
                </c:pt>
                <c:pt idx="160">
                  <c:v>0</c:v>
                </c:pt>
                <c:pt idx="161">
                  <c:v>0</c:v>
                </c:pt>
                <c:pt idx="162">
                  <c:v>0</c:v>
                </c:pt>
                <c:pt idx="163">
                  <c:v>0</c:v>
                </c:pt>
                <c:pt idx="164">
                  <c:v>0</c:v>
                </c:pt>
                <c:pt idx="165">
                  <c:v>0</c:v>
                </c:pt>
                <c:pt idx="166">
                  <c:v>0</c:v>
                </c:pt>
                <c:pt idx="167">
                  <c:v>0</c:v>
                </c:pt>
                <c:pt idx="168">
                  <c:v>0</c:v>
                </c:pt>
                <c:pt idx="169">
                  <c:v>0</c:v>
                </c:pt>
                <c:pt idx="170">
                  <c:v>0</c:v>
                </c:pt>
                <c:pt idx="171">
                  <c:v>0</c:v>
                </c:pt>
                <c:pt idx="172">
                  <c:v>0</c:v>
                </c:pt>
                <c:pt idx="173">
                  <c:v>0</c:v>
                </c:pt>
                <c:pt idx="174">
                  <c:v>0</c:v>
                </c:pt>
                <c:pt idx="175">
                  <c:v>0</c:v>
                </c:pt>
                <c:pt idx="176">
                  <c:v>0</c:v>
                </c:pt>
                <c:pt idx="177">
                  <c:v>0</c:v>
                </c:pt>
                <c:pt idx="178">
                  <c:v>0</c:v>
                </c:pt>
                <c:pt idx="179">
                  <c:v>0</c:v>
                </c:pt>
                <c:pt idx="180">
                  <c:v>0</c:v>
                </c:pt>
                <c:pt idx="181">
                  <c:v>0</c:v>
                </c:pt>
                <c:pt idx="182">
                  <c:v>0</c:v>
                </c:pt>
                <c:pt idx="183">
                  <c:v>0</c:v>
                </c:pt>
                <c:pt idx="184">
                  <c:v>0</c:v>
                </c:pt>
                <c:pt idx="185">
                  <c:v>0</c:v>
                </c:pt>
                <c:pt idx="186">
                  <c:v>4.5010289286437908E-4</c:v>
                </c:pt>
                <c:pt idx="187">
                  <c:v>4.3161651555578828E-4</c:v>
                </c:pt>
                <c:pt idx="188">
                  <c:v>3.9544753380482689E-4</c:v>
                </c:pt>
                <c:pt idx="189">
                  <c:v>3.592785520538655E-4</c:v>
                </c:pt>
                <c:pt idx="190">
                  <c:v>3.231095703029041E-4</c:v>
                </c:pt>
                <c:pt idx="191">
                  <c:v>2.8694058855194271E-4</c:v>
                </c:pt>
                <c:pt idx="192">
                  <c:v>2.5077160680098132E-4</c:v>
                </c:pt>
                <c:pt idx="193">
                  <c:v>2.1460262505001992E-4</c:v>
                </c:pt>
                <c:pt idx="194">
                  <c:v>1.7843364329905853E-4</c:v>
                </c:pt>
                <c:pt idx="195">
                  <c:v>1.4226466154809714E-4</c:v>
                </c:pt>
                <c:pt idx="196">
                  <c:v>1.0609567979713574E-4</c:v>
                </c:pt>
                <c:pt idx="197">
                  <c:v>6.9926698046174351E-5</c:v>
                </c:pt>
                <c:pt idx="198">
                  <c:v>3.1507201875532094E-5</c:v>
                </c:pt>
                <c:pt idx="199">
                  <c:v>0</c:v>
                </c:pt>
                <c:pt idx="200">
                  <c:v>0</c:v>
                </c:pt>
                <c:pt idx="201">
                  <c:v>0</c:v>
                </c:pt>
                <c:pt idx="202">
                  <c:v>0</c:v>
                </c:pt>
                <c:pt idx="203">
                  <c:v>0</c:v>
                </c:pt>
                <c:pt idx="204">
                  <c:v>0</c:v>
                </c:pt>
                <c:pt idx="205">
                  <c:v>0</c:v>
                </c:pt>
                <c:pt idx="206">
                  <c:v>0</c:v>
                </c:pt>
                <c:pt idx="207">
                  <c:v>0</c:v>
                </c:pt>
                <c:pt idx="208">
                  <c:v>0</c:v>
                </c:pt>
                <c:pt idx="209">
                  <c:v>0</c:v>
                </c:pt>
                <c:pt idx="210">
                  <c:v>0</c:v>
                </c:pt>
                <c:pt idx="211">
                  <c:v>0</c:v>
                </c:pt>
                <c:pt idx="212">
                  <c:v>0</c:v>
                </c:pt>
                <c:pt idx="213">
                  <c:v>0</c:v>
                </c:pt>
                <c:pt idx="214">
                  <c:v>0</c:v>
                </c:pt>
                <c:pt idx="215">
                  <c:v>0</c:v>
                </c:pt>
                <c:pt idx="216">
                  <c:v>0</c:v>
                </c:pt>
                <c:pt idx="217">
                  <c:v>0</c:v>
                </c:pt>
                <c:pt idx="218">
                  <c:v>0</c:v>
                </c:pt>
                <c:pt idx="219">
                  <c:v>0</c:v>
                </c:pt>
                <c:pt idx="220">
                  <c:v>0</c:v>
                </c:pt>
                <c:pt idx="221">
                  <c:v>0</c:v>
                </c:pt>
                <c:pt idx="222">
                  <c:v>0</c:v>
                </c:pt>
                <c:pt idx="223">
                  <c:v>0</c:v>
                </c:pt>
                <c:pt idx="224">
                  <c:v>0</c:v>
                </c:pt>
                <c:pt idx="225">
                  <c:v>0</c:v>
                </c:pt>
                <c:pt idx="226">
                  <c:v>0</c:v>
                </c:pt>
                <c:pt idx="227">
                  <c:v>0</c:v>
                </c:pt>
                <c:pt idx="228">
                  <c:v>0</c:v>
                </c:pt>
                <c:pt idx="229">
                  <c:v>0</c:v>
                </c:pt>
                <c:pt idx="230">
                  <c:v>0</c:v>
                </c:pt>
                <c:pt idx="231">
                  <c:v>0</c:v>
                </c:pt>
                <c:pt idx="232">
                  <c:v>0</c:v>
                </c:pt>
                <c:pt idx="233">
                  <c:v>0</c:v>
                </c:pt>
                <c:pt idx="234">
                  <c:v>0</c:v>
                </c:pt>
                <c:pt idx="235">
                  <c:v>0</c:v>
                </c:pt>
                <c:pt idx="236">
                  <c:v>0</c:v>
                </c:pt>
                <c:pt idx="237">
                  <c:v>0</c:v>
                </c:pt>
                <c:pt idx="238">
                  <c:v>0</c:v>
                </c:pt>
                <c:pt idx="239">
                  <c:v>0</c:v>
                </c:pt>
                <c:pt idx="240">
                  <c:v>0</c:v>
                </c:pt>
                <c:pt idx="241">
                  <c:v>0</c:v>
                </c:pt>
                <c:pt idx="242">
                  <c:v>0</c:v>
                </c:pt>
                <c:pt idx="243">
                  <c:v>0</c:v>
                </c:pt>
                <c:pt idx="244">
                  <c:v>0</c:v>
                </c:pt>
                <c:pt idx="245">
                  <c:v>0</c:v>
                </c:pt>
                <c:pt idx="246">
                  <c:v>0</c:v>
                </c:pt>
                <c:pt idx="247">
                  <c:v>0</c:v>
                </c:pt>
                <c:pt idx="248">
                  <c:v>0</c:v>
                </c:pt>
                <c:pt idx="249">
                  <c:v>0</c:v>
                </c:pt>
                <c:pt idx="250">
                  <c:v>0</c:v>
                </c:pt>
                <c:pt idx="251">
                  <c:v>0</c:v>
                </c:pt>
                <c:pt idx="252">
                  <c:v>0</c:v>
                </c:pt>
                <c:pt idx="253">
                  <c:v>0</c:v>
                </c:pt>
                <c:pt idx="254">
                  <c:v>0</c:v>
                </c:pt>
                <c:pt idx="255">
                  <c:v>0</c:v>
                </c:pt>
                <c:pt idx="256">
                  <c:v>0</c:v>
                </c:pt>
                <c:pt idx="257">
                  <c:v>0</c:v>
                </c:pt>
                <c:pt idx="258">
                  <c:v>0</c:v>
                </c:pt>
                <c:pt idx="259">
                  <c:v>0</c:v>
                </c:pt>
                <c:pt idx="260">
                  <c:v>0</c:v>
                </c:pt>
                <c:pt idx="261">
                  <c:v>0</c:v>
                </c:pt>
                <c:pt idx="262">
                  <c:v>0</c:v>
                </c:pt>
                <c:pt idx="263">
                  <c:v>0</c:v>
                </c:pt>
                <c:pt idx="264">
                  <c:v>0</c:v>
                </c:pt>
                <c:pt idx="265">
                  <c:v>0</c:v>
                </c:pt>
                <c:pt idx="266">
                  <c:v>0</c:v>
                </c:pt>
                <c:pt idx="267">
                  <c:v>0</c:v>
                </c:pt>
                <c:pt idx="268">
                  <c:v>0</c:v>
                </c:pt>
                <c:pt idx="269">
                  <c:v>0</c:v>
                </c:pt>
                <c:pt idx="270">
                  <c:v>0</c:v>
                </c:pt>
                <c:pt idx="271">
                  <c:v>0</c:v>
                </c:pt>
                <c:pt idx="272">
                  <c:v>0</c:v>
                </c:pt>
                <c:pt idx="273">
                  <c:v>0</c:v>
                </c:pt>
                <c:pt idx="274">
                  <c:v>0</c:v>
                </c:pt>
                <c:pt idx="275">
                  <c:v>0</c:v>
                </c:pt>
                <c:pt idx="276">
                  <c:v>0</c:v>
                </c:pt>
                <c:pt idx="277">
                  <c:v>0</c:v>
                </c:pt>
                <c:pt idx="278">
                  <c:v>0</c:v>
                </c:pt>
                <c:pt idx="279">
                  <c:v>0</c:v>
                </c:pt>
                <c:pt idx="280">
                  <c:v>0</c:v>
                </c:pt>
                <c:pt idx="281">
                  <c:v>0</c:v>
                </c:pt>
                <c:pt idx="282">
                  <c:v>0</c:v>
                </c:pt>
                <c:pt idx="283">
                  <c:v>0</c:v>
                </c:pt>
                <c:pt idx="284">
                  <c:v>0</c:v>
                </c:pt>
                <c:pt idx="285">
                  <c:v>0</c:v>
                </c:pt>
                <c:pt idx="286">
                  <c:v>0</c:v>
                </c:pt>
                <c:pt idx="287">
                  <c:v>0</c:v>
                </c:pt>
              </c:numCache>
            </c:numRef>
          </c:yVal>
          <c:smooth val="0"/>
          <c:extLst>
            <c:ext xmlns:c16="http://schemas.microsoft.com/office/drawing/2014/chart" uri="{C3380CC4-5D6E-409C-BE32-E72D297353CC}">
              <c16:uniqueId val="{00000001-79A3-4448-96B0-456AF22D29D5}"/>
            </c:ext>
          </c:extLst>
        </c:ser>
        <c:dLbls>
          <c:showLegendKey val="0"/>
          <c:showVal val="0"/>
          <c:showCatName val="0"/>
          <c:showSerName val="0"/>
          <c:showPercent val="0"/>
          <c:showBubbleSize val="0"/>
        </c:dLbls>
        <c:axId val="343971664"/>
        <c:axId val="343973232"/>
      </c:scatterChart>
      <c:valAx>
        <c:axId val="343971664"/>
        <c:scaling>
          <c:orientation val="minMax"/>
          <c:max val="1"/>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nl-NL"/>
                  <a:t>Tijd (uren)</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nl-NL"/>
            </a:p>
          </c:txPr>
        </c:title>
        <c:numFmt formatCode="h:mm:ss"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343973232"/>
        <c:crosses val="autoZero"/>
        <c:crossBetween val="midCat"/>
        <c:majorUnit val="0.25"/>
      </c:valAx>
      <c:valAx>
        <c:axId val="34397323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Lachgasconcentratie (g/l)</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nl-NL"/>
            </a:p>
          </c:txPr>
        </c:title>
        <c:numFmt formatCode="0.0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343971664"/>
        <c:crosses val="autoZero"/>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nl-NL"/>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Invoer!$K$22</c:f>
          <c:strCache>
            <c:ptCount val="1"/>
            <c:pt idx="0">
              <c:v>18-12-2019</c:v>
            </c:pt>
          </c:strCache>
        </c:strRef>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nl-NL"/>
        </a:p>
      </c:txPr>
    </c:title>
    <c:autoTitleDeleted val="0"/>
    <c:plotArea>
      <c:layout/>
      <c:scatterChart>
        <c:scatterStyle val="lineMarker"/>
        <c:varyColors val="0"/>
        <c:ser>
          <c:idx val="0"/>
          <c:order val="0"/>
          <c:tx>
            <c:v>Nitrificatiezone</c:v>
          </c:tx>
          <c:spPr>
            <a:ln w="19050" cap="rnd">
              <a:solidFill>
                <a:schemeClr val="accent1"/>
              </a:solidFill>
              <a:round/>
            </a:ln>
            <a:effectLst/>
          </c:spPr>
          <c:marker>
            <c:symbol val="none"/>
          </c:marker>
          <c:xVal>
            <c:numRef>
              <c:f>Berekeningen!$A$3:$A$290</c:f>
              <c:numCache>
                <c:formatCode>h:mm:ss</c:formatCode>
                <c:ptCount val="288"/>
                <c:pt idx="0">
                  <c:v>0</c:v>
                </c:pt>
                <c:pt idx="1">
                  <c:v>3.472222222222222E-3</c:v>
                </c:pt>
                <c:pt idx="2">
                  <c:v>6.9444444444444441E-3</c:v>
                </c:pt>
                <c:pt idx="3">
                  <c:v>1.0416666666666666E-2</c:v>
                </c:pt>
                <c:pt idx="4">
                  <c:v>1.38888888888889E-2</c:v>
                </c:pt>
                <c:pt idx="5">
                  <c:v>1.7361111111111101E-2</c:v>
                </c:pt>
                <c:pt idx="6">
                  <c:v>2.0833333333333301E-2</c:v>
                </c:pt>
                <c:pt idx="7">
                  <c:v>2.4305555555555601E-2</c:v>
                </c:pt>
                <c:pt idx="8">
                  <c:v>2.7777777777777801E-2</c:v>
                </c:pt>
                <c:pt idx="9">
                  <c:v>3.125E-2</c:v>
                </c:pt>
                <c:pt idx="10">
                  <c:v>3.4722222222222203E-2</c:v>
                </c:pt>
                <c:pt idx="11">
                  <c:v>3.8194444444444399E-2</c:v>
                </c:pt>
                <c:pt idx="12">
                  <c:v>4.1666666666666699E-2</c:v>
                </c:pt>
                <c:pt idx="13">
                  <c:v>4.5138888888888902E-2</c:v>
                </c:pt>
                <c:pt idx="14">
                  <c:v>4.8611111111111098E-2</c:v>
                </c:pt>
                <c:pt idx="15">
                  <c:v>5.2083333333333301E-2</c:v>
                </c:pt>
                <c:pt idx="16">
                  <c:v>5.5555555555555601E-2</c:v>
                </c:pt>
                <c:pt idx="17">
                  <c:v>5.9027777777777797E-2</c:v>
                </c:pt>
                <c:pt idx="18">
                  <c:v>6.25E-2</c:v>
                </c:pt>
                <c:pt idx="19">
                  <c:v>6.5972222222222196E-2</c:v>
                </c:pt>
                <c:pt idx="20">
                  <c:v>6.9444444444444406E-2</c:v>
                </c:pt>
                <c:pt idx="21">
                  <c:v>7.2916666666666699E-2</c:v>
                </c:pt>
                <c:pt idx="22">
                  <c:v>7.6388888888888895E-2</c:v>
                </c:pt>
                <c:pt idx="23">
                  <c:v>7.9861111111111105E-2</c:v>
                </c:pt>
                <c:pt idx="24">
                  <c:v>8.3333333333333301E-2</c:v>
                </c:pt>
                <c:pt idx="25">
                  <c:v>8.6805555555555594E-2</c:v>
                </c:pt>
                <c:pt idx="26">
                  <c:v>9.0277777777777804E-2</c:v>
                </c:pt>
                <c:pt idx="27">
                  <c:v>9.375E-2</c:v>
                </c:pt>
                <c:pt idx="28">
                  <c:v>9.7222222222222196E-2</c:v>
                </c:pt>
                <c:pt idx="29">
                  <c:v>0.100694444444444</c:v>
                </c:pt>
                <c:pt idx="30">
                  <c:v>0.104166666666667</c:v>
                </c:pt>
                <c:pt idx="31">
                  <c:v>0.10763888888888901</c:v>
                </c:pt>
                <c:pt idx="32">
                  <c:v>0.11111111111111099</c:v>
                </c:pt>
                <c:pt idx="33">
                  <c:v>0.114583333333333</c:v>
                </c:pt>
                <c:pt idx="34">
                  <c:v>0.118055555555556</c:v>
                </c:pt>
                <c:pt idx="35">
                  <c:v>0.121527777777778</c:v>
                </c:pt>
                <c:pt idx="36">
                  <c:v>0.125</c:v>
                </c:pt>
                <c:pt idx="37">
                  <c:v>0.12847222222222199</c:v>
                </c:pt>
                <c:pt idx="38">
                  <c:v>0.131944444444444</c:v>
                </c:pt>
                <c:pt idx="39">
                  <c:v>0.13541666666666699</c:v>
                </c:pt>
                <c:pt idx="40">
                  <c:v>0.13888888888888901</c:v>
                </c:pt>
                <c:pt idx="41">
                  <c:v>0.14236111111111099</c:v>
                </c:pt>
                <c:pt idx="42">
                  <c:v>0.14583333333333301</c:v>
                </c:pt>
                <c:pt idx="43">
                  <c:v>0.149305555555556</c:v>
                </c:pt>
                <c:pt idx="44">
                  <c:v>0.15277777777777801</c:v>
                </c:pt>
                <c:pt idx="45">
                  <c:v>0.15625</c:v>
                </c:pt>
                <c:pt idx="46">
                  <c:v>0.15972222222222199</c:v>
                </c:pt>
                <c:pt idx="47">
                  <c:v>0.163194444444444</c:v>
                </c:pt>
                <c:pt idx="48">
                  <c:v>0.16666666666666699</c:v>
                </c:pt>
                <c:pt idx="49">
                  <c:v>0.17013888888888901</c:v>
                </c:pt>
                <c:pt idx="50">
                  <c:v>0.17361111111111099</c:v>
                </c:pt>
                <c:pt idx="51">
                  <c:v>0.17708333333333301</c:v>
                </c:pt>
                <c:pt idx="52">
                  <c:v>0.180555555555556</c:v>
                </c:pt>
                <c:pt idx="53">
                  <c:v>0.18402777777777801</c:v>
                </c:pt>
                <c:pt idx="54">
                  <c:v>0.1875</c:v>
                </c:pt>
                <c:pt idx="55">
                  <c:v>0.19097222222222199</c:v>
                </c:pt>
                <c:pt idx="56">
                  <c:v>0.194444444444444</c:v>
                </c:pt>
                <c:pt idx="57">
                  <c:v>0.19791666666666699</c:v>
                </c:pt>
                <c:pt idx="58">
                  <c:v>0.20138888888888901</c:v>
                </c:pt>
                <c:pt idx="59">
                  <c:v>0.20486111111111099</c:v>
                </c:pt>
                <c:pt idx="60">
                  <c:v>0.20833333333333301</c:v>
                </c:pt>
                <c:pt idx="61">
                  <c:v>0.211805555555556</c:v>
                </c:pt>
                <c:pt idx="62">
                  <c:v>0.21527777777777801</c:v>
                </c:pt>
                <c:pt idx="63">
                  <c:v>0.21875</c:v>
                </c:pt>
                <c:pt idx="64">
                  <c:v>0.22222222222222199</c:v>
                </c:pt>
                <c:pt idx="65">
                  <c:v>0.225694444444444</c:v>
                </c:pt>
                <c:pt idx="66">
                  <c:v>0.22916666666666699</c:v>
                </c:pt>
                <c:pt idx="67">
                  <c:v>0.23263888888888901</c:v>
                </c:pt>
                <c:pt idx="68">
                  <c:v>0.23611111111111099</c:v>
                </c:pt>
                <c:pt idx="69">
                  <c:v>0.23958333333333301</c:v>
                </c:pt>
                <c:pt idx="70">
                  <c:v>0.243055555555556</c:v>
                </c:pt>
                <c:pt idx="71">
                  <c:v>0.24652777777777801</c:v>
                </c:pt>
                <c:pt idx="72">
                  <c:v>0.25</c:v>
                </c:pt>
                <c:pt idx="73">
                  <c:v>0.25347222222222199</c:v>
                </c:pt>
                <c:pt idx="74">
                  <c:v>0.25694444444444398</c:v>
                </c:pt>
                <c:pt idx="75">
                  <c:v>0.26041666666666702</c:v>
                </c:pt>
                <c:pt idx="76">
                  <c:v>0.26388888888888901</c:v>
                </c:pt>
                <c:pt idx="77">
                  <c:v>0.26736111111111099</c:v>
                </c:pt>
                <c:pt idx="78">
                  <c:v>0.27083333333333298</c:v>
                </c:pt>
                <c:pt idx="79">
                  <c:v>0.27430555555555602</c:v>
                </c:pt>
                <c:pt idx="80">
                  <c:v>0.27777777777777801</c:v>
                </c:pt>
                <c:pt idx="81">
                  <c:v>0.28125</c:v>
                </c:pt>
                <c:pt idx="82">
                  <c:v>0.28472222222222199</c:v>
                </c:pt>
                <c:pt idx="83">
                  <c:v>0.28819444444444398</c:v>
                </c:pt>
                <c:pt idx="84">
                  <c:v>0.29166666666666702</c:v>
                </c:pt>
                <c:pt idx="85">
                  <c:v>0.29513888888888901</c:v>
                </c:pt>
                <c:pt idx="86">
                  <c:v>0.29861111111111099</c:v>
                </c:pt>
                <c:pt idx="87">
                  <c:v>0.30208333333333298</c:v>
                </c:pt>
                <c:pt idx="88">
                  <c:v>0.30555555555555602</c:v>
                </c:pt>
                <c:pt idx="89">
                  <c:v>0.30902777777777801</c:v>
                </c:pt>
                <c:pt idx="90">
                  <c:v>0.3125</c:v>
                </c:pt>
                <c:pt idx="91">
                  <c:v>0.31597222222222199</c:v>
                </c:pt>
                <c:pt idx="92">
                  <c:v>0.31944444444444398</c:v>
                </c:pt>
                <c:pt idx="93">
                  <c:v>0.32291666666666702</c:v>
                </c:pt>
                <c:pt idx="94">
                  <c:v>0.32638888888888901</c:v>
                </c:pt>
                <c:pt idx="95">
                  <c:v>0.32986111111111099</c:v>
                </c:pt>
                <c:pt idx="96">
                  <c:v>0.33333333333333298</c:v>
                </c:pt>
                <c:pt idx="97">
                  <c:v>0.33680555555555602</c:v>
                </c:pt>
                <c:pt idx="98">
                  <c:v>0.34027777777777801</c:v>
                </c:pt>
                <c:pt idx="99">
                  <c:v>0.34375</c:v>
                </c:pt>
                <c:pt idx="100">
                  <c:v>0.34722222222222199</c:v>
                </c:pt>
                <c:pt idx="101">
                  <c:v>0.35069444444444398</c:v>
                </c:pt>
                <c:pt idx="102">
                  <c:v>0.35416666666666702</c:v>
                </c:pt>
                <c:pt idx="103">
                  <c:v>0.35763888888888901</c:v>
                </c:pt>
                <c:pt idx="104">
                  <c:v>0.36111111111111099</c:v>
                </c:pt>
                <c:pt idx="105">
                  <c:v>0.36458333333333298</c:v>
                </c:pt>
                <c:pt idx="106">
                  <c:v>0.36805555555555602</c:v>
                </c:pt>
                <c:pt idx="107">
                  <c:v>0.37152777777777801</c:v>
                </c:pt>
                <c:pt idx="108">
                  <c:v>0.375</c:v>
                </c:pt>
                <c:pt idx="109">
                  <c:v>0.37847222222222199</c:v>
                </c:pt>
                <c:pt idx="110">
                  <c:v>0.38194444444444398</c:v>
                </c:pt>
                <c:pt idx="111">
                  <c:v>0.38541666666666702</c:v>
                </c:pt>
                <c:pt idx="112">
                  <c:v>0.38888888888888901</c:v>
                </c:pt>
                <c:pt idx="113">
                  <c:v>0.39236111111111099</c:v>
                </c:pt>
                <c:pt idx="114">
                  <c:v>0.39583333333333298</c:v>
                </c:pt>
                <c:pt idx="115">
                  <c:v>0.39930555555555602</c:v>
                </c:pt>
                <c:pt idx="116">
                  <c:v>0.40277777777777801</c:v>
                </c:pt>
                <c:pt idx="117">
                  <c:v>0.40625</c:v>
                </c:pt>
                <c:pt idx="118">
                  <c:v>0.40972222222222199</c:v>
                </c:pt>
                <c:pt idx="119">
                  <c:v>0.41319444444444398</c:v>
                </c:pt>
                <c:pt idx="120">
                  <c:v>0.41666666666666702</c:v>
                </c:pt>
                <c:pt idx="121">
                  <c:v>0.42013888888888901</c:v>
                </c:pt>
                <c:pt idx="122">
                  <c:v>0.42361111111111099</c:v>
                </c:pt>
                <c:pt idx="123">
                  <c:v>0.42708333333333298</c:v>
                </c:pt>
                <c:pt idx="124">
                  <c:v>0.43055555555555602</c:v>
                </c:pt>
                <c:pt idx="125">
                  <c:v>0.43402777777777801</c:v>
                </c:pt>
                <c:pt idx="126">
                  <c:v>0.4375</c:v>
                </c:pt>
                <c:pt idx="127">
                  <c:v>0.44097222222222199</c:v>
                </c:pt>
                <c:pt idx="128">
                  <c:v>0.44444444444444398</c:v>
                </c:pt>
                <c:pt idx="129">
                  <c:v>0.44791666666666702</c:v>
                </c:pt>
                <c:pt idx="130">
                  <c:v>0.45138888888888901</c:v>
                </c:pt>
                <c:pt idx="131">
                  <c:v>0.45486111111111099</c:v>
                </c:pt>
                <c:pt idx="132">
                  <c:v>0.45833333333333298</c:v>
                </c:pt>
                <c:pt idx="133">
                  <c:v>0.46180555555555602</c:v>
                </c:pt>
                <c:pt idx="134">
                  <c:v>0.46527777777777801</c:v>
                </c:pt>
                <c:pt idx="135">
                  <c:v>0.46875</c:v>
                </c:pt>
                <c:pt idx="136">
                  <c:v>0.47222222222222199</c:v>
                </c:pt>
                <c:pt idx="137">
                  <c:v>0.47569444444444398</c:v>
                </c:pt>
                <c:pt idx="138">
                  <c:v>0.47916666666666702</c:v>
                </c:pt>
                <c:pt idx="139">
                  <c:v>0.48263888888888901</c:v>
                </c:pt>
                <c:pt idx="140">
                  <c:v>0.48611111111111099</c:v>
                </c:pt>
                <c:pt idx="141">
                  <c:v>0.48958333333333298</c:v>
                </c:pt>
                <c:pt idx="142">
                  <c:v>0.49305555555555602</c:v>
                </c:pt>
                <c:pt idx="143">
                  <c:v>0.49652777777777801</c:v>
                </c:pt>
                <c:pt idx="144">
                  <c:v>0.5</c:v>
                </c:pt>
                <c:pt idx="145">
                  <c:v>0.50347222222222199</c:v>
                </c:pt>
                <c:pt idx="146">
                  <c:v>0.50694444444444398</c:v>
                </c:pt>
                <c:pt idx="147">
                  <c:v>0.51041666666666696</c:v>
                </c:pt>
                <c:pt idx="148">
                  <c:v>0.51388888888888895</c:v>
                </c:pt>
                <c:pt idx="149">
                  <c:v>0.51736111111111105</c:v>
                </c:pt>
                <c:pt idx="150">
                  <c:v>0.52083333333333304</c:v>
                </c:pt>
                <c:pt idx="151">
                  <c:v>0.52430555555555602</c:v>
                </c:pt>
                <c:pt idx="152">
                  <c:v>0.52777777777777801</c:v>
                </c:pt>
                <c:pt idx="153">
                  <c:v>0.53125</c:v>
                </c:pt>
                <c:pt idx="154">
                  <c:v>0.53472222222222199</c:v>
                </c:pt>
                <c:pt idx="155">
                  <c:v>0.53819444444444398</c:v>
                </c:pt>
                <c:pt idx="156">
                  <c:v>0.54166666666666696</c:v>
                </c:pt>
                <c:pt idx="157">
                  <c:v>0.54513888888888895</c:v>
                </c:pt>
                <c:pt idx="158">
                  <c:v>0.54861111111111105</c:v>
                </c:pt>
                <c:pt idx="159">
                  <c:v>0.55208333333333304</c:v>
                </c:pt>
                <c:pt idx="160">
                  <c:v>0.55555555555555602</c:v>
                </c:pt>
                <c:pt idx="161">
                  <c:v>0.55902777777777801</c:v>
                </c:pt>
                <c:pt idx="162">
                  <c:v>0.5625</c:v>
                </c:pt>
                <c:pt idx="163">
                  <c:v>0.56597222222222199</c:v>
                </c:pt>
                <c:pt idx="164">
                  <c:v>0.56944444444444398</c:v>
                </c:pt>
                <c:pt idx="165">
                  <c:v>0.57291666666666696</c:v>
                </c:pt>
                <c:pt idx="166">
                  <c:v>0.57638888888888895</c:v>
                </c:pt>
                <c:pt idx="167">
                  <c:v>0.57986111111111105</c:v>
                </c:pt>
                <c:pt idx="168">
                  <c:v>0.58333333333333304</c:v>
                </c:pt>
                <c:pt idx="169">
                  <c:v>0.58680555555555503</c:v>
                </c:pt>
                <c:pt idx="170">
                  <c:v>0.59027777777777801</c:v>
                </c:pt>
                <c:pt idx="171">
                  <c:v>0.59375</c:v>
                </c:pt>
                <c:pt idx="172">
                  <c:v>0.59722222222222199</c:v>
                </c:pt>
                <c:pt idx="173">
                  <c:v>0.60069444444444398</c:v>
                </c:pt>
                <c:pt idx="174">
                  <c:v>0.60416666666666696</c:v>
                </c:pt>
                <c:pt idx="175">
                  <c:v>0.60763888888888895</c:v>
                </c:pt>
                <c:pt idx="176">
                  <c:v>0.61111111111111105</c:v>
                </c:pt>
                <c:pt idx="177">
                  <c:v>0.61458333333333304</c:v>
                </c:pt>
                <c:pt idx="178">
                  <c:v>0.61805555555555503</c:v>
                </c:pt>
                <c:pt idx="179">
                  <c:v>0.62152777777777801</c:v>
                </c:pt>
                <c:pt idx="180">
                  <c:v>0.625</c:v>
                </c:pt>
                <c:pt idx="181">
                  <c:v>0.62847222222222199</c:v>
                </c:pt>
                <c:pt idx="182">
                  <c:v>0.63194444444444398</c:v>
                </c:pt>
                <c:pt idx="183">
                  <c:v>0.63541666666666696</c:v>
                </c:pt>
                <c:pt idx="184">
                  <c:v>0.63888888888888895</c:v>
                </c:pt>
                <c:pt idx="185">
                  <c:v>0.64236111111111105</c:v>
                </c:pt>
                <c:pt idx="186">
                  <c:v>0.64583333333333304</c:v>
                </c:pt>
                <c:pt idx="187">
                  <c:v>0.64930555555555503</c:v>
                </c:pt>
                <c:pt idx="188">
                  <c:v>0.65277777777777801</c:v>
                </c:pt>
                <c:pt idx="189">
                  <c:v>0.65625</c:v>
                </c:pt>
                <c:pt idx="190">
                  <c:v>0.65972222222222199</c:v>
                </c:pt>
                <c:pt idx="191">
                  <c:v>0.66319444444444398</c:v>
                </c:pt>
                <c:pt idx="192">
                  <c:v>0.66666666666666696</c:v>
                </c:pt>
                <c:pt idx="193">
                  <c:v>0.67013888888888895</c:v>
                </c:pt>
                <c:pt idx="194">
                  <c:v>0.67361111111111105</c:v>
                </c:pt>
                <c:pt idx="195">
                  <c:v>0.67708333333333304</c:v>
                </c:pt>
                <c:pt idx="196">
                  <c:v>0.68055555555555503</c:v>
                </c:pt>
                <c:pt idx="197">
                  <c:v>0.68402777777777801</c:v>
                </c:pt>
                <c:pt idx="198">
                  <c:v>0.6875</c:v>
                </c:pt>
                <c:pt idx="199">
                  <c:v>0.69097222222222199</c:v>
                </c:pt>
                <c:pt idx="200">
                  <c:v>0.69444444444444398</c:v>
                </c:pt>
                <c:pt idx="201">
                  <c:v>0.69791666666666696</c:v>
                </c:pt>
                <c:pt idx="202">
                  <c:v>0.70138888888888895</c:v>
                </c:pt>
                <c:pt idx="203">
                  <c:v>0.70486111111111105</c:v>
                </c:pt>
                <c:pt idx="204">
                  <c:v>0.70833333333333304</c:v>
                </c:pt>
                <c:pt idx="205">
                  <c:v>0.71180555555555503</c:v>
                </c:pt>
                <c:pt idx="206">
                  <c:v>0.71527777777777801</c:v>
                </c:pt>
                <c:pt idx="207">
                  <c:v>0.71875</c:v>
                </c:pt>
                <c:pt idx="208">
                  <c:v>0.72222222222222199</c:v>
                </c:pt>
                <c:pt idx="209">
                  <c:v>0.72569444444444398</c:v>
                </c:pt>
                <c:pt idx="210">
                  <c:v>0.72916666666666696</c:v>
                </c:pt>
                <c:pt idx="211">
                  <c:v>0.73263888888888895</c:v>
                </c:pt>
                <c:pt idx="212">
                  <c:v>0.73611111111111105</c:v>
                </c:pt>
                <c:pt idx="213">
                  <c:v>0.73958333333333304</c:v>
                </c:pt>
                <c:pt idx="214">
                  <c:v>0.74305555555555503</c:v>
                </c:pt>
                <c:pt idx="215">
                  <c:v>0.74652777777777801</c:v>
                </c:pt>
                <c:pt idx="216">
                  <c:v>0.75</c:v>
                </c:pt>
                <c:pt idx="217">
                  <c:v>0.75347222222222199</c:v>
                </c:pt>
                <c:pt idx="218">
                  <c:v>0.75694444444444398</c:v>
                </c:pt>
                <c:pt idx="219">
                  <c:v>0.76041666666666696</c:v>
                </c:pt>
                <c:pt idx="220">
                  <c:v>0.76388888888888895</c:v>
                </c:pt>
                <c:pt idx="221">
                  <c:v>0.76736111111111105</c:v>
                </c:pt>
                <c:pt idx="222">
                  <c:v>0.77083333333333304</c:v>
                </c:pt>
                <c:pt idx="223">
                  <c:v>0.77430555555555503</c:v>
                </c:pt>
                <c:pt idx="224">
                  <c:v>0.77777777777777801</c:v>
                </c:pt>
                <c:pt idx="225">
                  <c:v>0.78125</c:v>
                </c:pt>
                <c:pt idx="226">
                  <c:v>0.78472222222222199</c:v>
                </c:pt>
                <c:pt idx="227">
                  <c:v>0.78819444444444398</c:v>
                </c:pt>
                <c:pt idx="228">
                  <c:v>0.79166666666666696</c:v>
                </c:pt>
                <c:pt idx="229">
                  <c:v>0.79513888888888895</c:v>
                </c:pt>
                <c:pt idx="230">
                  <c:v>0.79861111111111105</c:v>
                </c:pt>
                <c:pt idx="231">
                  <c:v>0.80208333333333304</c:v>
                </c:pt>
                <c:pt idx="232">
                  <c:v>0.80555555555555503</c:v>
                </c:pt>
                <c:pt idx="233">
                  <c:v>0.80902777777777801</c:v>
                </c:pt>
                <c:pt idx="234">
                  <c:v>0.8125</c:v>
                </c:pt>
                <c:pt idx="235">
                  <c:v>0.81597222222222199</c:v>
                </c:pt>
                <c:pt idx="236">
                  <c:v>0.81944444444444398</c:v>
                </c:pt>
                <c:pt idx="237">
                  <c:v>0.82291666666666696</c:v>
                </c:pt>
                <c:pt idx="238">
                  <c:v>0.82638888888888895</c:v>
                </c:pt>
                <c:pt idx="239">
                  <c:v>0.82986111111111105</c:v>
                </c:pt>
                <c:pt idx="240">
                  <c:v>0.83333333333333304</c:v>
                </c:pt>
                <c:pt idx="241">
                  <c:v>0.83680555555555503</c:v>
                </c:pt>
                <c:pt idx="242">
                  <c:v>0.84027777777777801</c:v>
                </c:pt>
                <c:pt idx="243">
                  <c:v>0.84375</c:v>
                </c:pt>
                <c:pt idx="244">
                  <c:v>0.84722222222222199</c:v>
                </c:pt>
                <c:pt idx="245">
                  <c:v>0.85069444444444398</c:v>
                </c:pt>
                <c:pt idx="246">
                  <c:v>0.85416666666666696</c:v>
                </c:pt>
                <c:pt idx="247">
                  <c:v>0.85763888888888895</c:v>
                </c:pt>
                <c:pt idx="248">
                  <c:v>0.86111111111111105</c:v>
                </c:pt>
                <c:pt idx="249">
                  <c:v>0.86458333333333304</c:v>
                </c:pt>
                <c:pt idx="250">
                  <c:v>0.86805555555555503</c:v>
                </c:pt>
                <c:pt idx="251">
                  <c:v>0.87152777777777801</c:v>
                </c:pt>
                <c:pt idx="252">
                  <c:v>0.875</c:v>
                </c:pt>
                <c:pt idx="253">
                  <c:v>0.87847222222222199</c:v>
                </c:pt>
                <c:pt idx="254">
                  <c:v>0.88194444444444398</c:v>
                </c:pt>
                <c:pt idx="255">
                  <c:v>0.88541666666666696</c:v>
                </c:pt>
                <c:pt idx="256">
                  <c:v>0.88888888888888895</c:v>
                </c:pt>
                <c:pt idx="257">
                  <c:v>0.89236111111111105</c:v>
                </c:pt>
                <c:pt idx="258">
                  <c:v>0.89583333333333304</c:v>
                </c:pt>
                <c:pt idx="259">
                  <c:v>0.89930555555555503</c:v>
                </c:pt>
                <c:pt idx="260">
                  <c:v>0.90277777777777801</c:v>
                </c:pt>
                <c:pt idx="261">
                  <c:v>0.90625</c:v>
                </c:pt>
                <c:pt idx="262">
                  <c:v>0.90972222222222199</c:v>
                </c:pt>
                <c:pt idx="263">
                  <c:v>0.91319444444444398</c:v>
                </c:pt>
                <c:pt idx="264">
                  <c:v>0.91666666666666696</c:v>
                </c:pt>
                <c:pt idx="265">
                  <c:v>0.92013888888888895</c:v>
                </c:pt>
                <c:pt idx="266">
                  <c:v>0.92361111111111105</c:v>
                </c:pt>
                <c:pt idx="267">
                  <c:v>0.92708333333333304</c:v>
                </c:pt>
                <c:pt idx="268">
                  <c:v>0.93055555555555503</c:v>
                </c:pt>
                <c:pt idx="269">
                  <c:v>0.93402777777777801</c:v>
                </c:pt>
                <c:pt idx="270">
                  <c:v>0.9375</c:v>
                </c:pt>
                <c:pt idx="271">
                  <c:v>0.94097222222222199</c:v>
                </c:pt>
                <c:pt idx="272">
                  <c:v>0.94444444444444398</c:v>
                </c:pt>
                <c:pt idx="273">
                  <c:v>0.94791666666666696</c:v>
                </c:pt>
                <c:pt idx="274">
                  <c:v>0.95138888888888895</c:v>
                </c:pt>
                <c:pt idx="275">
                  <c:v>0.95486111111111105</c:v>
                </c:pt>
                <c:pt idx="276">
                  <c:v>0.95833333333333304</c:v>
                </c:pt>
                <c:pt idx="277">
                  <c:v>0.96180555555555503</c:v>
                </c:pt>
                <c:pt idx="278">
                  <c:v>0.96527777777777801</c:v>
                </c:pt>
                <c:pt idx="279">
                  <c:v>0.96875</c:v>
                </c:pt>
                <c:pt idx="280">
                  <c:v>0.97222222222222199</c:v>
                </c:pt>
                <c:pt idx="281">
                  <c:v>0.97569444444444398</c:v>
                </c:pt>
                <c:pt idx="282">
                  <c:v>0.97916666666666696</c:v>
                </c:pt>
                <c:pt idx="283">
                  <c:v>0.98263888888888895</c:v>
                </c:pt>
                <c:pt idx="284">
                  <c:v>0.98611111111111105</c:v>
                </c:pt>
                <c:pt idx="285">
                  <c:v>0.98958333333333304</c:v>
                </c:pt>
                <c:pt idx="286">
                  <c:v>0.99305555555555503</c:v>
                </c:pt>
                <c:pt idx="287">
                  <c:v>0.99652777777777801</c:v>
                </c:pt>
              </c:numCache>
            </c:numRef>
          </c:xVal>
          <c:yVal>
            <c:numRef>
              <c:f>Berekeningen!$P$3:$P$290</c:f>
              <c:numCache>
                <c:formatCode>0.00</c:formatCode>
                <c:ptCount val="288"/>
                <c:pt idx="0">
                  <c:v>1.4088203094183365</c:v>
                </c:pt>
                <c:pt idx="1">
                  <c:v>1.3445474178218679</c:v>
                </c:pt>
                <c:pt idx="2">
                  <c:v>1.3886084856057357</c:v>
                </c:pt>
                <c:pt idx="3">
                  <c:v>1.4493507507749455</c:v>
                </c:pt>
                <c:pt idx="4">
                  <c:v>1.4792231628285961</c:v>
                </c:pt>
                <c:pt idx="5">
                  <c:v>1.5133728613429254</c:v>
                </c:pt>
                <c:pt idx="6">
                  <c:v>1.5646268689742944</c:v>
                </c:pt>
                <c:pt idx="7">
                  <c:v>1.626711082117577</c:v>
                </c:pt>
                <c:pt idx="8">
                  <c:v>1.6425177748018491</c:v>
                </c:pt>
                <c:pt idx="9">
                  <c:v>1.6498752471971632</c:v>
                </c:pt>
                <c:pt idx="10">
                  <c:v>1.646655215277977</c:v>
                </c:pt>
                <c:pt idx="11">
                  <c:v>1.635832858777746</c:v>
                </c:pt>
                <c:pt idx="12">
                  <c:v>1.6335933716738698</c:v>
                </c:pt>
                <c:pt idx="13">
                  <c:v>1.6059627548901627</c:v>
                </c:pt>
                <c:pt idx="14">
                  <c:v>1.584596257614572</c:v>
                </c:pt>
                <c:pt idx="15">
                  <c:v>1.5801542014538903</c:v>
                </c:pt>
                <c:pt idx="16">
                  <c:v>1.5839300974076556</c:v>
                </c:pt>
                <c:pt idx="17">
                  <c:v>1.7030692107079104</c:v>
                </c:pt>
                <c:pt idx="18">
                  <c:v>1.7373028105016517</c:v>
                </c:pt>
                <c:pt idx="19">
                  <c:v>1.8491024831644332</c:v>
                </c:pt>
                <c:pt idx="20">
                  <c:v>1.8561272342452548</c:v>
                </c:pt>
                <c:pt idx="21">
                  <c:v>1.8043540401082216</c:v>
                </c:pt>
                <c:pt idx="22">
                  <c:v>1.7527099859275352</c:v>
                </c:pt>
                <c:pt idx="23">
                  <c:v>1.6879739276384276</c:v>
                </c:pt>
                <c:pt idx="24">
                  <c:v>1.6620123328380092</c:v>
                </c:pt>
                <c:pt idx="25">
                  <c:v>1.6555093000980241</c:v>
                </c:pt>
                <c:pt idx="26">
                  <c:v>1.6072296604275309</c:v>
                </c:pt>
                <c:pt idx="27">
                  <c:v>1.5882470149375125</c:v>
                </c:pt>
                <c:pt idx="28">
                  <c:v>1.5775024957308743</c:v>
                </c:pt>
                <c:pt idx="29">
                  <c:v>1.585946382860256</c:v>
                </c:pt>
                <c:pt idx="30">
                  <c:v>1.5528866775071946</c:v>
                </c:pt>
                <c:pt idx="31">
                  <c:v>1.3404906182040688</c:v>
                </c:pt>
                <c:pt idx="32">
                  <c:v>1.468837735971511</c:v>
                </c:pt>
                <c:pt idx="33">
                  <c:v>1.4493917241757481</c:v>
                </c:pt>
                <c:pt idx="34">
                  <c:v>1.3725090604398493</c:v>
                </c:pt>
                <c:pt idx="35">
                  <c:v>1.2434977858637402</c:v>
                </c:pt>
                <c:pt idx="36">
                  <c:v>1.1380740765738602</c:v>
                </c:pt>
                <c:pt idx="37">
                  <c:v>0.79234613502497364</c:v>
                </c:pt>
                <c:pt idx="38">
                  <c:v>1.1603316349223096</c:v>
                </c:pt>
                <c:pt idx="39">
                  <c:v>1.0915331269221569</c:v>
                </c:pt>
                <c:pt idx="40">
                  <c:v>0.51330836265435287</c:v>
                </c:pt>
                <c:pt idx="41">
                  <c:v>0.12158484989357354</c:v>
                </c:pt>
                <c:pt idx="42">
                  <c:v>7.34285414258984E-2</c:v>
                </c:pt>
                <c:pt idx="43">
                  <c:v>0.12108196901813266</c:v>
                </c:pt>
                <c:pt idx="44">
                  <c:v>0.10690586896460717</c:v>
                </c:pt>
                <c:pt idx="45">
                  <c:v>4.5767595291373704E-2</c:v>
                </c:pt>
                <c:pt idx="46">
                  <c:v>4.1314847902922287E-2</c:v>
                </c:pt>
                <c:pt idx="47">
                  <c:v>3.6557692293374563E-2</c:v>
                </c:pt>
                <c:pt idx="48">
                  <c:v>3.2068917487554985E-2</c:v>
                </c:pt>
                <c:pt idx="49">
                  <c:v>2.8098071427997529E-2</c:v>
                </c:pt>
                <c:pt idx="50">
                  <c:v>2.4215532879051156E-2</c:v>
                </c:pt>
                <c:pt idx="51">
                  <c:v>2.0393805390731819E-2</c:v>
                </c:pt>
                <c:pt idx="52">
                  <c:v>1.6812722121505377E-2</c:v>
                </c:pt>
                <c:pt idx="53">
                  <c:v>1.2339413385013877E-2</c:v>
                </c:pt>
                <c:pt idx="54">
                  <c:v>8.6102558465102393E-3</c:v>
                </c:pt>
                <c:pt idx="55">
                  <c:v>5.180951220996371E-3</c:v>
                </c:pt>
                <c:pt idx="56">
                  <c:v>8.0950247529088654E-4</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0.44880151582793282</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0</c:v>
                </c:pt>
                <c:pt idx="155">
                  <c:v>0</c:v>
                </c:pt>
                <c:pt idx="156">
                  <c:v>0</c:v>
                </c:pt>
                <c:pt idx="157">
                  <c:v>0</c:v>
                </c:pt>
                <c:pt idx="158">
                  <c:v>0</c:v>
                </c:pt>
                <c:pt idx="159">
                  <c:v>0</c:v>
                </c:pt>
                <c:pt idx="160">
                  <c:v>0</c:v>
                </c:pt>
                <c:pt idx="161">
                  <c:v>0</c:v>
                </c:pt>
                <c:pt idx="162">
                  <c:v>0</c:v>
                </c:pt>
                <c:pt idx="163">
                  <c:v>0</c:v>
                </c:pt>
                <c:pt idx="164">
                  <c:v>0</c:v>
                </c:pt>
                <c:pt idx="165">
                  <c:v>0</c:v>
                </c:pt>
                <c:pt idx="166">
                  <c:v>0</c:v>
                </c:pt>
                <c:pt idx="167">
                  <c:v>0</c:v>
                </c:pt>
                <c:pt idx="168">
                  <c:v>0</c:v>
                </c:pt>
                <c:pt idx="169">
                  <c:v>0</c:v>
                </c:pt>
                <c:pt idx="170">
                  <c:v>0</c:v>
                </c:pt>
                <c:pt idx="171">
                  <c:v>0</c:v>
                </c:pt>
                <c:pt idx="172">
                  <c:v>0</c:v>
                </c:pt>
                <c:pt idx="173">
                  <c:v>1.4154292361846244</c:v>
                </c:pt>
                <c:pt idx="174">
                  <c:v>5.0466053042334848E-2</c:v>
                </c:pt>
                <c:pt idx="175">
                  <c:v>4.5073535049225018E-2</c:v>
                </c:pt>
                <c:pt idx="176">
                  <c:v>4.0676610822485748E-2</c:v>
                </c:pt>
                <c:pt idx="177">
                  <c:v>3.7382348682380946E-2</c:v>
                </c:pt>
                <c:pt idx="178">
                  <c:v>3.3089849550003929E-2</c:v>
                </c:pt>
                <c:pt idx="179">
                  <c:v>2.8688176090984369E-2</c:v>
                </c:pt>
                <c:pt idx="180">
                  <c:v>2.7043379234406167E-2</c:v>
                </c:pt>
                <c:pt idx="181">
                  <c:v>1.7776075161265226E-2</c:v>
                </c:pt>
                <c:pt idx="182">
                  <c:v>1.2973412775033902E-2</c:v>
                </c:pt>
                <c:pt idx="183">
                  <c:v>1.0410788259538024E-2</c:v>
                </c:pt>
                <c:pt idx="184">
                  <c:v>7.5123151272133981E-3</c:v>
                </c:pt>
                <c:pt idx="185">
                  <c:v>3.9723694357579617E-3</c:v>
                </c:pt>
                <c:pt idx="186">
                  <c:v>4.0948043270450921E-6</c:v>
                </c:pt>
                <c:pt idx="187">
                  <c:v>0</c:v>
                </c:pt>
                <c:pt idx="188">
                  <c:v>0</c:v>
                </c:pt>
                <c:pt idx="189">
                  <c:v>0</c:v>
                </c:pt>
                <c:pt idx="190">
                  <c:v>0</c:v>
                </c:pt>
                <c:pt idx="191">
                  <c:v>0</c:v>
                </c:pt>
                <c:pt idx="192">
                  <c:v>0</c:v>
                </c:pt>
                <c:pt idx="193">
                  <c:v>0</c:v>
                </c:pt>
                <c:pt idx="194">
                  <c:v>0</c:v>
                </c:pt>
                <c:pt idx="195">
                  <c:v>0</c:v>
                </c:pt>
                <c:pt idx="196">
                  <c:v>0</c:v>
                </c:pt>
                <c:pt idx="197">
                  <c:v>0</c:v>
                </c:pt>
                <c:pt idx="198">
                  <c:v>0</c:v>
                </c:pt>
                <c:pt idx="199">
                  <c:v>0</c:v>
                </c:pt>
                <c:pt idx="200">
                  <c:v>0</c:v>
                </c:pt>
                <c:pt idx="201">
                  <c:v>0</c:v>
                </c:pt>
                <c:pt idx="202">
                  <c:v>0</c:v>
                </c:pt>
                <c:pt idx="203">
                  <c:v>0</c:v>
                </c:pt>
                <c:pt idx="204">
                  <c:v>0</c:v>
                </c:pt>
                <c:pt idx="205">
                  <c:v>0</c:v>
                </c:pt>
                <c:pt idx="206">
                  <c:v>0</c:v>
                </c:pt>
                <c:pt idx="207">
                  <c:v>0</c:v>
                </c:pt>
                <c:pt idx="208">
                  <c:v>0</c:v>
                </c:pt>
                <c:pt idx="209">
                  <c:v>0</c:v>
                </c:pt>
                <c:pt idx="210">
                  <c:v>0</c:v>
                </c:pt>
                <c:pt idx="211">
                  <c:v>9.591553553429133E-2</c:v>
                </c:pt>
                <c:pt idx="212">
                  <c:v>0.19948373326235666</c:v>
                </c:pt>
                <c:pt idx="213">
                  <c:v>0.46844555851537861</c:v>
                </c:pt>
                <c:pt idx="214">
                  <c:v>0.87832199056103488</c:v>
                </c:pt>
                <c:pt idx="215">
                  <c:v>1.3661991975829855</c:v>
                </c:pt>
                <c:pt idx="216">
                  <c:v>1.5724597931696462</c:v>
                </c:pt>
                <c:pt idx="217">
                  <c:v>1.3950907227915748</c:v>
                </c:pt>
                <c:pt idx="218">
                  <c:v>0.99670307080480525</c:v>
                </c:pt>
                <c:pt idx="219">
                  <c:v>0.58310865497988218</c:v>
                </c:pt>
                <c:pt idx="220">
                  <c:v>0.27045583505846477</c:v>
                </c:pt>
                <c:pt idx="221">
                  <c:v>8.5584660617134337E-2</c:v>
                </c:pt>
                <c:pt idx="222">
                  <c:v>0.13330168607633897</c:v>
                </c:pt>
                <c:pt idx="223">
                  <c:v>0.2108923381159778</c:v>
                </c:pt>
                <c:pt idx="224">
                  <c:v>0.29924844226018688</c:v>
                </c:pt>
                <c:pt idx="225">
                  <c:v>0.43014090918828263</c:v>
                </c:pt>
                <c:pt idx="226">
                  <c:v>0.59870499292473423</c:v>
                </c:pt>
                <c:pt idx="227">
                  <c:v>0.62777804218876798</c:v>
                </c:pt>
                <c:pt idx="228">
                  <c:v>0.56808390139291831</c:v>
                </c:pt>
                <c:pt idx="229">
                  <c:v>0.51126816208878734</c:v>
                </c:pt>
                <c:pt idx="230">
                  <c:v>0.38373752573166092</c:v>
                </c:pt>
                <c:pt idx="231">
                  <c:v>0.34742130569965901</c:v>
                </c:pt>
                <c:pt idx="232">
                  <c:v>0.38600709897565749</c:v>
                </c:pt>
                <c:pt idx="233">
                  <c:v>0.42102404104376789</c:v>
                </c:pt>
                <c:pt idx="234">
                  <c:v>0.46250363447431897</c:v>
                </c:pt>
                <c:pt idx="235">
                  <c:v>0.39722121891902989</c:v>
                </c:pt>
                <c:pt idx="236">
                  <c:v>0.46280808985138466</c:v>
                </c:pt>
                <c:pt idx="237">
                  <c:v>0.33280026626275333</c:v>
                </c:pt>
                <c:pt idx="238">
                  <c:v>0.46761372651458544</c:v>
                </c:pt>
                <c:pt idx="239">
                  <c:v>0.43413487249052896</c:v>
                </c:pt>
                <c:pt idx="240">
                  <c:v>0.40425657039214191</c:v>
                </c:pt>
                <c:pt idx="241">
                  <c:v>0.37328469641270429</c:v>
                </c:pt>
                <c:pt idx="242">
                  <c:v>0.33305645107586168</c:v>
                </c:pt>
                <c:pt idx="243">
                  <c:v>0.46538850017271605</c:v>
                </c:pt>
                <c:pt idx="244">
                  <c:v>0.43380295591177725</c:v>
                </c:pt>
                <c:pt idx="245">
                  <c:v>0.39692312106350763</c:v>
                </c:pt>
                <c:pt idx="246">
                  <c:v>0.35460386599034371</c:v>
                </c:pt>
                <c:pt idx="247">
                  <c:v>0.44157523999387732</c:v>
                </c:pt>
                <c:pt idx="248">
                  <c:v>0.48638478321613748</c:v>
                </c:pt>
                <c:pt idx="249">
                  <c:v>0.50195331639208096</c:v>
                </c:pt>
                <c:pt idx="250">
                  <c:v>0.52289500674233858</c:v>
                </c:pt>
                <c:pt idx="251">
                  <c:v>0.5360193830213551</c:v>
                </c:pt>
                <c:pt idx="252">
                  <c:v>0.55086402103147436</c:v>
                </c:pt>
                <c:pt idx="253">
                  <c:v>0.56502929028308035</c:v>
                </c:pt>
                <c:pt idx="254">
                  <c:v>0.58161244845245452</c:v>
                </c:pt>
                <c:pt idx="255">
                  <c:v>0.59446561573456214</c:v>
                </c:pt>
                <c:pt idx="256">
                  <c:v>0.61550009616367518</c:v>
                </c:pt>
                <c:pt idx="257">
                  <c:v>0.62748085001069098</c:v>
                </c:pt>
                <c:pt idx="258">
                  <c:v>0.64304984457404979</c:v>
                </c:pt>
                <c:pt idx="259">
                  <c:v>0.54393963308353588</c:v>
                </c:pt>
                <c:pt idx="260">
                  <c:v>0.51763079672637924</c:v>
                </c:pt>
                <c:pt idx="261">
                  <c:v>0.51852790772915769</c:v>
                </c:pt>
                <c:pt idx="262">
                  <c:v>0.51774341780135225</c:v>
                </c:pt>
                <c:pt idx="263">
                  <c:v>0.72898070207506904</c:v>
                </c:pt>
                <c:pt idx="264">
                  <c:v>0.56062935211907827</c:v>
                </c:pt>
                <c:pt idx="265">
                  <c:v>0.54309391957792585</c:v>
                </c:pt>
                <c:pt idx="266">
                  <c:v>0.51983752819722917</c:v>
                </c:pt>
                <c:pt idx="267">
                  <c:v>0.49800396403748404</c:v>
                </c:pt>
                <c:pt idx="268">
                  <c:v>0.48234622306367081</c:v>
                </c:pt>
                <c:pt idx="269">
                  <c:v>0.46135391947896731</c:v>
                </c:pt>
                <c:pt idx="270">
                  <c:v>0.44661464027596537</c:v>
                </c:pt>
                <c:pt idx="271">
                  <c:v>0.42840847146865535</c:v>
                </c:pt>
                <c:pt idx="272">
                  <c:v>0.46319125778201775</c:v>
                </c:pt>
                <c:pt idx="273">
                  <c:v>0.51126130952328308</c:v>
                </c:pt>
                <c:pt idx="274">
                  <c:v>0.56345223915435716</c:v>
                </c:pt>
                <c:pt idx="275">
                  <c:v>0.54975682637725676</c:v>
                </c:pt>
                <c:pt idx="276">
                  <c:v>0.52247069255697565</c:v>
                </c:pt>
                <c:pt idx="277">
                  <c:v>0.49075956331316045</c:v>
                </c:pt>
                <c:pt idx="278">
                  <c:v>0.46262465664914343</c:v>
                </c:pt>
                <c:pt idx="279">
                  <c:v>0.44573184342531341</c:v>
                </c:pt>
                <c:pt idx="280">
                  <c:v>0.43672448193884877</c:v>
                </c:pt>
                <c:pt idx="281">
                  <c:v>0.48089244049375163</c:v>
                </c:pt>
                <c:pt idx="282">
                  <c:v>0.51582565575560158</c:v>
                </c:pt>
                <c:pt idx="283">
                  <c:v>0.55723825789820269</c:v>
                </c:pt>
                <c:pt idx="284">
                  <c:v>0.5121428085582036</c:v>
                </c:pt>
                <c:pt idx="285">
                  <c:v>0.4621115754174217</c:v>
                </c:pt>
                <c:pt idx="286">
                  <c:v>0.44176466530512526</c:v>
                </c:pt>
                <c:pt idx="287">
                  <c:v>0.54568834956203072</c:v>
                </c:pt>
              </c:numCache>
            </c:numRef>
          </c:yVal>
          <c:smooth val="0"/>
          <c:extLst>
            <c:ext xmlns:c16="http://schemas.microsoft.com/office/drawing/2014/chart" uri="{C3380CC4-5D6E-409C-BE32-E72D297353CC}">
              <c16:uniqueId val="{00000000-79C0-4940-ABC3-ACA76AADEBAA}"/>
            </c:ext>
          </c:extLst>
        </c:ser>
        <c:ser>
          <c:idx val="1"/>
          <c:order val="1"/>
          <c:tx>
            <c:v>Denitrificatiezone</c:v>
          </c:tx>
          <c:spPr>
            <a:ln w="19050" cap="rnd">
              <a:solidFill>
                <a:schemeClr val="accent2"/>
              </a:solidFill>
              <a:round/>
            </a:ln>
            <a:effectLst/>
          </c:spPr>
          <c:marker>
            <c:symbol val="none"/>
          </c:marker>
          <c:xVal>
            <c:numRef>
              <c:f>Berekeningen!$A$3:$A$290</c:f>
              <c:numCache>
                <c:formatCode>h:mm:ss</c:formatCode>
                <c:ptCount val="288"/>
                <c:pt idx="0">
                  <c:v>0</c:v>
                </c:pt>
                <c:pt idx="1">
                  <c:v>3.472222222222222E-3</c:v>
                </c:pt>
                <c:pt idx="2">
                  <c:v>6.9444444444444441E-3</c:v>
                </c:pt>
                <c:pt idx="3">
                  <c:v>1.0416666666666666E-2</c:v>
                </c:pt>
                <c:pt idx="4">
                  <c:v>1.38888888888889E-2</c:v>
                </c:pt>
                <c:pt idx="5">
                  <c:v>1.7361111111111101E-2</c:v>
                </c:pt>
                <c:pt idx="6">
                  <c:v>2.0833333333333301E-2</c:v>
                </c:pt>
                <c:pt idx="7">
                  <c:v>2.4305555555555601E-2</c:v>
                </c:pt>
                <c:pt idx="8">
                  <c:v>2.7777777777777801E-2</c:v>
                </c:pt>
                <c:pt idx="9">
                  <c:v>3.125E-2</c:v>
                </c:pt>
                <c:pt idx="10">
                  <c:v>3.4722222222222203E-2</c:v>
                </c:pt>
                <c:pt idx="11">
                  <c:v>3.8194444444444399E-2</c:v>
                </c:pt>
                <c:pt idx="12">
                  <c:v>4.1666666666666699E-2</c:v>
                </c:pt>
                <c:pt idx="13">
                  <c:v>4.5138888888888902E-2</c:v>
                </c:pt>
                <c:pt idx="14">
                  <c:v>4.8611111111111098E-2</c:v>
                </c:pt>
                <c:pt idx="15">
                  <c:v>5.2083333333333301E-2</c:v>
                </c:pt>
                <c:pt idx="16">
                  <c:v>5.5555555555555601E-2</c:v>
                </c:pt>
                <c:pt idx="17">
                  <c:v>5.9027777777777797E-2</c:v>
                </c:pt>
                <c:pt idx="18">
                  <c:v>6.25E-2</c:v>
                </c:pt>
                <c:pt idx="19">
                  <c:v>6.5972222222222196E-2</c:v>
                </c:pt>
                <c:pt idx="20">
                  <c:v>6.9444444444444406E-2</c:v>
                </c:pt>
                <c:pt idx="21">
                  <c:v>7.2916666666666699E-2</c:v>
                </c:pt>
                <c:pt idx="22">
                  <c:v>7.6388888888888895E-2</c:v>
                </c:pt>
                <c:pt idx="23">
                  <c:v>7.9861111111111105E-2</c:v>
                </c:pt>
                <c:pt idx="24">
                  <c:v>8.3333333333333301E-2</c:v>
                </c:pt>
                <c:pt idx="25">
                  <c:v>8.6805555555555594E-2</c:v>
                </c:pt>
                <c:pt idx="26">
                  <c:v>9.0277777777777804E-2</c:v>
                </c:pt>
                <c:pt idx="27">
                  <c:v>9.375E-2</c:v>
                </c:pt>
                <c:pt idx="28">
                  <c:v>9.7222222222222196E-2</c:v>
                </c:pt>
                <c:pt idx="29">
                  <c:v>0.100694444444444</c:v>
                </c:pt>
                <c:pt idx="30">
                  <c:v>0.104166666666667</c:v>
                </c:pt>
                <c:pt idx="31">
                  <c:v>0.10763888888888901</c:v>
                </c:pt>
                <c:pt idx="32">
                  <c:v>0.11111111111111099</c:v>
                </c:pt>
                <c:pt idx="33">
                  <c:v>0.114583333333333</c:v>
                </c:pt>
                <c:pt idx="34">
                  <c:v>0.118055555555556</c:v>
                </c:pt>
                <c:pt idx="35">
                  <c:v>0.121527777777778</c:v>
                </c:pt>
                <c:pt idx="36">
                  <c:v>0.125</c:v>
                </c:pt>
                <c:pt idx="37">
                  <c:v>0.12847222222222199</c:v>
                </c:pt>
                <c:pt idx="38">
                  <c:v>0.131944444444444</c:v>
                </c:pt>
                <c:pt idx="39">
                  <c:v>0.13541666666666699</c:v>
                </c:pt>
                <c:pt idx="40">
                  <c:v>0.13888888888888901</c:v>
                </c:pt>
                <c:pt idx="41">
                  <c:v>0.14236111111111099</c:v>
                </c:pt>
                <c:pt idx="42">
                  <c:v>0.14583333333333301</c:v>
                </c:pt>
                <c:pt idx="43">
                  <c:v>0.149305555555556</c:v>
                </c:pt>
                <c:pt idx="44">
                  <c:v>0.15277777777777801</c:v>
                </c:pt>
                <c:pt idx="45">
                  <c:v>0.15625</c:v>
                </c:pt>
                <c:pt idx="46">
                  <c:v>0.15972222222222199</c:v>
                </c:pt>
                <c:pt idx="47">
                  <c:v>0.163194444444444</c:v>
                </c:pt>
                <c:pt idx="48">
                  <c:v>0.16666666666666699</c:v>
                </c:pt>
                <c:pt idx="49">
                  <c:v>0.17013888888888901</c:v>
                </c:pt>
                <c:pt idx="50">
                  <c:v>0.17361111111111099</c:v>
                </c:pt>
                <c:pt idx="51">
                  <c:v>0.17708333333333301</c:v>
                </c:pt>
                <c:pt idx="52">
                  <c:v>0.180555555555556</c:v>
                </c:pt>
                <c:pt idx="53">
                  <c:v>0.18402777777777801</c:v>
                </c:pt>
                <c:pt idx="54">
                  <c:v>0.1875</c:v>
                </c:pt>
                <c:pt idx="55">
                  <c:v>0.19097222222222199</c:v>
                </c:pt>
                <c:pt idx="56">
                  <c:v>0.194444444444444</c:v>
                </c:pt>
                <c:pt idx="57">
                  <c:v>0.19791666666666699</c:v>
                </c:pt>
                <c:pt idx="58">
                  <c:v>0.20138888888888901</c:v>
                </c:pt>
                <c:pt idx="59">
                  <c:v>0.20486111111111099</c:v>
                </c:pt>
                <c:pt idx="60">
                  <c:v>0.20833333333333301</c:v>
                </c:pt>
                <c:pt idx="61">
                  <c:v>0.211805555555556</c:v>
                </c:pt>
                <c:pt idx="62">
                  <c:v>0.21527777777777801</c:v>
                </c:pt>
                <c:pt idx="63">
                  <c:v>0.21875</c:v>
                </c:pt>
                <c:pt idx="64">
                  <c:v>0.22222222222222199</c:v>
                </c:pt>
                <c:pt idx="65">
                  <c:v>0.225694444444444</c:v>
                </c:pt>
                <c:pt idx="66">
                  <c:v>0.22916666666666699</c:v>
                </c:pt>
                <c:pt idx="67">
                  <c:v>0.23263888888888901</c:v>
                </c:pt>
                <c:pt idx="68">
                  <c:v>0.23611111111111099</c:v>
                </c:pt>
                <c:pt idx="69">
                  <c:v>0.23958333333333301</c:v>
                </c:pt>
                <c:pt idx="70">
                  <c:v>0.243055555555556</c:v>
                </c:pt>
                <c:pt idx="71">
                  <c:v>0.24652777777777801</c:v>
                </c:pt>
                <c:pt idx="72">
                  <c:v>0.25</c:v>
                </c:pt>
                <c:pt idx="73">
                  <c:v>0.25347222222222199</c:v>
                </c:pt>
                <c:pt idx="74">
                  <c:v>0.25694444444444398</c:v>
                </c:pt>
                <c:pt idx="75">
                  <c:v>0.26041666666666702</c:v>
                </c:pt>
                <c:pt idx="76">
                  <c:v>0.26388888888888901</c:v>
                </c:pt>
                <c:pt idx="77">
                  <c:v>0.26736111111111099</c:v>
                </c:pt>
                <c:pt idx="78">
                  <c:v>0.27083333333333298</c:v>
                </c:pt>
                <c:pt idx="79">
                  <c:v>0.27430555555555602</c:v>
                </c:pt>
                <c:pt idx="80">
                  <c:v>0.27777777777777801</c:v>
                </c:pt>
                <c:pt idx="81">
                  <c:v>0.28125</c:v>
                </c:pt>
                <c:pt idx="82">
                  <c:v>0.28472222222222199</c:v>
                </c:pt>
                <c:pt idx="83">
                  <c:v>0.28819444444444398</c:v>
                </c:pt>
                <c:pt idx="84">
                  <c:v>0.29166666666666702</c:v>
                </c:pt>
                <c:pt idx="85">
                  <c:v>0.29513888888888901</c:v>
                </c:pt>
                <c:pt idx="86">
                  <c:v>0.29861111111111099</c:v>
                </c:pt>
                <c:pt idx="87">
                  <c:v>0.30208333333333298</c:v>
                </c:pt>
                <c:pt idx="88">
                  <c:v>0.30555555555555602</c:v>
                </c:pt>
                <c:pt idx="89">
                  <c:v>0.30902777777777801</c:v>
                </c:pt>
                <c:pt idx="90">
                  <c:v>0.3125</c:v>
                </c:pt>
                <c:pt idx="91">
                  <c:v>0.31597222222222199</c:v>
                </c:pt>
                <c:pt idx="92">
                  <c:v>0.31944444444444398</c:v>
                </c:pt>
                <c:pt idx="93">
                  <c:v>0.32291666666666702</c:v>
                </c:pt>
                <c:pt idx="94">
                  <c:v>0.32638888888888901</c:v>
                </c:pt>
                <c:pt idx="95">
                  <c:v>0.32986111111111099</c:v>
                </c:pt>
                <c:pt idx="96">
                  <c:v>0.33333333333333298</c:v>
                </c:pt>
                <c:pt idx="97">
                  <c:v>0.33680555555555602</c:v>
                </c:pt>
                <c:pt idx="98">
                  <c:v>0.34027777777777801</c:v>
                </c:pt>
                <c:pt idx="99">
                  <c:v>0.34375</c:v>
                </c:pt>
                <c:pt idx="100">
                  <c:v>0.34722222222222199</c:v>
                </c:pt>
                <c:pt idx="101">
                  <c:v>0.35069444444444398</c:v>
                </c:pt>
                <c:pt idx="102">
                  <c:v>0.35416666666666702</c:v>
                </c:pt>
                <c:pt idx="103">
                  <c:v>0.35763888888888901</c:v>
                </c:pt>
                <c:pt idx="104">
                  <c:v>0.36111111111111099</c:v>
                </c:pt>
                <c:pt idx="105">
                  <c:v>0.36458333333333298</c:v>
                </c:pt>
                <c:pt idx="106">
                  <c:v>0.36805555555555602</c:v>
                </c:pt>
                <c:pt idx="107">
                  <c:v>0.37152777777777801</c:v>
                </c:pt>
                <c:pt idx="108">
                  <c:v>0.375</c:v>
                </c:pt>
                <c:pt idx="109">
                  <c:v>0.37847222222222199</c:v>
                </c:pt>
                <c:pt idx="110">
                  <c:v>0.38194444444444398</c:v>
                </c:pt>
                <c:pt idx="111">
                  <c:v>0.38541666666666702</c:v>
                </c:pt>
                <c:pt idx="112">
                  <c:v>0.38888888888888901</c:v>
                </c:pt>
                <c:pt idx="113">
                  <c:v>0.39236111111111099</c:v>
                </c:pt>
                <c:pt idx="114">
                  <c:v>0.39583333333333298</c:v>
                </c:pt>
                <c:pt idx="115">
                  <c:v>0.39930555555555602</c:v>
                </c:pt>
                <c:pt idx="116">
                  <c:v>0.40277777777777801</c:v>
                </c:pt>
                <c:pt idx="117">
                  <c:v>0.40625</c:v>
                </c:pt>
                <c:pt idx="118">
                  <c:v>0.40972222222222199</c:v>
                </c:pt>
                <c:pt idx="119">
                  <c:v>0.41319444444444398</c:v>
                </c:pt>
                <c:pt idx="120">
                  <c:v>0.41666666666666702</c:v>
                </c:pt>
                <c:pt idx="121">
                  <c:v>0.42013888888888901</c:v>
                </c:pt>
                <c:pt idx="122">
                  <c:v>0.42361111111111099</c:v>
                </c:pt>
                <c:pt idx="123">
                  <c:v>0.42708333333333298</c:v>
                </c:pt>
                <c:pt idx="124">
                  <c:v>0.43055555555555602</c:v>
                </c:pt>
                <c:pt idx="125">
                  <c:v>0.43402777777777801</c:v>
                </c:pt>
                <c:pt idx="126">
                  <c:v>0.4375</c:v>
                </c:pt>
                <c:pt idx="127">
                  <c:v>0.44097222222222199</c:v>
                </c:pt>
                <c:pt idx="128">
                  <c:v>0.44444444444444398</c:v>
                </c:pt>
                <c:pt idx="129">
                  <c:v>0.44791666666666702</c:v>
                </c:pt>
                <c:pt idx="130">
                  <c:v>0.45138888888888901</c:v>
                </c:pt>
                <c:pt idx="131">
                  <c:v>0.45486111111111099</c:v>
                </c:pt>
                <c:pt idx="132">
                  <c:v>0.45833333333333298</c:v>
                </c:pt>
                <c:pt idx="133">
                  <c:v>0.46180555555555602</c:v>
                </c:pt>
                <c:pt idx="134">
                  <c:v>0.46527777777777801</c:v>
                </c:pt>
                <c:pt idx="135">
                  <c:v>0.46875</c:v>
                </c:pt>
                <c:pt idx="136">
                  <c:v>0.47222222222222199</c:v>
                </c:pt>
                <c:pt idx="137">
                  <c:v>0.47569444444444398</c:v>
                </c:pt>
                <c:pt idx="138">
                  <c:v>0.47916666666666702</c:v>
                </c:pt>
                <c:pt idx="139">
                  <c:v>0.48263888888888901</c:v>
                </c:pt>
                <c:pt idx="140">
                  <c:v>0.48611111111111099</c:v>
                </c:pt>
                <c:pt idx="141">
                  <c:v>0.48958333333333298</c:v>
                </c:pt>
                <c:pt idx="142">
                  <c:v>0.49305555555555602</c:v>
                </c:pt>
                <c:pt idx="143">
                  <c:v>0.49652777777777801</c:v>
                </c:pt>
                <c:pt idx="144">
                  <c:v>0.5</c:v>
                </c:pt>
                <c:pt idx="145">
                  <c:v>0.50347222222222199</c:v>
                </c:pt>
                <c:pt idx="146">
                  <c:v>0.50694444444444398</c:v>
                </c:pt>
                <c:pt idx="147">
                  <c:v>0.51041666666666696</c:v>
                </c:pt>
                <c:pt idx="148">
                  <c:v>0.51388888888888895</c:v>
                </c:pt>
                <c:pt idx="149">
                  <c:v>0.51736111111111105</c:v>
                </c:pt>
                <c:pt idx="150">
                  <c:v>0.52083333333333304</c:v>
                </c:pt>
                <c:pt idx="151">
                  <c:v>0.52430555555555602</c:v>
                </c:pt>
                <c:pt idx="152">
                  <c:v>0.52777777777777801</c:v>
                </c:pt>
                <c:pt idx="153">
                  <c:v>0.53125</c:v>
                </c:pt>
                <c:pt idx="154">
                  <c:v>0.53472222222222199</c:v>
                </c:pt>
                <c:pt idx="155">
                  <c:v>0.53819444444444398</c:v>
                </c:pt>
                <c:pt idx="156">
                  <c:v>0.54166666666666696</c:v>
                </c:pt>
                <c:pt idx="157">
                  <c:v>0.54513888888888895</c:v>
                </c:pt>
                <c:pt idx="158">
                  <c:v>0.54861111111111105</c:v>
                </c:pt>
                <c:pt idx="159">
                  <c:v>0.55208333333333304</c:v>
                </c:pt>
                <c:pt idx="160">
                  <c:v>0.55555555555555602</c:v>
                </c:pt>
                <c:pt idx="161">
                  <c:v>0.55902777777777801</c:v>
                </c:pt>
                <c:pt idx="162">
                  <c:v>0.5625</c:v>
                </c:pt>
                <c:pt idx="163">
                  <c:v>0.56597222222222199</c:v>
                </c:pt>
                <c:pt idx="164">
                  <c:v>0.56944444444444398</c:v>
                </c:pt>
                <c:pt idx="165">
                  <c:v>0.57291666666666696</c:v>
                </c:pt>
                <c:pt idx="166">
                  <c:v>0.57638888888888895</c:v>
                </c:pt>
                <c:pt idx="167">
                  <c:v>0.57986111111111105</c:v>
                </c:pt>
                <c:pt idx="168">
                  <c:v>0.58333333333333304</c:v>
                </c:pt>
                <c:pt idx="169">
                  <c:v>0.58680555555555503</c:v>
                </c:pt>
                <c:pt idx="170">
                  <c:v>0.59027777777777801</c:v>
                </c:pt>
                <c:pt idx="171">
                  <c:v>0.59375</c:v>
                </c:pt>
                <c:pt idx="172">
                  <c:v>0.59722222222222199</c:v>
                </c:pt>
                <c:pt idx="173">
                  <c:v>0.60069444444444398</c:v>
                </c:pt>
                <c:pt idx="174">
                  <c:v>0.60416666666666696</c:v>
                </c:pt>
                <c:pt idx="175">
                  <c:v>0.60763888888888895</c:v>
                </c:pt>
                <c:pt idx="176">
                  <c:v>0.61111111111111105</c:v>
                </c:pt>
                <c:pt idx="177">
                  <c:v>0.61458333333333304</c:v>
                </c:pt>
                <c:pt idx="178">
                  <c:v>0.61805555555555503</c:v>
                </c:pt>
                <c:pt idx="179">
                  <c:v>0.62152777777777801</c:v>
                </c:pt>
                <c:pt idx="180">
                  <c:v>0.625</c:v>
                </c:pt>
                <c:pt idx="181">
                  <c:v>0.62847222222222199</c:v>
                </c:pt>
                <c:pt idx="182">
                  <c:v>0.63194444444444398</c:v>
                </c:pt>
                <c:pt idx="183">
                  <c:v>0.63541666666666696</c:v>
                </c:pt>
                <c:pt idx="184">
                  <c:v>0.63888888888888895</c:v>
                </c:pt>
                <c:pt idx="185">
                  <c:v>0.64236111111111105</c:v>
                </c:pt>
                <c:pt idx="186">
                  <c:v>0.64583333333333304</c:v>
                </c:pt>
                <c:pt idx="187">
                  <c:v>0.64930555555555503</c:v>
                </c:pt>
                <c:pt idx="188">
                  <c:v>0.65277777777777801</c:v>
                </c:pt>
                <c:pt idx="189">
                  <c:v>0.65625</c:v>
                </c:pt>
                <c:pt idx="190">
                  <c:v>0.65972222222222199</c:v>
                </c:pt>
                <c:pt idx="191">
                  <c:v>0.66319444444444398</c:v>
                </c:pt>
                <c:pt idx="192">
                  <c:v>0.66666666666666696</c:v>
                </c:pt>
                <c:pt idx="193">
                  <c:v>0.67013888888888895</c:v>
                </c:pt>
                <c:pt idx="194">
                  <c:v>0.67361111111111105</c:v>
                </c:pt>
                <c:pt idx="195">
                  <c:v>0.67708333333333304</c:v>
                </c:pt>
                <c:pt idx="196">
                  <c:v>0.68055555555555503</c:v>
                </c:pt>
                <c:pt idx="197">
                  <c:v>0.68402777777777801</c:v>
                </c:pt>
                <c:pt idx="198">
                  <c:v>0.6875</c:v>
                </c:pt>
                <c:pt idx="199">
                  <c:v>0.69097222222222199</c:v>
                </c:pt>
                <c:pt idx="200">
                  <c:v>0.69444444444444398</c:v>
                </c:pt>
                <c:pt idx="201">
                  <c:v>0.69791666666666696</c:v>
                </c:pt>
                <c:pt idx="202">
                  <c:v>0.70138888888888895</c:v>
                </c:pt>
                <c:pt idx="203">
                  <c:v>0.70486111111111105</c:v>
                </c:pt>
                <c:pt idx="204">
                  <c:v>0.70833333333333304</c:v>
                </c:pt>
                <c:pt idx="205">
                  <c:v>0.71180555555555503</c:v>
                </c:pt>
                <c:pt idx="206">
                  <c:v>0.71527777777777801</c:v>
                </c:pt>
                <c:pt idx="207">
                  <c:v>0.71875</c:v>
                </c:pt>
                <c:pt idx="208">
                  <c:v>0.72222222222222199</c:v>
                </c:pt>
                <c:pt idx="209">
                  <c:v>0.72569444444444398</c:v>
                </c:pt>
                <c:pt idx="210">
                  <c:v>0.72916666666666696</c:v>
                </c:pt>
                <c:pt idx="211">
                  <c:v>0.73263888888888895</c:v>
                </c:pt>
                <c:pt idx="212">
                  <c:v>0.73611111111111105</c:v>
                </c:pt>
                <c:pt idx="213">
                  <c:v>0.73958333333333304</c:v>
                </c:pt>
                <c:pt idx="214">
                  <c:v>0.74305555555555503</c:v>
                </c:pt>
                <c:pt idx="215">
                  <c:v>0.74652777777777801</c:v>
                </c:pt>
                <c:pt idx="216">
                  <c:v>0.75</c:v>
                </c:pt>
                <c:pt idx="217">
                  <c:v>0.75347222222222199</c:v>
                </c:pt>
                <c:pt idx="218">
                  <c:v>0.75694444444444398</c:v>
                </c:pt>
                <c:pt idx="219">
                  <c:v>0.76041666666666696</c:v>
                </c:pt>
                <c:pt idx="220">
                  <c:v>0.76388888888888895</c:v>
                </c:pt>
                <c:pt idx="221">
                  <c:v>0.76736111111111105</c:v>
                </c:pt>
                <c:pt idx="222">
                  <c:v>0.77083333333333304</c:v>
                </c:pt>
                <c:pt idx="223">
                  <c:v>0.77430555555555503</c:v>
                </c:pt>
                <c:pt idx="224">
                  <c:v>0.77777777777777801</c:v>
                </c:pt>
                <c:pt idx="225">
                  <c:v>0.78125</c:v>
                </c:pt>
                <c:pt idx="226">
                  <c:v>0.78472222222222199</c:v>
                </c:pt>
                <c:pt idx="227">
                  <c:v>0.78819444444444398</c:v>
                </c:pt>
                <c:pt idx="228">
                  <c:v>0.79166666666666696</c:v>
                </c:pt>
                <c:pt idx="229">
                  <c:v>0.79513888888888895</c:v>
                </c:pt>
                <c:pt idx="230">
                  <c:v>0.79861111111111105</c:v>
                </c:pt>
                <c:pt idx="231">
                  <c:v>0.80208333333333304</c:v>
                </c:pt>
                <c:pt idx="232">
                  <c:v>0.80555555555555503</c:v>
                </c:pt>
                <c:pt idx="233">
                  <c:v>0.80902777777777801</c:v>
                </c:pt>
                <c:pt idx="234">
                  <c:v>0.8125</c:v>
                </c:pt>
                <c:pt idx="235">
                  <c:v>0.81597222222222199</c:v>
                </c:pt>
                <c:pt idx="236">
                  <c:v>0.81944444444444398</c:v>
                </c:pt>
                <c:pt idx="237">
                  <c:v>0.82291666666666696</c:v>
                </c:pt>
                <c:pt idx="238">
                  <c:v>0.82638888888888895</c:v>
                </c:pt>
                <c:pt idx="239">
                  <c:v>0.82986111111111105</c:v>
                </c:pt>
                <c:pt idx="240">
                  <c:v>0.83333333333333304</c:v>
                </c:pt>
                <c:pt idx="241">
                  <c:v>0.83680555555555503</c:v>
                </c:pt>
                <c:pt idx="242">
                  <c:v>0.84027777777777801</c:v>
                </c:pt>
                <c:pt idx="243">
                  <c:v>0.84375</c:v>
                </c:pt>
                <c:pt idx="244">
                  <c:v>0.84722222222222199</c:v>
                </c:pt>
                <c:pt idx="245">
                  <c:v>0.85069444444444398</c:v>
                </c:pt>
                <c:pt idx="246">
                  <c:v>0.85416666666666696</c:v>
                </c:pt>
                <c:pt idx="247">
                  <c:v>0.85763888888888895</c:v>
                </c:pt>
                <c:pt idx="248">
                  <c:v>0.86111111111111105</c:v>
                </c:pt>
                <c:pt idx="249">
                  <c:v>0.86458333333333304</c:v>
                </c:pt>
                <c:pt idx="250">
                  <c:v>0.86805555555555503</c:v>
                </c:pt>
                <c:pt idx="251">
                  <c:v>0.87152777777777801</c:v>
                </c:pt>
                <c:pt idx="252">
                  <c:v>0.875</c:v>
                </c:pt>
                <c:pt idx="253">
                  <c:v>0.87847222222222199</c:v>
                </c:pt>
                <c:pt idx="254">
                  <c:v>0.88194444444444398</c:v>
                </c:pt>
                <c:pt idx="255">
                  <c:v>0.88541666666666696</c:v>
                </c:pt>
                <c:pt idx="256">
                  <c:v>0.88888888888888895</c:v>
                </c:pt>
                <c:pt idx="257">
                  <c:v>0.89236111111111105</c:v>
                </c:pt>
                <c:pt idx="258">
                  <c:v>0.89583333333333304</c:v>
                </c:pt>
                <c:pt idx="259">
                  <c:v>0.89930555555555503</c:v>
                </c:pt>
                <c:pt idx="260">
                  <c:v>0.90277777777777801</c:v>
                </c:pt>
                <c:pt idx="261">
                  <c:v>0.90625</c:v>
                </c:pt>
                <c:pt idx="262">
                  <c:v>0.90972222222222199</c:v>
                </c:pt>
                <c:pt idx="263">
                  <c:v>0.91319444444444398</c:v>
                </c:pt>
                <c:pt idx="264">
                  <c:v>0.91666666666666696</c:v>
                </c:pt>
                <c:pt idx="265">
                  <c:v>0.92013888888888895</c:v>
                </c:pt>
                <c:pt idx="266">
                  <c:v>0.92361111111111105</c:v>
                </c:pt>
                <c:pt idx="267">
                  <c:v>0.92708333333333304</c:v>
                </c:pt>
                <c:pt idx="268">
                  <c:v>0.93055555555555503</c:v>
                </c:pt>
                <c:pt idx="269">
                  <c:v>0.93402777777777801</c:v>
                </c:pt>
                <c:pt idx="270">
                  <c:v>0.9375</c:v>
                </c:pt>
                <c:pt idx="271">
                  <c:v>0.94097222222222199</c:v>
                </c:pt>
                <c:pt idx="272">
                  <c:v>0.94444444444444398</c:v>
                </c:pt>
                <c:pt idx="273">
                  <c:v>0.94791666666666696</c:v>
                </c:pt>
                <c:pt idx="274">
                  <c:v>0.95138888888888895</c:v>
                </c:pt>
                <c:pt idx="275">
                  <c:v>0.95486111111111105</c:v>
                </c:pt>
                <c:pt idx="276">
                  <c:v>0.95833333333333304</c:v>
                </c:pt>
                <c:pt idx="277">
                  <c:v>0.96180555555555503</c:v>
                </c:pt>
                <c:pt idx="278">
                  <c:v>0.96527777777777801</c:v>
                </c:pt>
                <c:pt idx="279">
                  <c:v>0.96875</c:v>
                </c:pt>
                <c:pt idx="280">
                  <c:v>0.97222222222222199</c:v>
                </c:pt>
                <c:pt idx="281">
                  <c:v>0.97569444444444398</c:v>
                </c:pt>
                <c:pt idx="282">
                  <c:v>0.97916666666666696</c:v>
                </c:pt>
                <c:pt idx="283">
                  <c:v>0.98263888888888895</c:v>
                </c:pt>
                <c:pt idx="284">
                  <c:v>0.98611111111111105</c:v>
                </c:pt>
                <c:pt idx="285">
                  <c:v>0.98958333333333304</c:v>
                </c:pt>
                <c:pt idx="286">
                  <c:v>0.99305555555555503</c:v>
                </c:pt>
                <c:pt idx="287">
                  <c:v>0.99652777777777801</c:v>
                </c:pt>
              </c:numCache>
            </c:numRef>
          </c:xVal>
          <c:yVal>
            <c:numRef>
              <c:f>Berekeningen!$Z$3:$Z$291</c:f>
              <c:numCache>
                <c:formatCode>General</c:formatCode>
                <c:ptCount val="289"/>
                <c:pt idx="0">
                  <c:v>0</c:v>
                </c:pt>
                <c:pt idx="1">
                  <c:v>0</c:v>
                </c:pt>
                <c:pt idx="2">
                  <c:v>0</c:v>
                </c:pt>
                <c:pt idx="3">
                  <c:v>0</c:v>
                </c:pt>
                <c:pt idx="4">
                  <c:v>0</c:v>
                </c:pt>
                <c:pt idx="5">
                  <c:v>0</c:v>
                </c:pt>
                <c:pt idx="6">
                  <c:v>0</c:v>
                </c:pt>
                <c:pt idx="7">
                  <c:v>0</c:v>
                </c:pt>
                <c:pt idx="8">
                  <c:v>0</c:v>
                </c:pt>
                <c:pt idx="9">
                  <c:v>0</c:v>
                </c:pt>
                <c:pt idx="10">
                  <c:v>7.8574709343031575E-3</c:v>
                </c:pt>
                <c:pt idx="11">
                  <c:v>2.892365029921478E-2</c:v>
                </c:pt>
                <c:pt idx="12">
                  <c:v>4.998930018223486E-2</c:v>
                </c:pt>
                <c:pt idx="13">
                  <c:v>7.1054950051609125E-2</c:v>
                </c:pt>
                <c:pt idx="14">
                  <c:v>9.2119717383240221E-2</c:v>
                </c:pt>
                <c:pt idx="15">
                  <c:v>0.11318324893547596</c:v>
                </c:pt>
                <c:pt idx="16">
                  <c:v>0.13424563251272661</c:v>
                </c:pt>
                <c:pt idx="17">
                  <c:v>0.15414564285781945</c:v>
                </c:pt>
                <c:pt idx="18">
                  <c:v>0.15567528150398657</c:v>
                </c:pt>
                <c:pt idx="19">
                  <c:v>0.20955728526065781</c:v>
                </c:pt>
                <c:pt idx="20">
                  <c:v>0.25351468524996773</c:v>
                </c:pt>
                <c:pt idx="21">
                  <c:v>0.30846143522368391</c:v>
                </c:pt>
                <c:pt idx="22">
                  <c:v>0.33405470117871217</c:v>
                </c:pt>
                <c:pt idx="23">
                  <c:v>0.36325935464867853</c:v>
                </c:pt>
                <c:pt idx="24">
                  <c:v>0.39246330087270509</c:v>
                </c:pt>
                <c:pt idx="25">
                  <c:v>0.42167572450258617</c:v>
                </c:pt>
                <c:pt idx="26">
                  <c:v>0.4580442158812531</c:v>
                </c:pt>
                <c:pt idx="27">
                  <c:v>0.48574348706799486</c:v>
                </c:pt>
                <c:pt idx="28">
                  <c:v>0.52802631564893221</c:v>
                </c:pt>
                <c:pt idx="29">
                  <c:v>0.57030843731744973</c:v>
                </c:pt>
                <c:pt idx="30">
                  <c:v>0.61259091243306629</c:v>
                </c:pt>
                <c:pt idx="31">
                  <c:v>0.55884436721937525</c:v>
                </c:pt>
                <c:pt idx="32">
                  <c:v>0.57651461696582473</c:v>
                </c:pt>
                <c:pt idx="33">
                  <c:v>0.54625257434364782</c:v>
                </c:pt>
                <c:pt idx="34">
                  <c:v>0.66473938087816109</c:v>
                </c:pt>
                <c:pt idx="35">
                  <c:v>0.80920568603781939</c:v>
                </c:pt>
                <c:pt idx="36">
                  <c:v>0.72272724977334057</c:v>
                </c:pt>
                <c:pt idx="37">
                  <c:v>0.72097553285704996</c:v>
                </c:pt>
                <c:pt idx="38">
                  <c:v>0.62749507263457338</c:v>
                </c:pt>
                <c:pt idx="39">
                  <c:v>0.52309117284541862</c:v>
                </c:pt>
                <c:pt idx="40">
                  <c:v>0.31969162037754528</c:v>
                </c:pt>
                <c:pt idx="41">
                  <c:v>0.16396384589617019</c:v>
                </c:pt>
                <c:pt idx="42">
                  <c:v>2.3168682556159823E-2</c:v>
                </c:pt>
                <c:pt idx="43">
                  <c:v>1.9056393092212194E-2</c:v>
                </c:pt>
                <c:pt idx="44">
                  <c:v>1.4944501371992935E-2</c:v>
                </c:pt>
                <c:pt idx="45">
                  <c:v>1.0832609597076551E-2</c:v>
                </c:pt>
                <c:pt idx="46">
                  <c:v>6.7217787649438455E-3</c:v>
                </c:pt>
                <c:pt idx="47">
                  <c:v>2.6109479328111401E-3</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0</c:v>
                </c:pt>
                <c:pt idx="155">
                  <c:v>0</c:v>
                </c:pt>
                <c:pt idx="156">
                  <c:v>0</c:v>
                </c:pt>
                <c:pt idx="157">
                  <c:v>0</c:v>
                </c:pt>
                <c:pt idx="158">
                  <c:v>0</c:v>
                </c:pt>
                <c:pt idx="159">
                  <c:v>0</c:v>
                </c:pt>
                <c:pt idx="160">
                  <c:v>0</c:v>
                </c:pt>
                <c:pt idx="161">
                  <c:v>0</c:v>
                </c:pt>
                <c:pt idx="162">
                  <c:v>0</c:v>
                </c:pt>
                <c:pt idx="163">
                  <c:v>0</c:v>
                </c:pt>
                <c:pt idx="164">
                  <c:v>0</c:v>
                </c:pt>
                <c:pt idx="165">
                  <c:v>0</c:v>
                </c:pt>
                <c:pt idx="166">
                  <c:v>0</c:v>
                </c:pt>
                <c:pt idx="167">
                  <c:v>0</c:v>
                </c:pt>
                <c:pt idx="168">
                  <c:v>0</c:v>
                </c:pt>
                <c:pt idx="169">
                  <c:v>0</c:v>
                </c:pt>
                <c:pt idx="170">
                  <c:v>0</c:v>
                </c:pt>
                <c:pt idx="171">
                  <c:v>0</c:v>
                </c:pt>
                <c:pt idx="172">
                  <c:v>0</c:v>
                </c:pt>
                <c:pt idx="173">
                  <c:v>0</c:v>
                </c:pt>
                <c:pt idx="174">
                  <c:v>0</c:v>
                </c:pt>
                <c:pt idx="175">
                  <c:v>0</c:v>
                </c:pt>
                <c:pt idx="176">
                  <c:v>0</c:v>
                </c:pt>
                <c:pt idx="177">
                  <c:v>0</c:v>
                </c:pt>
                <c:pt idx="178">
                  <c:v>0</c:v>
                </c:pt>
                <c:pt idx="179">
                  <c:v>0</c:v>
                </c:pt>
                <c:pt idx="180">
                  <c:v>0</c:v>
                </c:pt>
                <c:pt idx="181">
                  <c:v>0</c:v>
                </c:pt>
                <c:pt idx="182">
                  <c:v>0</c:v>
                </c:pt>
                <c:pt idx="183">
                  <c:v>0</c:v>
                </c:pt>
                <c:pt idx="184">
                  <c:v>0</c:v>
                </c:pt>
                <c:pt idx="185">
                  <c:v>0</c:v>
                </c:pt>
                <c:pt idx="186">
                  <c:v>2.5424730587713273E-2</c:v>
                </c:pt>
                <c:pt idx="187">
                  <c:v>2.3323638266733743E-2</c:v>
                </c:pt>
                <c:pt idx="188">
                  <c:v>1.9212807434601038E-2</c:v>
                </c:pt>
                <c:pt idx="189">
                  <c:v>1.510074813439378E-2</c:v>
                </c:pt>
                <c:pt idx="190">
                  <c:v>1.0983949407446179E-2</c:v>
                </c:pt>
                <c:pt idx="191">
                  <c:v>6.8713629806926102E-3</c:v>
                </c:pt>
                <c:pt idx="192">
                  <c:v>2.7589519845684202E-3</c:v>
                </c:pt>
                <c:pt idx="193">
                  <c:v>0</c:v>
                </c:pt>
                <c:pt idx="194">
                  <c:v>0</c:v>
                </c:pt>
                <c:pt idx="195">
                  <c:v>0</c:v>
                </c:pt>
                <c:pt idx="196">
                  <c:v>0</c:v>
                </c:pt>
                <c:pt idx="197">
                  <c:v>0</c:v>
                </c:pt>
                <c:pt idx="198">
                  <c:v>0</c:v>
                </c:pt>
                <c:pt idx="199">
                  <c:v>0</c:v>
                </c:pt>
                <c:pt idx="200">
                  <c:v>0</c:v>
                </c:pt>
                <c:pt idx="201">
                  <c:v>0</c:v>
                </c:pt>
                <c:pt idx="202">
                  <c:v>0</c:v>
                </c:pt>
                <c:pt idx="203">
                  <c:v>0</c:v>
                </c:pt>
                <c:pt idx="204">
                  <c:v>0</c:v>
                </c:pt>
                <c:pt idx="205">
                  <c:v>0</c:v>
                </c:pt>
                <c:pt idx="206">
                  <c:v>0</c:v>
                </c:pt>
                <c:pt idx="207">
                  <c:v>0</c:v>
                </c:pt>
                <c:pt idx="208">
                  <c:v>0</c:v>
                </c:pt>
                <c:pt idx="209">
                  <c:v>0</c:v>
                </c:pt>
                <c:pt idx="210">
                  <c:v>0</c:v>
                </c:pt>
                <c:pt idx="211">
                  <c:v>0</c:v>
                </c:pt>
                <c:pt idx="212">
                  <c:v>0</c:v>
                </c:pt>
                <c:pt idx="213">
                  <c:v>0</c:v>
                </c:pt>
                <c:pt idx="214">
                  <c:v>0</c:v>
                </c:pt>
                <c:pt idx="215">
                  <c:v>0</c:v>
                </c:pt>
                <c:pt idx="216">
                  <c:v>0</c:v>
                </c:pt>
                <c:pt idx="217">
                  <c:v>0</c:v>
                </c:pt>
                <c:pt idx="218">
                  <c:v>0</c:v>
                </c:pt>
                <c:pt idx="219">
                  <c:v>0</c:v>
                </c:pt>
                <c:pt idx="220">
                  <c:v>0</c:v>
                </c:pt>
                <c:pt idx="221">
                  <c:v>0</c:v>
                </c:pt>
                <c:pt idx="222">
                  <c:v>0</c:v>
                </c:pt>
                <c:pt idx="223">
                  <c:v>0</c:v>
                </c:pt>
                <c:pt idx="224">
                  <c:v>0</c:v>
                </c:pt>
                <c:pt idx="225">
                  <c:v>0</c:v>
                </c:pt>
                <c:pt idx="226">
                  <c:v>0</c:v>
                </c:pt>
                <c:pt idx="227">
                  <c:v>0</c:v>
                </c:pt>
                <c:pt idx="228">
                  <c:v>0</c:v>
                </c:pt>
                <c:pt idx="229">
                  <c:v>0</c:v>
                </c:pt>
                <c:pt idx="230">
                  <c:v>0</c:v>
                </c:pt>
                <c:pt idx="231">
                  <c:v>0</c:v>
                </c:pt>
                <c:pt idx="232">
                  <c:v>0</c:v>
                </c:pt>
                <c:pt idx="233">
                  <c:v>0</c:v>
                </c:pt>
                <c:pt idx="234">
                  <c:v>0</c:v>
                </c:pt>
                <c:pt idx="235">
                  <c:v>0</c:v>
                </c:pt>
                <c:pt idx="236">
                  <c:v>0</c:v>
                </c:pt>
                <c:pt idx="237">
                  <c:v>0</c:v>
                </c:pt>
                <c:pt idx="238">
                  <c:v>0</c:v>
                </c:pt>
                <c:pt idx="239">
                  <c:v>0</c:v>
                </c:pt>
                <c:pt idx="240">
                  <c:v>0</c:v>
                </c:pt>
                <c:pt idx="241">
                  <c:v>0</c:v>
                </c:pt>
                <c:pt idx="242">
                  <c:v>0</c:v>
                </c:pt>
                <c:pt idx="243">
                  <c:v>0</c:v>
                </c:pt>
                <c:pt idx="244">
                  <c:v>0</c:v>
                </c:pt>
                <c:pt idx="245">
                  <c:v>0</c:v>
                </c:pt>
                <c:pt idx="246">
                  <c:v>0</c:v>
                </c:pt>
                <c:pt idx="247">
                  <c:v>0</c:v>
                </c:pt>
                <c:pt idx="248">
                  <c:v>0</c:v>
                </c:pt>
                <c:pt idx="249">
                  <c:v>0</c:v>
                </c:pt>
                <c:pt idx="250">
                  <c:v>0</c:v>
                </c:pt>
                <c:pt idx="251">
                  <c:v>0</c:v>
                </c:pt>
                <c:pt idx="252">
                  <c:v>0</c:v>
                </c:pt>
                <c:pt idx="253">
                  <c:v>0</c:v>
                </c:pt>
                <c:pt idx="254">
                  <c:v>0</c:v>
                </c:pt>
                <c:pt idx="255">
                  <c:v>0</c:v>
                </c:pt>
                <c:pt idx="256">
                  <c:v>0</c:v>
                </c:pt>
                <c:pt idx="257">
                  <c:v>0</c:v>
                </c:pt>
                <c:pt idx="258">
                  <c:v>0</c:v>
                </c:pt>
                <c:pt idx="259">
                  <c:v>0</c:v>
                </c:pt>
                <c:pt idx="260">
                  <c:v>0</c:v>
                </c:pt>
                <c:pt idx="261">
                  <c:v>0</c:v>
                </c:pt>
                <c:pt idx="262">
                  <c:v>0</c:v>
                </c:pt>
                <c:pt idx="263">
                  <c:v>0</c:v>
                </c:pt>
                <c:pt idx="264">
                  <c:v>0</c:v>
                </c:pt>
                <c:pt idx="265">
                  <c:v>0</c:v>
                </c:pt>
                <c:pt idx="266">
                  <c:v>0</c:v>
                </c:pt>
                <c:pt idx="267">
                  <c:v>0</c:v>
                </c:pt>
                <c:pt idx="268">
                  <c:v>0</c:v>
                </c:pt>
                <c:pt idx="269">
                  <c:v>0</c:v>
                </c:pt>
                <c:pt idx="270">
                  <c:v>0</c:v>
                </c:pt>
                <c:pt idx="271">
                  <c:v>0</c:v>
                </c:pt>
                <c:pt idx="272">
                  <c:v>0</c:v>
                </c:pt>
                <c:pt idx="273">
                  <c:v>0</c:v>
                </c:pt>
                <c:pt idx="274">
                  <c:v>0</c:v>
                </c:pt>
                <c:pt idx="275">
                  <c:v>0</c:v>
                </c:pt>
                <c:pt idx="276">
                  <c:v>0</c:v>
                </c:pt>
                <c:pt idx="277">
                  <c:v>0</c:v>
                </c:pt>
                <c:pt idx="278">
                  <c:v>0</c:v>
                </c:pt>
                <c:pt idx="279">
                  <c:v>0</c:v>
                </c:pt>
                <c:pt idx="280">
                  <c:v>0</c:v>
                </c:pt>
                <c:pt idx="281">
                  <c:v>0</c:v>
                </c:pt>
                <c:pt idx="282">
                  <c:v>0</c:v>
                </c:pt>
                <c:pt idx="283">
                  <c:v>0</c:v>
                </c:pt>
                <c:pt idx="284">
                  <c:v>0</c:v>
                </c:pt>
                <c:pt idx="285">
                  <c:v>0</c:v>
                </c:pt>
                <c:pt idx="286">
                  <c:v>0</c:v>
                </c:pt>
                <c:pt idx="287">
                  <c:v>0</c:v>
                </c:pt>
              </c:numCache>
            </c:numRef>
          </c:yVal>
          <c:smooth val="0"/>
          <c:extLst>
            <c:ext xmlns:c16="http://schemas.microsoft.com/office/drawing/2014/chart" uri="{C3380CC4-5D6E-409C-BE32-E72D297353CC}">
              <c16:uniqueId val="{00000001-79C0-4940-ABC3-ACA76AADEBAA}"/>
            </c:ext>
          </c:extLst>
        </c:ser>
        <c:dLbls>
          <c:showLegendKey val="0"/>
          <c:showVal val="0"/>
          <c:showCatName val="0"/>
          <c:showSerName val="0"/>
          <c:showPercent val="0"/>
          <c:showBubbleSize val="0"/>
        </c:dLbls>
        <c:axId val="343971664"/>
        <c:axId val="343973232"/>
      </c:scatterChart>
      <c:valAx>
        <c:axId val="343971664"/>
        <c:scaling>
          <c:orientation val="minMax"/>
          <c:max val="1"/>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nl-NL"/>
                  <a:t>Tijd (uren)</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nl-NL"/>
            </a:p>
          </c:txPr>
        </c:title>
        <c:numFmt formatCode="h:mm:ss"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343973232"/>
        <c:crosses val="autoZero"/>
        <c:crossBetween val="midCat"/>
        <c:majorUnit val="0.25"/>
      </c:valAx>
      <c:valAx>
        <c:axId val="34397323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Lachgasemissie (g/5</a:t>
                </a:r>
                <a:r>
                  <a:rPr lang="en-US" baseline="0"/>
                  <a:t> min.</a:t>
                </a:r>
                <a:r>
                  <a:rPr lang="en-US"/>
                  <a:t>)</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nl-NL"/>
            </a:p>
          </c:txPr>
        </c:title>
        <c:numFmt formatCode="0.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343971664"/>
        <c:crosses val="autoZero"/>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nl-NL"/>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Invoer!$K$22</c:f>
          <c:strCache>
            <c:ptCount val="1"/>
            <c:pt idx="0">
              <c:v>18-12-2019</c:v>
            </c:pt>
          </c:strCache>
        </c:strRef>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nl-NL"/>
        </a:p>
      </c:txPr>
    </c:title>
    <c:autoTitleDeleted val="0"/>
    <c:plotArea>
      <c:layout/>
      <c:scatterChart>
        <c:scatterStyle val="lineMarker"/>
        <c:varyColors val="0"/>
        <c:ser>
          <c:idx val="0"/>
          <c:order val="0"/>
          <c:spPr>
            <a:ln w="19050" cap="rnd">
              <a:solidFill>
                <a:schemeClr val="accent1"/>
              </a:solidFill>
              <a:round/>
            </a:ln>
            <a:effectLst/>
          </c:spPr>
          <c:marker>
            <c:symbol val="none"/>
          </c:marker>
          <c:xVal>
            <c:numRef>
              <c:f>Berekeningen!$A$3:$A$290</c:f>
              <c:numCache>
                <c:formatCode>h:mm:ss</c:formatCode>
                <c:ptCount val="288"/>
                <c:pt idx="0">
                  <c:v>0</c:v>
                </c:pt>
                <c:pt idx="1">
                  <c:v>3.472222222222222E-3</c:v>
                </c:pt>
                <c:pt idx="2">
                  <c:v>6.9444444444444441E-3</c:v>
                </c:pt>
                <c:pt idx="3">
                  <c:v>1.0416666666666666E-2</c:v>
                </c:pt>
                <c:pt idx="4">
                  <c:v>1.38888888888889E-2</c:v>
                </c:pt>
                <c:pt idx="5">
                  <c:v>1.7361111111111101E-2</c:v>
                </c:pt>
                <c:pt idx="6">
                  <c:v>2.0833333333333301E-2</c:v>
                </c:pt>
                <c:pt idx="7">
                  <c:v>2.4305555555555601E-2</c:v>
                </c:pt>
                <c:pt idx="8">
                  <c:v>2.7777777777777801E-2</c:v>
                </c:pt>
                <c:pt idx="9">
                  <c:v>3.125E-2</c:v>
                </c:pt>
                <c:pt idx="10">
                  <c:v>3.4722222222222203E-2</c:v>
                </c:pt>
                <c:pt idx="11">
                  <c:v>3.8194444444444399E-2</c:v>
                </c:pt>
                <c:pt idx="12">
                  <c:v>4.1666666666666699E-2</c:v>
                </c:pt>
                <c:pt idx="13">
                  <c:v>4.5138888888888902E-2</c:v>
                </c:pt>
                <c:pt idx="14">
                  <c:v>4.8611111111111098E-2</c:v>
                </c:pt>
                <c:pt idx="15">
                  <c:v>5.2083333333333301E-2</c:v>
                </c:pt>
                <c:pt idx="16">
                  <c:v>5.5555555555555601E-2</c:v>
                </c:pt>
                <c:pt idx="17">
                  <c:v>5.9027777777777797E-2</c:v>
                </c:pt>
                <c:pt idx="18">
                  <c:v>6.25E-2</c:v>
                </c:pt>
                <c:pt idx="19">
                  <c:v>6.5972222222222196E-2</c:v>
                </c:pt>
                <c:pt idx="20">
                  <c:v>6.9444444444444406E-2</c:v>
                </c:pt>
                <c:pt idx="21">
                  <c:v>7.2916666666666699E-2</c:v>
                </c:pt>
                <c:pt idx="22">
                  <c:v>7.6388888888888895E-2</c:v>
                </c:pt>
                <c:pt idx="23">
                  <c:v>7.9861111111111105E-2</c:v>
                </c:pt>
                <c:pt idx="24">
                  <c:v>8.3333333333333301E-2</c:v>
                </c:pt>
                <c:pt idx="25">
                  <c:v>8.6805555555555594E-2</c:v>
                </c:pt>
                <c:pt idx="26">
                  <c:v>9.0277777777777804E-2</c:v>
                </c:pt>
                <c:pt idx="27">
                  <c:v>9.375E-2</c:v>
                </c:pt>
                <c:pt idx="28">
                  <c:v>9.7222222222222196E-2</c:v>
                </c:pt>
                <c:pt idx="29">
                  <c:v>0.100694444444444</c:v>
                </c:pt>
                <c:pt idx="30">
                  <c:v>0.104166666666667</c:v>
                </c:pt>
                <c:pt idx="31">
                  <c:v>0.10763888888888901</c:v>
                </c:pt>
                <c:pt idx="32">
                  <c:v>0.11111111111111099</c:v>
                </c:pt>
                <c:pt idx="33">
                  <c:v>0.114583333333333</c:v>
                </c:pt>
                <c:pt idx="34">
                  <c:v>0.118055555555556</c:v>
                </c:pt>
                <c:pt idx="35">
                  <c:v>0.121527777777778</c:v>
                </c:pt>
                <c:pt idx="36">
                  <c:v>0.125</c:v>
                </c:pt>
                <c:pt idx="37">
                  <c:v>0.12847222222222199</c:v>
                </c:pt>
                <c:pt idx="38">
                  <c:v>0.131944444444444</c:v>
                </c:pt>
                <c:pt idx="39">
                  <c:v>0.13541666666666699</c:v>
                </c:pt>
                <c:pt idx="40">
                  <c:v>0.13888888888888901</c:v>
                </c:pt>
                <c:pt idx="41">
                  <c:v>0.14236111111111099</c:v>
                </c:pt>
                <c:pt idx="42">
                  <c:v>0.14583333333333301</c:v>
                </c:pt>
                <c:pt idx="43">
                  <c:v>0.149305555555556</c:v>
                </c:pt>
                <c:pt idx="44">
                  <c:v>0.15277777777777801</c:v>
                </c:pt>
                <c:pt idx="45">
                  <c:v>0.15625</c:v>
                </c:pt>
                <c:pt idx="46">
                  <c:v>0.15972222222222199</c:v>
                </c:pt>
                <c:pt idx="47">
                  <c:v>0.163194444444444</c:v>
                </c:pt>
                <c:pt idx="48">
                  <c:v>0.16666666666666699</c:v>
                </c:pt>
                <c:pt idx="49">
                  <c:v>0.17013888888888901</c:v>
                </c:pt>
                <c:pt idx="50">
                  <c:v>0.17361111111111099</c:v>
                </c:pt>
                <c:pt idx="51">
                  <c:v>0.17708333333333301</c:v>
                </c:pt>
                <c:pt idx="52">
                  <c:v>0.180555555555556</c:v>
                </c:pt>
                <c:pt idx="53">
                  <c:v>0.18402777777777801</c:v>
                </c:pt>
                <c:pt idx="54">
                  <c:v>0.1875</c:v>
                </c:pt>
                <c:pt idx="55">
                  <c:v>0.19097222222222199</c:v>
                </c:pt>
                <c:pt idx="56">
                  <c:v>0.194444444444444</c:v>
                </c:pt>
                <c:pt idx="57">
                  <c:v>0.19791666666666699</c:v>
                </c:pt>
                <c:pt idx="58">
                  <c:v>0.20138888888888901</c:v>
                </c:pt>
                <c:pt idx="59">
                  <c:v>0.20486111111111099</c:v>
                </c:pt>
                <c:pt idx="60">
                  <c:v>0.20833333333333301</c:v>
                </c:pt>
                <c:pt idx="61">
                  <c:v>0.211805555555556</c:v>
                </c:pt>
                <c:pt idx="62">
                  <c:v>0.21527777777777801</c:v>
                </c:pt>
                <c:pt idx="63">
                  <c:v>0.21875</c:v>
                </c:pt>
                <c:pt idx="64">
                  <c:v>0.22222222222222199</c:v>
                </c:pt>
                <c:pt idx="65">
                  <c:v>0.225694444444444</c:v>
                </c:pt>
                <c:pt idx="66">
                  <c:v>0.22916666666666699</c:v>
                </c:pt>
                <c:pt idx="67">
                  <c:v>0.23263888888888901</c:v>
                </c:pt>
                <c:pt idx="68">
                  <c:v>0.23611111111111099</c:v>
                </c:pt>
                <c:pt idx="69">
                  <c:v>0.23958333333333301</c:v>
                </c:pt>
                <c:pt idx="70">
                  <c:v>0.243055555555556</c:v>
                </c:pt>
                <c:pt idx="71">
                  <c:v>0.24652777777777801</c:v>
                </c:pt>
                <c:pt idx="72">
                  <c:v>0.25</c:v>
                </c:pt>
                <c:pt idx="73">
                  <c:v>0.25347222222222199</c:v>
                </c:pt>
                <c:pt idx="74">
                  <c:v>0.25694444444444398</c:v>
                </c:pt>
                <c:pt idx="75">
                  <c:v>0.26041666666666702</c:v>
                </c:pt>
                <c:pt idx="76">
                  <c:v>0.26388888888888901</c:v>
                </c:pt>
                <c:pt idx="77">
                  <c:v>0.26736111111111099</c:v>
                </c:pt>
                <c:pt idx="78">
                  <c:v>0.27083333333333298</c:v>
                </c:pt>
                <c:pt idx="79">
                  <c:v>0.27430555555555602</c:v>
                </c:pt>
                <c:pt idx="80">
                  <c:v>0.27777777777777801</c:v>
                </c:pt>
                <c:pt idx="81">
                  <c:v>0.28125</c:v>
                </c:pt>
                <c:pt idx="82">
                  <c:v>0.28472222222222199</c:v>
                </c:pt>
                <c:pt idx="83">
                  <c:v>0.28819444444444398</c:v>
                </c:pt>
                <c:pt idx="84">
                  <c:v>0.29166666666666702</c:v>
                </c:pt>
                <c:pt idx="85">
                  <c:v>0.29513888888888901</c:v>
                </c:pt>
                <c:pt idx="86">
                  <c:v>0.29861111111111099</c:v>
                </c:pt>
                <c:pt idx="87">
                  <c:v>0.30208333333333298</c:v>
                </c:pt>
                <c:pt idx="88">
                  <c:v>0.30555555555555602</c:v>
                </c:pt>
                <c:pt idx="89">
                  <c:v>0.30902777777777801</c:v>
                </c:pt>
                <c:pt idx="90">
                  <c:v>0.3125</c:v>
                </c:pt>
                <c:pt idx="91">
                  <c:v>0.31597222222222199</c:v>
                </c:pt>
                <c:pt idx="92">
                  <c:v>0.31944444444444398</c:v>
                </c:pt>
                <c:pt idx="93">
                  <c:v>0.32291666666666702</c:v>
                </c:pt>
                <c:pt idx="94">
                  <c:v>0.32638888888888901</c:v>
                </c:pt>
                <c:pt idx="95">
                  <c:v>0.32986111111111099</c:v>
                </c:pt>
                <c:pt idx="96">
                  <c:v>0.33333333333333298</c:v>
                </c:pt>
                <c:pt idx="97">
                  <c:v>0.33680555555555602</c:v>
                </c:pt>
                <c:pt idx="98">
                  <c:v>0.34027777777777801</c:v>
                </c:pt>
                <c:pt idx="99">
                  <c:v>0.34375</c:v>
                </c:pt>
                <c:pt idx="100">
                  <c:v>0.34722222222222199</c:v>
                </c:pt>
                <c:pt idx="101">
                  <c:v>0.35069444444444398</c:v>
                </c:pt>
                <c:pt idx="102">
                  <c:v>0.35416666666666702</c:v>
                </c:pt>
                <c:pt idx="103">
                  <c:v>0.35763888888888901</c:v>
                </c:pt>
                <c:pt idx="104">
                  <c:v>0.36111111111111099</c:v>
                </c:pt>
                <c:pt idx="105">
                  <c:v>0.36458333333333298</c:v>
                </c:pt>
                <c:pt idx="106">
                  <c:v>0.36805555555555602</c:v>
                </c:pt>
                <c:pt idx="107">
                  <c:v>0.37152777777777801</c:v>
                </c:pt>
                <c:pt idx="108">
                  <c:v>0.375</c:v>
                </c:pt>
                <c:pt idx="109">
                  <c:v>0.37847222222222199</c:v>
                </c:pt>
                <c:pt idx="110">
                  <c:v>0.38194444444444398</c:v>
                </c:pt>
                <c:pt idx="111">
                  <c:v>0.38541666666666702</c:v>
                </c:pt>
                <c:pt idx="112">
                  <c:v>0.38888888888888901</c:v>
                </c:pt>
                <c:pt idx="113">
                  <c:v>0.39236111111111099</c:v>
                </c:pt>
                <c:pt idx="114">
                  <c:v>0.39583333333333298</c:v>
                </c:pt>
                <c:pt idx="115">
                  <c:v>0.39930555555555602</c:v>
                </c:pt>
                <c:pt idx="116">
                  <c:v>0.40277777777777801</c:v>
                </c:pt>
                <c:pt idx="117">
                  <c:v>0.40625</c:v>
                </c:pt>
                <c:pt idx="118">
                  <c:v>0.40972222222222199</c:v>
                </c:pt>
                <c:pt idx="119">
                  <c:v>0.41319444444444398</c:v>
                </c:pt>
                <c:pt idx="120">
                  <c:v>0.41666666666666702</c:v>
                </c:pt>
                <c:pt idx="121">
                  <c:v>0.42013888888888901</c:v>
                </c:pt>
                <c:pt idx="122">
                  <c:v>0.42361111111111099</c:v>
                </c:pt>
                <c:pt idx="123">
                  <c:v>0.42708333333333298</c:v>
                </c:pt>
                <c:pt idx="124">
                  <c:v>0.43055555555555602</c:v>
                </c:pt>
                <c:pt idx="125">
                  <c:v>0.43402777777777801</c:v>
                </c:pt>
                <c:pt idx="126">
                  <c:v>0.4375</c:v>
                </c:pt>
                <c:pt idx="127">
                  <c:v>0.44097222222222199</c:v>
                </c:pt>
                <c:pt idx="128">
                  <c:v>0.44444444444444398</c:v>
                </c:pt>
                <c:pt idx="129">
                  <c:v>0.44791666666666702</c:v>
                </c:pt>
                <c:pt idx="130">
                  <c:v>0.45138888888888901</c:v>
                </c:pt>
                <c:pt idx="131">
                  <c:v>0.45486111111111099</c:v>
                </c:pt>
                <c:pt idx="132">
                  <c:v>0.45833333333333298</c:v>
                </c:pt>
                <c:pt idx="133">
                  <c:v>0.46180555555555602</c:v>
                </c:pt>
                <c:pt idx="134">
                  <c:v>0.46527777777777801</c:v>
                </c:pt>
                <c:pt idx="135">
                  <c:v>0.46875</c:v>
                </c:pt>
                <c:pt idx="136">
                  <c:v>0.47222222222222199</c:v>
                </c:pt>
                <c:pt idx="137">
                  <c:v>0.47569444444444398</c:v>
                </c:pt>
                <c:pt idx="138">
                  <c:v>0.47916666666666702</c:v>
                </c:pt>
                <c:pt idx="139">
                  <c:v>0.48263888888888901</c:v>
                </c:pt>
                <c:pt idx="140">
                  <c:v>0.48611111111111099</c:v>
                </c:pt>
                <c:pt idx="141">
                  <c:v>0.48958333333333298</c:v>
                </c:pt>
                <c:pt idx="142">
                  <c:v>0.49305555555555602</c:v>
                </c:pt>
                <c:pt idx="143">
                  <c:v>0.49652777777777801</c:v>
                </c:pt>
                <c:pt idx="144">
                  <c:v>0.5</c:v>
                </c:pt>
                <c:pt idx="145">
                  <c:v>0.50347222222222199</c:v>
                </c:pt>
                <c:pt idx="146">
                  <c:v>0.50694444444444398</c:v>
                </c:pt>
                <c:pt idx="147">
                  <c:v>0.51041666666666696</c:v>
                </c:pt>
                <c:pt idx="148">
                  <c:v>0.51388888888888895</c:v>
                </c:pt>
                <c:pt idx="149">
                  <c:v>0.51736111111111105</c:v>
                </c:pt>
                <c:pt idx="150">
                  <c:v>0.52083333333333304</c:v>
                </c:pt>
                <c:pt idx="151">
                  <c:v>0.52430555555555602</c:v>
                </c:pt>
                <c:pt idx="152">
                  <c:v>0.52777777777777801</c:v>
                </c:pt>
                <c:pt idx="153">
                  <c:v>0.53125</c:v>
                </c:pt>
                <c:pt idx="154">
                  <c:v>0.53472222222222199</c:v>
                </c:pt>
                <c:pt idx="155">
                  <c:v>0.53819444444444398</c:v>
                </c:pt>
                <c:pt idx="156">
                  <c:v>0.54166666666666696</c:v>
                </c:pt>
                <c:pt idx="157">
                  <c:v>0.54513888888888895</c:v>
                </c:pt>
                <c:pt idx="158">
                  <c:v>0.54861111111111105</c:v>
                </c:pt>
                <c:pt idx="159">
                  <c:v>0.55208333333333304</c:v>
                </c:pt>
                <c:pt idx="160">
                  <c:v>0.55555555555555602</c:v>
                </c:pt>
                <c:pt idx="161">
                  <c:v>0.55902777777777801</c:v>
                </c:pt>
                <c:pt idx="162">
                  <c:v>0.5625</c:v>
                </c:pt>
                <c:pt idx="163">
                  <c:v>0.56597222222222199</c:v>
                </c:pt>
                <c:pt idx="164">
                  <c:v>0.56944444444444398</c:v>
                </c:pt>
                <c:pt idx="165">
                  <c:v>0.57291666666666696</c:v>
                </c:pt>
                <c:pt idx="166">
                  <c:v>0.57638888888888895</c:v>
                </c:pt>
                <c:pt idx="167">
                  <c:v>0.57986111111111105</c:v>
                </c:pt>
                <c:pt idx="168">
                  <c:v>0.58333333333333304</c:v>
                </c:pt>
                <c:pt idx="169">
                  <c:v>0.58680555555555503</c:v>
                </c:pt>
                <c:pt idx="170">
                  <c:v>0.59027777777777801</c:v>
                </c:pt>
                <c:pt idx="171">
                  <c:v>0.59375</c:v>
                </c:pt>
                <c:pt idx="172">
                  <c:v>0.59722222222222199</c:v>
                </c:pt>
                <c:pt idx="173">
                  <c:v>0.60069444444444398</c:v>
                </c:pt>
                <c:pt idx="174">
                  <c:v>0.60416666666666696</c:v>
                </c:pt>
                <c:pt idx="175">
                  <c:v>0.60763888888888895</c:v>
                </c:pt>
                <c:pt idx="176">
                  <c:v>0.61111111111111105</c:v>
                </c:pt>
                <c:pt idx="177">
                  <c:v>0.61458333333333304</c:v>
                </c:pt>
                <c:pt idx="178">
                  <c:v>0.61805555555555503</c:v>
                </c:pt>
                <c:pt idx="179">
                  <c:v>0.62152777777777801</c:v>
                </c:pt>
                <c:pt idx="180">
                  <c:v>0.625</c:v>
                </c:pt>
                <c:pt idx="181">
                  <c:v>0.62847222222222199</c:v>
                </c:pt>
                <c:pt idx="182">
                  <c:v>0.63194444444444398</c:v>
                </c:pt>
                <c:pt idx="183">
                  <c:v>0.63541666666666696</c:v>
                </c:pt>
                <c:pt idx="184">
                  <c:v>0.63888888888888895</c:v>
                </c:pt>
                <c:pt idx="185">
                  <c:v>0.64236111111111105</c:v>
                </c:pt>
                <c:pt idx="186">
                  <c:v>0.64583333333333304</c:v>
                </c:pt>
                <c:pt idx="187">
                  <c:v>0.64930555555555503</c:v>
                </c:pt>
                <c:pt idx="188">
                  <c:v>0.65277777777777801</c:v>
                </c:pt>
                <c:pt idx="189">
                  <c:v>0.65625</c:v>
                </c:pt>
                <c:pt idx="190">
                  <c:v>0.65972222222222199</c:v>
                </c:pt>
                <c:pt idx="191">
                  <c:v>0.66319444444444398</c:v>
                </c:pt>
                <c:pt idx="192">
                  <c:v>0.66666666666666696</c:v>
                </c:pt>
                <c:pt idx="193">
                  <c:v>0.67013888888888895</c:v>
                </c:pt>
                <c:pt idx="194">
                  <c:v>0.67361111111111105</c:v>
                </c:pt>
                <c:pt idx="195">
                  <c:v>0.67708333333333304</c:v>
                </c:pt>
                <c:pt idx="196">
                  <c:v>0.68055555555555503</c:v>
                </c:pt>
                <c:pt idx="197">
                  <c:v>0.68402777777777801</c:v>
                </c:pt>
                <c:pt idx="198">
                  <c:v>0.6875</c:v>
                </c:pt>
                <c:pt idx="199">
                  <c:v>0.69097222222222199</c:v>
                </c:pt>
                <c:pt idx="200">
                  <c:v>0.69444444444444398</c:v>
                </c:pt>
                <c:pt idx="201">
                  <c:v>0.69791666666666696</c:v>
                </c:pt>
                <c:pt idx="202">
                  <c:v>0.70138888888888895</c:v>
                </c:pt>
                <c:pt idx="203">
                  <c:v>0.70486111111111105</c:v>
                </c:pt>
                <c:pt idx="204">
                  <c:v>0.70833333333333304</c:v>
                </c:pt>
                <c:pt idx="205">
                  <c:v>0.71180555555555503</c:v>
                </c:pt>
                <c:pt idx="206">
                  <c:v>0.71527777777777801</c:v>
                </c:pt>
                <c:pt idx="207">
                  <c:v>0.71875</c:v>
                </c:pt>
                <c:pt idx="208">
                  <c:v>0.72222222222222199</c:v>
                </c:pt>
                <c:pt idx="209">
                  <c:v>0.72569444444444398</c:v>
                </c:pt>
                <c:pt idx="210">
                  <c:v>0.72916666666666696</c:v>
                </c:pt>
                <c:pt idx="211">
                  <c:v>0.73263888888888895</c:v>
                </c:pt>
                <c:pt idx="212">
                  <c:v>0.73611111111111105</c:v>
                </c:pt>
                <c:pt idx="213">
                  <c:v>0.73958333333333304</c:v>
                </c:pt>
                <c:pt idx="214">
                  <c:v>0.74305555555555503</c:v>
                </c:pt>
                <c:pt idx="215">
                  <c:v>0.74652777777777801</c:v>
                </c:pt>
                <c:pt idx="216">
                  <c:v>0.75</c:v>
                </c:pt>
                <c:pt idx="217">
                  <c:v>0.75347222222222199</c:v>
                </c:pt>
                <c:pt idx="218">
                  <c:v>0.75694444444444398</c:v>
                </c:pt>
                <c:pt idx="219">
                  <c:v>0.76041666666666696</c:v>
                </c:pt>
                <c:pt idx="220">
                  <c:v>0.76388888888888895</c:v>
                </c:pt>
                <c:pt idx="221">
                  <c:v>0.76736111111111105</c:v>
                </c:pt>
                <c:pt idx="222">
                  <c:v>0.77083333333333304</c:v>
                </c:pt>
                <c:pt idx="223">
                  <c:v>0.77430555555555503</c:v>
                </c:pt>
                <c:pt idx="224">
                  <c:v>0.77777777777777801</c:v>
                </c:pt>
                <c:pt idx="225">
                  <c:v>0.78125</c:v>
                </c:pt>
                <c:pt idx="226">
                  <c:v>0.78472222222222199</c:v>
                </c:pt>
                <c:pt idx="227">
                  <c:v>0.78819444444444398</c:v>
                </c:pt>
                <c:pt idx="228">
                  <c:v>0.79166666666666696</c:v>
                </c:pt>
                <c:pt idx="229">
                  <c:v>0.79513888888888895</c:v>
                </c:pt>
                <c:pt idx="230">
                  <c:v>0.79861111111111105</c:v>
                </c:pt>
                <c:pt idx="231">
                  <c:v>0.80208333333333304</c:v>
                </c:pt>
                <c:pt idx="232">
                  <c:v>0.80555555555555503</c:v>
                </c:pt>
                <c:pt idx="233">
                  <c:v>0.80902777777777801</c:v>
                </c:pt>
                <c:pt idx="234">
                  <c:v>0.8125</c:v>
                </c:pt>
                <c:pt idx="235">
                  <c:v>0.81597222222222199</c:v>
                </c:pt>
                <c:pt idx="236">
                  <c:v>0.81944444444444398</c:v>
                </c:pt>
                <c:pt idx="237">
                  <c:v>0.82291666666666696</c:v>
                </c:pt>
                <c:pt idx="238">
                  <c:v>0.82638888888888895</c:v>
                </c:pt>
                <c:pt idx="239">
                  <c:v>0.82986111111111105</c:v>
                </c:pt>
                <c:pt idx="240">
                  <c:v>0.83333333333333304</c:v>
                </c:pt>
                <c:pt idx="241">
                  <c:v>0.83680555555555503</c:v>
                </c:pt>
                <c:pt idx="242">
                  <c:v>0.84027777777777801</c:v>
                </c:pt>
                <c:pt idx="243">
                  <c:v>0.84375</c:v>
                </c:pt>
                <c:pt idx="244">
                  <c:v>0.84722222222222199</c:v>
                </c:pt>
                <c:pt idx="245">
                  <c:v>0.85069444444444398</c:v>
                </c:pt>
                <c:pt idx="246">
                  <c:v>0.85416666666666696</c:v>
                </c:pt>
                <c:pt idx="247">
                  <c:v>0.85763888888888895</c:v>
                </c:pt>
                <c:pt idx="248">
                  <c:v>0.86111111111111105</c:v>
                </c:pt>
                <c:pt idx="249">
                  <c:v>0.86458333333333304</c:v>
                </c:pt>
                <c:pt idx="250">
                  <c:v>0.86805555555555503</c:v>
                </c:pt>
                <c:pt idx="251">
                  <c:v>0.87152777777777801</c:v>
                </c:pt>
                <c:pt idx="252">
                  <c:v>0.875</c:v>
                </c:pt>
                <c:pt idx="253">
                  <c:v>0.87847222222222199</c:v>
                </c:pt>
                <c:pt idx="254">
                  <c:v>0.88194444444444398</c:v>
                </c:pt>
                <c:pt idx="255">
                  <c:v>0.88541666666666696</c:v>
                </c:pt>
                <c:pt idx="256">
                  <c:v>0.88888888888888895</c:v>
                </c:pt>
                <c:pt idx="257">
                  <c:v>0.89236111111111105</c:v>
                </c:pt>
                <c:pt idx="258">
                  <c:v>0.89583333333333304</c:v>
                </c:pt>
                <c:pt idx="259">
                  <c:v>0.89930555555555503</c:v>
                </c:pt>
                <c:pt idx="260">
                  <c:v>0.90277777777777801</c:v>
                </c:pt>
                <c:pt idx="261">
                  <c:v>0.90625</c:v>
                </c:pt>
                <c:pt idx="262">
                  <c:v>0.90972222222222199</c:v>
                </c:pt>
                <c:pt idx="263">
                  <c:v>0.91319444444444398</c:v>
                </c:pt>
                <c:pt idx="264">
                  <c:v>0.91666666666666696</c:v>
                </c:pt>
                <c:pt idx="265">
                  <c:v>0.92013888888888895</c:v>
                </c:pt>
                <c:pt idx="266">
                  <c:v>0.92361111111111105</c:v>
                </c:pt>
                <c:pt idx="267">
                  <c:v>0.92708333333333304</c:v>
                </c:pt>
                <c:pt idx="268">
                  <c:v>0.93055555555555503</c:v>
                </c:pt>
                <c:pt idx="269">
                  <c:v>0.93402777777777801</c:v>
                </c:pt>
                <c:pt idx="270">
                  <c:v>0.9375</c:v>
                </c:pt>
                <c:pt idx="271">
                  <c:v>0.94097222222222199</c:v>
                </c:pt>
                <c:pt idx="272">
                  <c:v>0.94444444444444398</c:v>
                </c:pt>
                <c:pt idx="273">
                  <c:v>0.94791666666666696</c:v>
                </c:pt>
                <c:pt idx="274">
                  <c:v>0.95138888888888895</c:v>
                </c:pt>
                <c:pt idx="275">
                  <c:v>0.95486111111111105</c:v>
                </c:pt>
                <c:pt idx="276">
                  <c:v>0.95833333333333304</c:v>
                </c:pt>
                <c:pt idx="277">
                  <c:v>0.96180555555555503</c:v>
                </c:pt>
                <c:pt idx="278">
                  <c:v>0.96527777777777801</c:v>
                </c:pt>
                <c:pt idx="279">
                  <c:v>0.96875</c:v>
                </c:pt>
                <c:pt idx="280">
                  <c:v>0.97222222222222199</c:v>
                </c:pt>
                <c:pt idx="281">
                  <c:v>0.97569444444444398</c:v>
                </c:pt>
                <c:pt idx="282">
                  <c:v>0.97916666666666696</c:v>
                </c:pt>
                <c:pt idx="283">
                  <c:v>0.98263888888888895</c:v>
                </c:pt>
                <c:pt idx="284">
                  <c:v>0.98611111111111105</c:v>
                </c:pt>
                <c:pt idx="285">
                  <c:v>0.98958333333333304</c:v>
                </c:pt>
                <c:pt idx="286">
                  <c:v>0.99305555555555503</c:v>
                </c:pt>
                <c:pt idx="287">
                  <c:v>0.99652777777777801</c:v>
                </c:pt>
              </c:numCache>
            </c:numRef>
          </c:xVal>
          <c:yVal>
            <c:numRef>
              <c:f>Berekeningen!$AL$3:$AL$290</c:f>
              <c:numCache>
                <c:formatCode>0.0</c:formatCode>
                <c:ptCount val="288"/>
                <c:pt idx="0">
                  <c:v>1.9397584747601826</c:v>
                </c:pt>
                <c:pt idx="1">
                  <c:v>1.948305461888203</c:v>
                </c:pt>
                <c:pt idx="2">
                  <c:v>1.922123272795929</c:v>
                </c:pt>
                <c:pt idx="3">
                  <c:v>1.9099982584799811</c:v>
                </c:pt>
                <c:pt idx="4">
                  <c:v>1.9150746639361669</c:v>
                </c:pt>
                <c:pt idx="5">
                  <c:v>1.9213847782400422</c:v>
                </c:pt>
                <c:pt idx="6">
                  <c:v>1.9505971130316613</c:v>
                </c:pt>
                <c:pt idx="7">
                  <c:v>1.9930462307352417</c:v>
                </c:pt>
                <c:pt idx="8">
                  <c:v>1.9738628998676711</c:v>
                </c:pt>
                <c:pt idx="9">
                  <c:v>1.9372161472790246</c:v>
                </c:pt>
                <c:pt idx="10">
                  <c:v>1.9204044420351993</c:v>
                </c:pt>
                <c:pt idx="11">
                  <c:v>1.9346373524010685</c:v>
                </c:pt>
                <c:pt idx="12">
                  <c:v>1.9603960962768532</c:v>
                </c:pt>
                <c:pt idx="13">
                  <c:v>1.9535658298072345</c:v>
                </c:pt>
                <c:pt idx="14">
                  <c:v>1.9549115884706831</c:v>
                </c:pt>
                <c:pt idx="15">
                  <c:v>1.9791962618212129</c:v>
                </c:pt>
                <c:pt idx="16">
                  <c:v>1.9883346067841543</c:v>
                </c:pt>
                <c:pt idx="17">
                  <c:v>1.9710408543775089</c:v>
                </c:pt>
                <c:pt idx="18">
                  <c:v>1.9363036204826265</c:v>
                </c:pt>
                <c:pt idx="19">
                  <c:v>1.9150864886928918</c:v>
                </c:pt>
                <c:pt idx="20">
                  <c:v>1.9532503289192433</c:v>
                </c:pt>
                <c:pt idx="21">
                  <c:v>1.9620166342745924</c:v>
                </c:pt>
                <c:pt idx="22">
                  <c:v>1.9595411397398317</c:v>
                </c:pt>
                <c:pt idx="23">
                  <c:v>1.9555321707235258</c:v>
                </c:pt>
                <c:pt idx="24">
                  <c:v>1.9500963725562901</c:v>
                </c:pt>
                <c:pt idx="25">
                  <c:v>1.970644483219657</c:v>
                </c:pt>
                <c:pt idx="26">
                  <c:v>1.9380511299007159</c:v>
                </c:pt>
                <c:pt idx="27">
                  <c:v>1.942786623179495</c:v>
                </c:pt>
                <c:pt idx="28">
                  <c:v>1.9585884315452153</c:v>
                </c:pt>
                <c:pt idx="29">
                  <c:v>2.002954350904623</c:v>
                </c:pt>
                <c:pt idx="30">
                  <c:v>2.0120289488556131</c:v>
                </c:pt>
                <c:pt idx="31">
                  <c:v>1.9214609989747036</c:v>
                </c:pt>
                <c:pt idx="32">
                  <c:v>1.9369322838583478</c:v>
                </c:pt>
                <c:pt idx="33">
                  <c:v>1.9964523849671889</c:v>
                </c:pt>
                <c:pt idx="34">
                  <c:v>1.9958451146156859</c:v>
                </c:pt>
                <c:pt idx="35">
                  <c:v>1.9197016817363017</c:v>
                </c:pt>
                <c:pt idx="36">
                  <c:v>2.0851454346023131</c:v>
                </c:pt>
                <c:pt idx="37">
                  <c:v>1.6446264368413537</c:v>
                </c:pt>
                <c:pt idx="38">
                  <c:v>1.5280667967737454</c:v>
                </c:pt>
                <c:pt idx="39">
                  <c:v>1.724532675568432</c:v>
                </c:pt>
                <c:pt idx="40">
                  <c:v>1.7541275232238625</c:v>
                </c:pt>
                <c:pt idx="41">
                  <c:v>1.8513806422210792</c:v>
                </c:pt>
                <c:pt idx="42">
                  <c:v>1.8261096403386781</c:v>
                </c:pt>
                <c:pt idx="43">
                  <c:v>1.725873555846744</c:v>
                </c:pt>
                <c:pt idx="44">
                  <c:v>1.7539582804783376</c:v>
                </c:pt>
                <c:pt idx="45">
                  <c:v>1.8922643235294354</c:v>
                </c:pt>
                <c:pt idx="46">
                  <c:v>1.8697444472487248</c:v>
                </c:pt>
                <c:pt idx="47">
                  <c:v>1.8261008131402279</c:v>
                </c:pt>
                <c:pt idx="48">
                  <c:v>1.788386037625034</c:v>
                </c:pt>
                <c:pt idx="49">
                  <c:v>1.7759073819687792</c:v>
                </c:pt>
                <c:pt idx="50">
                  <c:v>1.7665581004193314</c:v>
                </c:pt>
                <c:pt idx="51">
                  <c:v>1.759539417114933</c:v>
                </c:pt>
                <c:pt idx="52">
                  <c:v>1.7766191779977476</c:v>
                </c:pt>
                <c:pt idx="53">
                  <c:v>1.672914010765681</c:v>
                </c:pt>
                <c:pt idx="54">
                  <c:v>1.6380738811630113</c:v>
                </c:pt>
                <c:pt idx="55">
                  <c:v>1.6592805539477753</c:v>
                </c:pt>
                <c:pt idx="56">
                  <c:v>1.7528932769677608</c:v>
                </c:pt>
                <c:pt idx="57">
                  <c:v>1.7348106032939139</c:v>
                </c:pt>
                <c:pt idx="58">
                  <c:v>1.6403228001073427</c:v>
                </c:pt>
                <c:pt idx="59">
                  <c:v>1.6532558849314454</c:v>
                </c:pt>
                <c:pt idx="60">
                  <c:v>1.6668800540332143</c:v>
                </c:pt>
                <c:pt idx="61">
                  <c:v>1.667663093282203</c:v>
                </c:pt>
                <c:pt idx="62">
                  <c:v>1.6227529449923157</c:v>
                </c:pt>
                <c:pt idx="63">
                  <c:v>1.6098730279857643</c:v>
                </c:pt>
                <c:pt idx="64">
                  <c:v>1.620336666298432</c:v>
                </c:pt>
                <c:pt idx="65">
                  <c:v>1.6351706733988283</c:v>
                </c:pt>
                <c:pt idx="66">
                  <c:v>1.5987587961193901</c:v>
                </c:pt>
                <c:pt idx="67">
                  <c:v>1.5783855146203716</c:v>
                </c:pt>
                <c:pt idx="68">
                  <c:v>1.5848564672709036</c:v>
                </c:pt>
                <c:pt idx="69">
                  <c:v>1.5535338825753739</c:v>
                </c:pt>
                <c:pt idx="70">
                  <c:v>1.5580225380399575</c:v>
                </c:pt>
                <c:pt idx="71">
                  <c:v>1.5379413416437619</c:v>
                </c:pt>
                <c:pt idx="72">
                  <c:v>1.5708164947117766</c:v>
                </c:pt>
                <c:pt idx="73">
                  <c:v>1.5665921332423016</c:v>
                </c:pt>
                <c:pt idx="74">
                  <c:v>1.5946835927774721</c:v>
                </c:pt>
                <c:pt idx="75">
                  <c:v>1.6028555377476807</c:v>
                </c:pt>
                <c:pt idx="76">
                  <c:v>1.5495448963079528</c:v>
                </c:pt>
                <c:pt idx="77">
                  <c:v>1.5520546195729747</c:v>
                </c:pt>
                <c:pt idx="78">
                  <c:v>1.5862952370338754</c:v>
                </c:pt>
                <c:pt idx="79">
                  <c:v>1.5752425760380504</c:v>
                </c:pt>
                <c:pt idx="80">
                  <c:v>1.5272098694593359</c:v>
                </c:pt>
                <c:pt idx="81">
                  <c:v>1.5380042529636242</c:v>
                </c:pt>
                <c:pt idx="82">
                  <c:v>1.5576211625734184</c:v>
                </c:pt>
                <c:pt idx="83">
                  <c:v>1.5681414252130965</c:v>
                </c:pt>
                <c:pt idx="84">
                  <c:v>1.5191005635733879</c:v>
                </c:pt>
                <c:pt idx="85">
                  <c:v>1.4705521667078643</c:v>
                </c:pt>
                <c:pt idx="86">
                  <c:v>1.5458900470534991</c:v>
                </c:pt>
                <c:pt idx="87">
                  <c:v>1.56633475852056</c:v>
                </c:pt>
                <c:pt idx="88">
                  <c:v>1.5680836555610882</c:v>
                </c:pt>
                <c:pt idx="89">
                  <c:v>1.5523032045049012</c:v>
                </c:pt>
                <c:pt idx="90">
                  <c:v>1.5608560043197177</c:v>
                </c:pt>
                <c:pt idx="91">
                  <c:v>1.5904934554988093</c:v>
                </c:pt>
                <c:pt idx="92">
                  <c:v>1.6028237019779374</c:v>
                </c:pt>
                <c:pt idx="93">
                  <c:v>1.5588606105999689</c:v>
                </c:pt>
                <c:pt idx="94">
                  <c:v>1.594803199786633</c:v>
                </c:pt>
                <c:pt idx="95">
                  <c:v>1.6200841045716083</c:v>
                </c:pt>
                <c:pt idx="96">
                  <c:v>1.6160621476085817</c:v>
                </c:pt>
                <c:pt idx="97">
                  <c:v>1.6035745563234469</c:v>
                </c:pt>
                <c:pt idx="98">
                  <c:v>1.6326484443993379</c:v>
                </c:pt>
                <c:pt idx="99">
                  <c:v>1.6171020291329992</c:v>
                </c:pt>
                <c:pt idx="100">
                  <c:v>1.5685149435243164</c:v>
                </c:pt>
                <c:pt idx="101">
                  <c:v>1.6001632230226457</c:v>
                </c:pt>
                <c:pt idx="102">
                  <c:v>1.6710090715388959</c:v>
                </c:pt>
                <c:pt idx="103">
                  <c:v>1.6519202767690457</c:v>
                </c:pt>
                <c:pt idx="104">
                  <c:v>1.6001773600834883</c:v>
                </c:pt>
                <c:pt idx="105">
                  <c:v>1.5824074668464729</c:v>
                </c:pt>
                <c:pt idx="106">
                  <c:v>1.570578037312554</c:v>
                </c:pt>
                <c:pt idx="107">
                  <c:v>1.5730248722920244</c:v>
                </c:pt>
                <c:pt idx="108">
                  <c:v>1.574374435470552</c:v>
                </c:pt>
                <c:pt idx="109">
                  <c:v>1.543290234043049</c:v>
                </c:pt>
                <c:pt idx="110">
                  <c:v>1.5355340857298885</c:v>
                </c:pt>
                <c:pt idx="111">
                  <c:v>1.5075358070251386</c:v>
                </c:pt>
                <c:pt idx="112">
                  <c:v>1.494778819688193</c:v>
                </c:pt>
                <c:pt idx="113">
                  <c:v>1.5075857357933407</c:v>
                </c:pt>
                <c:pt idx="114">
                  <c:v>1.5735311128243177</c:v>
                </c:pt>
                <c:pt idx="115">
                  <c:v>1.6580322542220942</c:v>
                </c:pt>
                <c:pt idx="116">
                  <c:v>1.6742535462353201</c:v>
                </c:pt>
                <c:pt idx="117">
                  <c:v>1.7385447231767768</c:v>
                </c:pt>
                <c:pt idx="118">
                  <c:v>1.7748731207728603</c:v>
                </c:pt>
                <c:pt idx="119">
                  <c:v>1.8421462603890277</c:v>
                </c:pt>
                <c:pt idx="120">
                  <c:v>1.8160149815536377</c:v>
                </c:pt>
                <c:pt idx="121">
                  <c:v>1.7905910535777985</c:v>
                </c:pt>
                <c:pt idx="122">
                  <c:v>1.7819851504174176</c:v>
                </c:pt>
                <c:pt idx="123">
                  <c:v>1.7609792137814557</c:v>
                </c:pt>
                <c:pt idx="124">
                  <c:v>1.7474135938562585</c:v>
                </c:pt>
                <c:pt idx="125">
                  <c:v>1.7016281894384515</c:v>
                </c:pt>
                <c:pt idx="126">
                  <c:v>1.6228550434097775</c:v>
                </c:pt>
                <c:pt idx="127">
                  <c:v>1.6295782116942159</c:v>
                </c:pt>
                <c:pt idx="128">
                  <c:v>1.5849299370232581</c:v>
                </c:pt>
                <c:pt idx="129">
                  <c:v>1.5466499839091017</c:v>
                </c:pt>
                <c:pt idx="130">
                  <c:v>1.5298322125771275</c:v>
                </c:pt>
                <c:pt idx="131">
                  <c:v>1.57193834326114</c:v>
                </c:pt>
                <c:pt idx="132">
                  <c:v>1.6256482013408975</c:v>
                </c:pt>
                <c:pt idx="133">
                  <c:v>1.6687545670437602</c:v>
                </c:pt>
                <c:pt idx="134">
                  <c:v>1.6962040800850251</c:v>
                </c:pt>
                <c:pt idx="135">
                  <c:v>1.8204550563458313</c:v>
                </c:pt>
                <c:pt idx="136">
                  <c:v>1.8787805505833255</c:v>
                </c:pt>
                <c:pt idx="137">
                  <c:v>1.914719245827041</c:v>
                </c:pt>
                <c:pt idx="138">
                  <c:v>1.8486754439722712</c:v>
                </c:pt>
                <c:pt idx="139">
                  <c:v>1.8832517675559826</c:v>
                </c:pt>
                <c:pt idx="140">
                  <c:v>1.914815865644931</c:v>
                </c:pt>
                <c:pt idx="141">
                  <c:v>1.9204378703127523</c:v>
                </c:pt>
                <c:pt idx="142">
                  <c:v>1.8911945591077188</c:v>
                </c:pt>
                <c:pt idx="143">
                  <c:v>1.864997432123817</c:v>
                </c:pt>
                <c:pt idx="144">
                  <c:v>1.8877119078208033</c:v>
                </c:pt>
                <c:pt idx="145">
                  <c:v>1.8916575926603296</c:v>
                </c:pt>
                <c:pt idx="146">
                  <c:v>1.909700197195785</c:v>
                </c:pt>
                <c:pt idx="147">
                  <c:v>1.8669440022840322</c:v>
                </c:pt>
                <c:pt idx="148">
                  <c:v>1.874486056962317</c:v>
                </c:pt>
                <c:pt idx="149">
                  <c:v>1.8725909301567749</c:v>
                </c:pt>
                <c:pt idx="150">
                  <c:v>1.8607597980240675</c:v>
                </c:pt>
                <c:pt idx="151">
                  <c:v>1.869148328072316</c:v>
                </c:pt>
                <c:pt idx="152">
                  <c:v>1.8664030329011909</c:v>
                </c:pt>
                <c:pt idx="153">
                  <c:v>1.8674796191100758</c:v>
                </c:pt>
                <c:pt idx="154">
                  <c:v>1.8280791865357744</c:v>
                </c:pt>
                <c:pt idx="155">
                  <c:v>1.8731840935026325</c:v>
                </c:pt>
                <c:pt idx="156">
                  <c:v>1.9107513605991087</c:v>
                </c:pt>
                <c:pt idx="157">
                  <c:v>1.9030296790031977</c:v>
                </c:pt>
                <c:pt idx="158">
                  <c:v>1.86620732126126</c:v>
                </c:pt>
                <c:pt idx="159">
                  <c:v>1.8680512446238218</c:v>
                </c:pt>
                <c:pt idx="160">
                  <c:v>1.9384208677542316</c:v>
                </c:pt>
                <c:pt idx="161">
                  <c:v>1.9222432919621033</c:v>
                </c:pt>
                <c:pt idx="162">
                  <c:v>1.8866138577737275</c:v>
                </c:pt>
                <c:pt idx="163">
                  <c:v>1.8658798175602291</c:v>
                </c:pt>
                <c:pt idx="164">
                  <c:v>1.8536993383607498</c:v>
                </c:pt>
                <c:pt idx="165">
                  <c:v>1.8719484998842668</c:v>
                </c:pt>
                <c:pt idx="166">
                  <c:v>1.8782866289274986</c:v>
                </c:pt>
                <c:pt idx="167">
                  <c:v>1.9079418983920613</c:v>
                </c:pt>
                <c:pt idx="168">
                  <c:v>1.9292185297842093</c:v>
                </c:pt>
                <c:pt idx="169">
                  <c:v>1.8971550334251177</c:v>
                </c:pt>
                <c:pt idx="170">
                  <c:v>1.8975881732418483</c:v>
                </c:pt>
                <c:pt idx="171">
                  <c:v>1.9503778029007537</c:v>
                </c:pt>
                <c:pt idx="172">
                  <c:v>1.9510890338679856</c:v>
                </c:pt>
                <c:pt idx="173">
                  <c:v>1.9658093724681738</c:v>
                </c:pt>
                <c:pt idx="174">
                  <c:v>1.9448870364076012</c:v>
                </c:pt>
                <c:pt idx="175">
                  <c:v>1.9357632138544896</c:v>
                </c:pt>
                <c:pt idx="176">
                  <c:v>1.9196607160233841</c:v>
                </c:pt>
                <c:pt idx="177">
                  <c:v>1.962134776117064</c:v>
                </c:pt>
                <c:pt idx="178">
                  <c:v>1.9522489196662329</c:v>
                </c:pt>
                <c:pt idx="179">
                  <c:v>1.9316611339513445</c:v>
                </c:pt>
                <c:pt idx="180">
                  <c:v>2.1382442420852916</c:v>
                </c:pt>
                <c:pt idx="181">
                  <c:v>1.6535240828908619</c:v>
                </c:pt>
                <c:pt idx="182">
                  <c:v>1.4951765023664398</c:v>
                </c:pt>
                <c:pt idx="183">
                  <c:v>1.6031865721342282</c:v>
                </c:pt>
                <c:pt idx="184">
                  <c:v>1.7355085301997586</c:v>
                </c:pt>
                <c:pt idx="185">
                  <c:v>1.8113842230291999</c:v>
                </c:pt>
                <c:pt idx="186">
                  <c:v>1.7308054074558938</c:v>
                </c:pt>
                <c:pt idx="187">
                  <c:v>1.5529108401569856</c:v>
                </c:pt>
                <c:pt idx="188">
                  <c:v>1.3736221144412835</c:v>
                </c:pt>
                <c:pt idx="189">
                  <c:v>1.535959786022546</c:v>
                </c:pt>
                <c:pt idx="190">
                  <c:v>1.6493855438228187</c:v>
                </c:pt>
                <c:pt idx="191">
                  <c:v>1.6692921024813625</c:v>
                </c:pt>
                <c:pt idx="192">
                  <c:v>1.6852257197239675</c:v>
                </c:pt>
                <c:pt idx="193">
                  <c:v>1.6925261933257276</c:v>
                </c:pt>
                <c:pt idx="194">
                  <c:v>1.6857161333944959</c:v>
                </c:pt>
                <c:pt idx="195">
                  <c:v>1.6812885653995415</c:v>
                </c:pt>
                <c:pt idx="196">
                  <c:v>1.6965075688229103</c:v>
                </c:pt>
                <c:pt idx="197">
                  <c:v>1.7082141908178752</c:v>
                </c:pt>
                <c:pt idx="198">
                  <c:v>1.7393048650585676</c:v>
                </c:pt>
                <c:pt idx="199">
                  <c:v>1.7880317476121124</c:v>
                </c:pt>
                <c:pt idx="200">
                  <c:v>1.7547509206829275</c:v>
                </c:pt>
                <c:pt idx="201">
                  <c:v>1.7526596214425956</c:v>
                </c:pt>
                <c:pt idx="202">
                  <c:v>1.7479515175429654</c:v>
                </c:pt>
                <c:pt idx="203">
                  <c:v>1.7714646375955012</c:v>
                </c:pt>
                <c:pt idx="204">
                  <c:v>1.7629154928846238</c:v>
                </c:pt>
                <c:pt idx="205">
                  <c:v>1.7752066561606683</c:v>
                </c:pt>
                <c:pt idx="206">
                  <c:v>1.7810466071741486</c:v>
                </c:pt>
                <c:pt idx="207">
                  <c:v>1.7815084099445191</c:v>
                </c:pt>
                <c:pt idx="208">
                  <c:v>1.7854147786485079</c:v>
                </c:pt>
                <c:pt idx="209">
                  <c:v>1.8035393084592062</c:v>
                </c:pt>
                <c:pt idx="210">
                  <c:v>1.816070751734101</c:v>
                </c:pt>
                <c:pt idx="211">
                  <c:v>1.8219745063778126</c:v>
                </c:pt>
                <c:pt idx="212">
                  <c:v>1.8224122736618265</c:v>
                </c:pt>
                <c:pt idx="213">
                  <c:v>1.8203178285561241</c:v>
                </c:pt>
                <c:pt idx="214">
                  <c:v>1.8182372977067718</c:v>
                </c:pt>
                <c:pt idx="215">
                  <c:v>1.8221235937312739</c:v>
                </c:pt>
                <c:pt idx="216">
                  <c:v>1.8312565320401779</c:v>
                </c:pt>
                <c:pt idx="217">
                  <c:v>1.8302693964356627</c:v>
                </c:pt>
                <c:pt idx="218">
                  <c:v>1.836205800937321</c:v>
                </c:pt>
                <c:pt idx="219">
                  <c:v>1.8341293849502172</c:v>
                </c:pt>
                <c:pt idx="220">
                  <c:v>1.8278731480088521</c:v>
                </c:pt>
                <c:pt idx="221">
                  <c:v>1.8327916066855798</c:v>
                </c:pt>
                <c:pt idx="222">
                  <c:v>1.8316397589245925</c:v>
                </c:pt>
                <c:pt idx="223">
                  <c:v>1.8367637874513234</c:v>
                </c:pt>
                <c:pt idx="224">
                  <c:v>1.8396493570083947</c:v>
                </c:pt>
                <c:pt idx="225">
                  <c:v>1.8324702902711383</c:v>
                </c:pt>
                <c:pt idx="226">
                  <c:v>1.8317011665138954</c:v>
                </c:pt>
                <c:pt idx="227">
                  <c:v>1.8325743930239604</c:v>
                </c:pt>
                <c:pt idx="228">
                  <c:v>1.843633928143789</c:v>
                </c:pt>
                <c:pt idx="229">
                  <c:v>1.8523872778090067</c:v>
                </c:pt>
                <c:pt idx="230">
                  <c:v>1.8810725963957995</c:v>
                </c:pt>
                <c:pt idx="231">
                  <c:v>1.8763903638545358</c:v>
                </c:pt>
                <c:pt idx="232">
                  <c:v>1.8664567404362162</c:v>
                </c:pt>
                <c:pt idx="233">
                  <c:v>1.8418041948579191</c:v>
                </c:pt>
                <c:pt idx="234">
                  <c:v>1.8218583007034086</c:v>
                </c:pt>
                <c:pt idx="235">
                  <c:v>1.8355898714601893</c:v>
                </c:pt>
                <c:pt idx="236">
                  <c:v>1.8668460355948222</c:v>
                </c:pt>
                <c:pt idx="237">
                  <c:v>1.8633319720367911</c:v>
                </c:pt>
                <c:pt idx="238">
                  <c:v>1.8435654024727393</c:v>
                </c:pt>
                <c:pt idx="239">
                  <c:v>1.8277626014610462</c:v>
                </c:pt>
                <c:pt idx="240">
                  <c:v>1.8512489153271974</c:v>
                </c:pt>
                <c:pt idx="241">
                  <c:v>1.8732914103955323</c:v>
                </c:pt>
                <c:pt idx="242">
                  <c:v>1.8689167350767282</c:v>
                </c:pt>
                <c:pt idx="243">
                  <c:v>1.8510083877344046</c:v>
                </c:pt>
                <c:pt idx="244">
                  <c:v>1.8260498757446497</c:v>
                </c:pt>
                <c:pt idx="245">
                  <c:v>1.8353189083983479</c:v>
                </c:pt>
                <c:pt idx="246">
                  <c:v>1.8515382906100566</c:v>
                </c:pt>
                <c:pt idx="247">
                  <c:v>1.871477650079582</c:v>
                </c:pt>
                <c:pt idx="248">
                  <c:v>1.8741602158352846</c:v>
                </c:pt>
                <c:pt idx="249">
                  <c:v>1.8711289395129151</c:v>
                </c:pt>
                <c:pt idx="250">
                  <c:v>1.8892955266376945</c:v>
                </c:pt>
                <c:pt idx="251">
                  <c:v>1.8770159247430962</c:v>
                </c:pt>
                <c:pt idx="252">
                  <c:v>1.8715851310271479</c:v>
                </c:pt>
                <c:pt idx="253">
                  <c:v>1.8639942844820114</c:v>
                </c:pt>
                <c:pt idx="254">
                  <c:v>1.8651894543171625</c:v>
                </c:pt>
                <c:pt idx="255">
                  <c:v>1.8539841686680665</c:v>
                </c:pt>
                <c:pt idx="256">
                  <c:v>1.8702642002617502</c:v>
                </c:pt>
                <c:pt idx="257">
                  <c:v>1.8567853314425182</c:v>
                </c:pt>
                <c:pt idx="258">
                  <c:v>1.8549318337843537</c:v>
                </c:pt>
                <c:pt idx="259">
                  <c:v>1.8451182832209796</c:v>
                </c:pt>
                <c:pt idx="260">
                  <c:v>1.8522733675885692</c:v>
                </c:pt>
                <c:pt idx="261">
                  <c:v>1.8558993234492258</c:v>
                </c:pt>
                <c:pt idx="262">
                  <c:v>1.8529312011486165</c:v>
                </c:pt>
                <c:pt idx="263">
                  <c:v>1.8686652359436071</c:v>
                </c:pt>
                <c:pt idx="264">
                  <c:v>1.8516381401948903</c:v>
                </c:pt>
                <c:pt idx="265">
                  <c:v>1.8570671953004074</c:v>
                </c:pt>
                <c:pt idx="266">
                  <c:v>1.841162020732251</c:v>
                </c:pt>
                <c:pt idx="267">
                  <c:v>1.8294737176815661</c:v>
                </c:pt>
                <c:pt idx="268">
                  <c:v>1.8422859694751683</c:v>
                </c:pt>
                <c:pt idx="269">
                  <c:v>1.833357436751734</c:v>
                </c:pt>
                <c:pt idx="270">
                  <c:v>1.8517054129278412</c:v>
                </c:pt>
                <c:pt idx="271">
                  <c:v>1.8714728756573269</c:v>
                </c:pt>
                <c:pt idx="272">
                  <c:v>1.8706857091928144</c:v>
                </c:pt>
                <c:pt idx="273">
                  <c:v>1.8753495279635566</c:v>
                </c:pt>
                <c:pt idx="274">
                  <c:v>1.8611588164102726</c:v>
                </c:pt>
                <c:pt idx="275">
                  <c:v>1.8662161209239219</c:v>
                </c:pt>
                <c:pt idx="276">
                  <c:v>1.8577713094226884</c:v>
                </c:pt>
                <c:pt idx="277">
                  <c:v>1.8306155639537283</c:v>
                </c:pt>
                <c:pt idx="278">
                  <c:v>1.8157780958932903</c:v>
                </c:pt>
                <c:pt idx="279">
                  <c:v>1.8566362614120957</c:v>
                </c:pt>
                <c:pt idx="280">
                  <c:v>1.9019925293656947</c:v>
                </c:pt>
                <c:pt idx="281">
                  <c:v>1.8895030887732318</c:v>
                </c:pt>
                <c:pt idx="282">
                  <c:v>1.8435705035047556</c:v>
                </c:pt>
                <c:pt idx="283">
                  <c:v>1.8281372379000582</c:v>
                </c:pt>
                <c:pt idx="284">
                  <c:v>1.8463747281206022</c:v>
                </c:pt>
                <c:pt idx="285">
                  <c:v>1.8824565559511959</c:v>
                </c:pt>
                <c:pt idx="286">
                  <c:v>1.8651592630751439</c:v>
                </c:pt>
                <c:pt idx="287">
                  <c:v>1.8795794500962555</c:v>
                </c:pt>
              </c:numCache>
            </c:numRef>
          </c:yVal>
          <c:smooth val="0"/>
          <c:extLst>
            <c:ext xmlns:c16="http://schemas.microsoft.com/office/drawing/2014/chart" uri="{C3380CC4-5D6E-409C-BE32-E72D297353CC}">
              <c16:uniqueId val="{00000000-C103-44FE-A617-B999839DFCB1}"/>
            </c:ext>
          </c:extLst>
        </c:ser>
        <c:dLbls>
          <c:showLegendKey val="0"/>
          <c:showVal val="0"/>
          <c:showCatName val="0"/>
          <c:showSerName val="0"/>
          <c:showPercent val="0"/>
          <c:showBubbleSize val="0"/>
        </c:dLbls>
        <c:axId val="343971664"/>
        <c:axId val="343973232"/>
      </c:scatterChart>
      <c:valAx>
        <c:axId val="343971664"/>
        <c:scaling>
          <c:orientation val="minMax"/>
          <c:max val="1"/>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nl-NL"/>
                  <a:t>Tijd (uren)</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nl-NL"/>
            </a:p>
          </c:txPr>
        </c:title>
        <c:numFmt formatCode="h:mm:ss"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343973232"/>
        <c:crosses val="autoZero"/>
        <c:crossBetween val="midCat"/>
        <c:majorUnit val="0.25"/>
      </c:valAx>
      <c:valAx>
        <c:axId val="34397323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CO2</a:t>
                </a:r>
                <a:r>
                  <a:rPr lang="en-US" baseline="0"/>
                  <a:t> uitstoot blowers</a:t>
                </a:r>
                <a:r>
                  <a:rPr lang="en-US"/>
                  <a:t> (kg/5min.)</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nl-NL"/>
            </a:p>
          </c:txPr>
        </c:title>
        <c:numFmt formatCode="0.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nl-NL"/>
          </a:p>
        </c:txPr>
        <c:crossAx val="343971664"/>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nl-NL"/>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0</xdr:colOff>
      <xdr:row>2</xdr:row>
      <xdr:rowOff>0</xdr:rowOff>
    </xdr:from>
    <xdr:to>
      <xdr:col>7</xdr:col>
      <xdr:colOff>552100</xdr:colOff>
      <xdr:row>19</xdr:row>
      <xdr:rowOff>107506</xdr:rowOff>
    </xdr:to>
    <xdr:graphicFrame macro="">
      <xdr:nvGraphicFramePr>
        <xdr:cNvPr id="2" name="Chart 4">
          <a:extLst>
            <a:ext uri="{FF2B5EF4-FFF2-40B4-BE49-F238E27FC236}">
              <a16:creationId xmlns:a16="http://schemas.microsoft.com/office/drawing/2014/main" id="{00000000-0008-0000-0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9071</xdr:colOff>
      <xdr:row>22</xdr:row>
      <xdr:rowOff>81644</xdr:rowOff>
    </xdr:from>
    <xdr:to>
      <xdr:col>7</xdr:col>
      <xdr:colOff>561171</xdr:colOff>
      <xdr:row>40</xdr:row>
      <xdr:rowOff>171007</xdr:rowOff>
    </xdr:to>
    <xdr:graphicFrame macro="">
      <xdr:nvGraphicFramePr>
        <xdr:cNvPr id="3" name="Chart 4">
          <a:extLst>
            <a:ext uri="{FF2B5EF4-FFF2-40B4-BE49-F238E27FC236}">
              <a16:creationId xmlns:a16="http://schemas.microsoft.com/office/drawing/2014/main" id="{4F1FD164-D088-4DB7-8F2F-F6DB8CA8EC5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553357</xdr:colOff>
      <xdr:row>22</xdr:row>
      <xdr:rowOff>63500</xdr:rowOff>
    </xdr:from>
    <xdr:to>
      <xdr:col>10</xdr:col>
      <xdr:colOff>1477386</xdr:colOff>
      <xdr:row>40</xdr:row>
      <xdr:rowOff>152863</xdr:rowOff>
    </xdr:to>
    <xdr:graphicFrame macro="">
      <xdr:nvGraphicFramePr>
        <xdr:cNvPr id="4" name="Chart 4">
          <a:extLst>
            <a:ext uri="{FF2B5EF4-FFF2-40B4-BE49-F238E27FC236}">
              <a16:creationId xmlns:a16="http://schemas.microsoft.com/office/drawing/2014/main" id="{8BB2EF2E-D4D0-47B6-8003-A0B0CEE4A5D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persons/person.xml><?xml version="1.0" encoding="utf-8"?>
<personList xmlns="http://schemas.microsoft.com/office/spreadsheetml/2018/threadedcomments" xmlns:x="http://schemas.openxmlformats.org/spreadsheetml/2006/main">
  <person displayName="Eline Gootzen" id="{0E2F2FF5-3CEE-4DDF-B436-348F5B0E902F}" userId="S::eline.gootzen@rhdhv.com::87f3e7d8-8d1f-4f63-abeb-19b167767561" providerId="AD"/>
</personList>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J3" dT="2022-06-27T11:56:25.55" personId="{0E2F2FF5-3CEE-4DDF-B436-348F5B0E902F}" id="{39E3FE94-E0F9-4AAA-9FE0-957319FDBAFC}">
    <text>Indien meer of minder blowers kolommen toevoegen of weglaten. Als er kolom(men) toegevoegd worden dan moet er in het tabblad berekeningen een kolom bij. Daarnaast moet  het bereik aangepast worden voor het optellen van de luchtdebieten (kolom K, tabblad berekeningen).</text>
  </threadedComment>
</ThreadedComments>
</file>

<file path=xl/threadedComments/threadedComment2.xml><?xml version="1.0" encoding="utf-8"?>
<ThreadedComments xmlns="http://schemas.microsoft.com/office/spreadsheetml/2018/threadedcomments" xmlns:x="http://schemas.openxmlformats.org/spreadsheetml/2006/main">
  <threadedComment ref="F2" dT="2022-06-27T11:54:33.15" personId="{0E2F2FF5-3CEE-4DDF-B436-348F5B0E902F}" id="{14B918F5-8029-4341-806A-B128E7A41F54}">
    <text>Op basis van luchtdebiet en druk in de luchttoevoer.</text>
  </threadedComment>
  <threadedComment ref="G2" dT="2022-06-27T11:54:40.06" personId="{0E2F2FF5-3CEE-4DDF-B436-348F5B0E902F}" id="{F198480E-4D87-4314-B3F4-85A0025F1108}">
    <text>Op basis van luchtdebiet en druk in de luchttoevoer.</text>
  </threadedComment>
  <threadedComment ref="K2" dT="2022-06-30T10:05:24.31" personId="{0E2F2FF5-3CEE-4DDF-B436-348F5B0E902F}" id="{172B7D7D-FD0D-47D1-B62A-B325FF6AD3E1}">
    <text>Op basis van toerental blowers.</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 Id="rId4" Type="http://schemas.microsoft.com/office/2017/10/relationships/threadedComment" Target="../threadedComments/threadedComment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8BBBC3-530A-48DF-BDAB-2327B242DBF7}">
  <dimension ref="A1:A15"/>
  <sheetViews>
    <sheetView zoomScale="80" zoomScaleNormal="80" workbookViewId="0">
      <selection activeCell="A33" sqref="A33"/>
    </sheetView>
  </sheetViews>
  <sheetFormatPr defaultRowHeight="14.5" x14ac:dyDescent="0.35"/>
  <cols>
    <col min="1" max="1" width="196.453125" bestFit="1" customWidth="1"/>
  </cols>
  <sheetData>
    <row r="1" spans="1:1" ht="14.5" customHeight="1" x14ac:dyDescent="0.35">
      <c r="A1" s="68" t="s">
        <v>0</v>
      </c>
    </row>
    <row r="2" spans="1:1" x14ac:dyDescent="0.35">
      <c r="A2" t="s">
        <v>81</v>
      </c>
    </row>
    <row r="3" spans="1:1" x14ac:dyDescent="0.35">
      <c r="A3" t="s">
        <v>117</v>
      </c>
    </row>
    <row r="4" spans="1:1" x14ac:dyDescent="0.35">
      <c r="A4" t="s">
        <v>1</v>
      </c>
    </row>
    <row r="5" spans="1:1" x14ac:dyDescent="0.35">
      <c r="A5" t="s">
        <v>2</v>
      </c>
    </row>
    <row r="6" spans="1:1" x14ac:dyDescent="0.35">
      <c r="A6" t="s">
        <v>3</v>
      </c>
    </row>
    <row r="7" spans="1:1" x14ac:dyDescent="0.35">
      <c r="A7" t="s">
        <v>4</v>
      </c>
    </row>
    <row r="8" spans="1:1" x14ac:dyDescent="0.35">
      <c r="A8" t="s">
        <v>113</v>
      </c>
    </row>
    <row r="10" spans="1:1" x14ac:dyDescent="0.35">
      <c r="A10" t="s">
        <v>5</v>
      </c>
    </row>
    <row r="11" spans="1:1" ht="30" customHeight="1" x14ac:dyDescent="0.35">
      <c r="A11" s="67" t="s">
        <v>6</v>
      </c>
    </row>
    <row r="12" spans="1:1" x14ac:dyDescent="0.35">
      <c r="A12" t="s">
        <v>7</v>
      </c>
    </row>
    <row r="13" spans="1:1" x14ac:dyDescent="0.35">
      <c r="A13" t="s">
        <v>114</v>
      </c>
    </row>
    <row r="15" spans="1:1" ht="30" customHeight="1" x14ac:dyDescent="0.35">
      <c r="A15" s="67" t="s">
        <v>82</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1">
    <tabColor rgb="FF00B050"/>
  </sheetPr>
  <dimension ref="A1:AM1444"/>
  <sheetViews>
    <sheetView topLeftCell="P1" zoomScale="50" zoomScaleNormal="50" workbookViewId="0">
      <selection activeCell="B62" sqref="B62"/>
    </sheetView>
  </sheetViews>
  <sheetFormatPr defaultRowHeight="14.5" x14ac:dyDescent="0.35"/>
  <cols>
    <col min="1" max="1" width="55.54296875" bestFit="1" customWidth="1"/>
    <col min="2" max="2" width="39.7265625" bestFit="1" customWidth="1"/>
    <col min="3" max="3" width="27.26953125" bestFit="1" customWidth="1"/>
    <col min="5" max="5" width="71.81640625" bestFit="1" customWidth="1"/>
    <col min="6" max="6" width="76.81640625" bestFit="1" customWidth="1"/>
    <col min="7" max="7" width="15.7265625" bestFit="1" customWidth="1"/>
    <col min="9" max="9" width="8.7265625" style="24"/>
    <col min="11" max="11" width="14" bestFit="1" customWidth="1"/>
    <col min="12" max="12" width="14.81640625" bestFit="1" customWidth="1"/>
    <col min="13" max="13" width="20.453125" bestFit="1" customWidth="1"/>
    <col min="14" max="14" width="29" bestFit="1" customWidth="1"/>
    <col min="15" max="15" width="22.81640625" bestFit="1" customWidth="1"/>
    <col min="16" max="16" width="29" bestFit="1" customWidth="1"/>
    <col min="18" max="18" width="8.7265625" style="24"/>
    <col min="20" max="20" width="14" bestFit="1" customWidth="1"/>
    <col min="21" max="21" width="14.81640625" bestFit="1" customWidth="1"/>
    <col min="22" max="22" width="14" bestFit="1" customWidth="1"/>
    <col min="23" max="24" width="12" bestFit="1" customWidth="1"/>
    <col min="32" max="32" width="8.7265625" style="24"/>
    <col min="34" max="34" width="18.54296875" bestFit="1" customWidth="1"/>
    <col min="35" max="35" width="16.90625" bestFit="1" customWidth="1"/>
    <col min="36" max="38" width="9.6328125" bestFit="1" customWidth="1"/>
  </cols>
  <sheetData>
    <row r="1" spans="1:39" ht="18.5" x14ac:dyDescent="0.45">
      <c r="A1" s="41" t="s">
        <v>8</v>
      </c>
      <c r="C1" s="64" t="s">
        <v>9</v>
      </c>
      <c r="I1" s="23"/>
      <c r="K1" s="41" t="s">
        <v>10</v>
      </c>
      <c r="N1" s="13"/>
      <c r="R1" s="23"/>
      <c r="T1" s="41" t="s">
        <v>93</v>
      </c>
      <c r="AF1" s="23"/>
      <c r="AG1" s="41"/>
      <c r="AH1" s="41" t="s">
        <v>94</v>
      </c>
    </row>
    <row r="2" spans="1:39" ht="18.5" x14ac:dyDescent="0.45">
      <c r="C2" s="65" t="s">
        <v>11</v>
      </c>
      <c r="K2" s="48" t="s">
        <v>12</v>
      </c>
      <c r="L2" s="31"/>
      <c r="M2" s="31"/>
      <c r="O2" s="31"/>
      <c r="P2" s="31"/>
      <c r="T2" s="44" t="s">
        <v>13</v>
      </c>
      <c r="U2" s="31"/>
      <c r="V2" s="31"/>
      <c r="W2" s="31"/>
      <c r="X2" s="31"/>
      <c r="AH2" s="13" t="s">
        <v>107</v>
      </c>
    </row>
    <row r="3" spans="1:39" ht="30" customHeight="1" x14ac:dyDescent="0.45">
      <c r="A3" s="51" t="s">
        <v>14</v>
      </c>
      <c r="E3" s="51" t="s">
        <v>15</v>
      </c>
      <c r="K3" s="27" t="s">
        <v>16</v>
      </c>
      <c r="L3" s="27" t="s">
        <v>16</v>
      </c>
      <c r="M3" s="25" t="s">
        <v>17</v>
      </c>
      <c r="N3" s="25" t="s">
        <v>18</v>
      </c>
      <c r="O3" s="25" t="s">
        <v>19</v>
      </c>
      <c r="P3" s="25" t="s">
        <v>20</v>
      </c>
      <c r="T3" s="30" t="s">
        <v>16</v>
      </c>
      <c r="U3" s="30" t="s">
        <v>16</v>
      </c>
      <c r="V3" s="25" t="s">
        <v>21</v>
      </c>
      <c r="W3" s="25" t="s">
        <v>22</v>
      </c>
      <c r="AH3" s="30" t="s">
        <v>16</v>
      </c>
      <c r="AI3" s="30" t="s">
        <v>16</v>
      </c>
      <c r="AJ3" s="25" t="s">
        <v>95</v>
      </c>
      <c r="AK3" s="25" t="s">
        <v>96</v>
      </c>
      <c r="AL3" s="25" t="s">
        <v>97</v>
      </c>
      <c r="AM3" s="105"/>
    </row>
    <row r="4" spans="1:39" ht="30" customHeight="1" x14ac:dyDescent="0.35">
      <c r="K4" s="27" t="s">
        <v>23</v>
      </c>
      <c r="L4" s="27" t="s">
        <v>24</v>
      </c>
      <c r="M4" s="25" t="s">
        <v>25</v>
      </c>
      <c r="N4" s="25" t="s">
        <v>26</v>
      </c>
      <c r="O4" s="25" t="s">
        <v>25</v>
      </c>
      <c r="P4" s="25" t="s">
        <v>26</v>
      </c>
      <c r="T4" s="30" t="s">
        <v>23</v>
      </c>
      <c r="U4" s="30" t="s">
        <v>24</v>
      </c>
      <c r="V4" s="25" t="s">
        <v>27</v>
      </c>
      <c r="W4" s="25" t="s">
        <v>28</v>
      </c>
      <c r="AH4" s="30" t="s">
        <v>23</v>
      </c>
      <c r="AI4" s="30" t="s">
        <v>24</v>
      </c>
      <c r="AJ4" s="25" t="s">
        <v>98</v>
      </c>
      <c r="AK4" s="25" t="s">
        <v>98</v>
      </c>
      <c r="AL4" s="25" t="s">
        <v>98</v>
      </c>
      <c r="AM4" s="105"/>
    </row>
    <row r="5" spans="1:39" ht="30" customHeight="1" thickBot="1" x14ac:dyDescent="0.4">
      <c r="A5" s="13" t="s">
        <v>29</v>
      </c>
      <c r="E5" s="13" t="s">
        <v>29</v>
      </c>
      <c r="K5" s="26">
        <v>43817</v>
      </c>
      <c r="L5" s="28">
        <v>0</v>
      </c>
      <c r="M5">
        <v>1.2462022392234455E-2</v>
      </c>
      <c r="N5">
        <v>17.087191899617512</v>
      </c>
      <c r="O5">
        <v>0</v>
      </c>
      <c r="P5">
        <v>17.087191899617512</v>
      </c>
      <c r="T5" s="29">
        <f>Invoer!$K$5</f>
        <v>43817</v>
      </c>
      <c r="U5" s="28">
        <v>0</v>
      </c>
      <c r="V5">
        <v>2152.9333333333302</v>
      </c>
      <c r="W5">
        <v>557.2166666666667</v>
      </c>
      <c r="AH5" s="29">
        <f>Invoer!$K$5</f>
        <v>43817</v>
      </c>
      <c r="AI5" s="28">
        <v>0</v>
      </c>
      <c r="AJ5">
        <v>36</v>
      </c>
      <c r="AK5">
        <v>36</v>
      </c>
      <c r="AL5">
        <v>36</v>
      </c>
    </row>
    <row r="6" spans="1:39" ht="30" customHeight="1" thickTop="1" thickBot="1" x14ac:dyDescent="0.4">
      <c r="A6" s="1" t="s">
        <v>30</v>
      </c>
      <c r="B6" s="3"/>
      <c r="C6" s="3" t="s">
        <v>31</v>
      </c>
      <c r="E6" s="38" t="s">
        <v>30</v>
      </c>
      <c r="F6" s="1"/>
      <c r="G6" s="3" t="s">
        <v>32</v>
      </c>
      <c r="K6" s="29">
        <f t="shared" ref="K6:K69" si="0">$K$5</f>
        <v>43817</v>
      </c>
      <c r="L6" s="28">
        <v>3.472222222222222E-3</v>
      </c>
      <c r="M6">
        <v>1.1845341405205545E-2</v>
      </c>
      <c r="N6">
        <v>17.086227416992188</v>
      </c>
      <c r="O6">
        <v>0</v>
      </c>
      <c r="P6">
        <v>17.086227416992188</v>
      </c>
      <c r="T6" s="29">
        <f>Invoer!$K$5</f>
        <v>43817</v>
      </c>
      <c r="U6" s="28">
        <v>3.472222222222222E-3</v>
      </c>
      <c r="V6">
        <v>2162.6333333333332</v>
      </c>
      <c r="W6">
        <v>557.36666666666667</v>
      </c>
      <c r="AH6" s="29">
        <f>Invoer!$K$5</f>
        <v>43817</v>
      </c>
      <c r="AI6" s="28">
        <v>3.472222222222222E-3</v>
      </c>
      <c r="AJ6">
        <v>36</v>
      </c>
      <c r="AK6">
        <v>36</v>
      </c>
      <c r="AL6">
        <v>36</v>
      </c>
    </row>
    <row r="7" spans="1:39" ht="30" customHeight="1" thickTop="1" thickBot="1" x14ac:dyDescent="0.5">
      <c r="A7" s="2" t="s">
        <v>33</v>
      </c>
      <c r="B7" s="36" t="s">
        <v>34</v>
      </c>
      <c r="C7" s="43">
        <f>G9</f>
        <v>2.47E-2</v>
      </c>
      <c r="E7" s="39" t="s">
        <v>35</v>
      </c>
      <c r="F7" s="40" t="s">
        <v>109</v>
      </c>
      <c r="G7" s="63">
        <f>11400</f>
        <v>11400</v>
      </c>
      <c r="K7" s="29">
        <f t="shared" si="0"/>
        <v>43817</v>
      </c>
      <c r="L7" s="28">
        <v>6.9444444444444441E-3</v>
      </c>
      <c r="M7">
        <v>1.2387875998228992E-2</v>
      </c>
      <c r="N7">
        <v>17.086227416992188</v>
      </c>
      <c r="O7">
        <v>0</v>
      </c>
      <c r="P7">
        <v>17.086227416992188</v>
      </c>
      <c r="T7" s="29">
        <f>Invoer!$K$5</f>
        <v>43817</v>
      </c>
      <c r="U7" s="28">
        <v>6.9444444444444397E-3</v>
      </c>
      <c r="V7">
        <v>2131.5333333333333</v>
      </c>
      <c r="W7">
        <v>555.86666666666667</v>
      </c>
      <c r="AH7" s="29">
        <f>Invoer!$K$5</f>
        <v>43817</v>
      </c>
      <c r="AI7" s="28">
        <v>6.9444444444444397E-3</v>
      </c>
      <c r="AJ7">
        <v>36</v>
      </c>
      <c r="AK7">
        <v>36</v>
      </c>
      <c r="AL7">
        <v>36</v>
      </c>
    </row>
    <row r="8" spans="1:39" ht="30" customHeight="1" thickTop="1" thickBot="1" x14ac:dyDescent="0.4">
      <c r="A8" s="2" t="s">
        <v>36</v>
      </c>
      <c r="B8" s="36" t="s">
        <v>37</v>
      </c>
      <c r="C8" s="6">
        <f>G12</f>
        <v>2675</v>
      </c>
      <c r="E8" s="39" t="s">
        <v>38</v>
      </c>
      <c r="F8" s="36" t="s">
        <v>39</v>
      </c>
      <c r="G8" s="34">
        <f>8.314*10^-5</f>
        <v>8.3140000000000007E-5</v>
      </c>
      <c r="K8" s="29">
        <f t="shared" si="0"/>
        <v>43817</v>
      </c>
      <c r="L8" s="28">
        <v>1.0416666666666666E-2</v>
      </c>
      <c r="M8">
        <v>1.3005762617543345E-2</v>
      </c>
      <c r="N8">
        <v>17.086227416992188</v>
      </c>
      <c r="O8">
        <v>0</v>
      </c>
      <c r="P8">
        <v>17.086227416992188</v>
      </c>
      <c r="T8" s="29">
        <f>Invoer!$K$5</f>
        <v>43817</v>
      </c>
      <c r="U8" s="28">
        <v>1.0416666666666701E-2</v>
      </c>
      <c r="V8">
        <v>2116.85</v>
      </c>
      <c r="W8">
        <v>554.95000000000005</v>
      </c>
      <c r="AH8" s="29">
        <f>Invoer!$K$5</f>
        <v>43817</v>
      </c>
      <c r="AI8" s="28">
        <v>1.0416666666666701E-2</v>
      </c>
      <c r="AJ8">
        <v>36</v>
      </c>
      <c r="AK8">
        <v>36</v>
      </c>
      <c r="AL8">
        <v>36</v>
      </c>
    </row>
    <row r="9" spans="1:39" ht="30" customHeight="1" thickTop="1" thickBot="1" x14ac:dyDescent="0.4">
      <c r="A9" s="2" t="s">
        <v>38</v>
      </c>
      <c r="B9" s="36" t="s">
        <v>40</v>
      </c>
      <c r="C9" s="47">
        <f>G8</f>
        <v>8.3140000000000007E-5</v>
      </c>
      <c r="E9" s="39" t="s">
        <v>33</v>
      </c>
      <c r="F9" s="36" t="s">
        <v>34</v>
      </c>
      <c r="G9" s="35">
        <v>2.47E-2</v>
      </c>
      <c r="K9" s="29">
        <f t="shared" si="0"/>
        <v>43817</v>
      </c>
      <c r="L9" s="28">
        <v>1.38888888888889E-2</v>
      </c>
      <c r="M9">
        <v>1.3241151678585084E-2</v>
      </c>
      <c r="N9">
        <v>17.086227416992188</v>
      </c>
      <c r="O9">
        <v>0</v>
      </c>
      <c r="P9">
        <v>17.086227416992188</v>
      </c>
      <c r="T9" s="29">
        <f>Invoer!$K$5</f>
        <v>43817</v>
      </c>
      <c r="U9" s="28">
        <v>1.38888888888889E-2</v>
      </c>
      <c r="V9">
        <v>2123.3333333333335</v>
      </c>
      <c r="W9">
        <v>555.58333333333337</v>
      </c>
      <c r="AH9" s="29">
        <f>Invoer!$K$5</f>
        <v>43817</v>
      </c>
      <c r="AI9" s="28">
        <v>1.38888888888889E-2</v>
      </c>
      <c r="AJ9">
        <v>36</v>
      </c>
      <c r="AK9">
        <v>36</v>
      </c>
      <c r="AL9">
        <v>36</v>
      </c>
    </row>
    <row r="10" spans="1:39" ht="30" customHeight="1" thickTop="1" thickBot="1" x14ac:dyDescent="0.4">
      <c r="A10" s="2" t="s">
        <v>41</v>
      </c>
      <c r="B10" s="36" t="s">
        <v>42</v>
      </c>
      <c r="C10" s="6">
        <f>G10</f>
        <v>298</v>
      </c>
      <c r="E10" s="39" t="s">
        <v>41</v>
      </c>
      <c r="F10" s="36" t="s">
        <v>42</v>
      </c>
      <c r="G10" s="32">
        <v>298</v>
      </c>
      <c r="K10" s="29">
        <f t="shared" si="0"/>
        <v>43817</v>
      </c>
      <c r="L10" s="28">
        <v>1.7361111111111101E-2</v>
      </c>
      <c r="M10">
        <v>1.3505534065416214E-2</v>
      </c>
      <c r="N10">
        <v>17.086227416992188</v>
      </c>
      <c r="O10">
        <v>0</v>
      </c>
      <c r="P10">
        <v>17.086227416992188</v>
      </c>
      <c r="T10" s="29">
        <f>Invoer!$K$5</f>
        <v>43817</v>
      </c>
      <c r="U10" s="28">
        <v>1.7361111111111101E-2</v>
      </c>
      <c r="V10">
        <v>2130.5333333333333</v>
      </c>
      <c r="W10">
        <v>555.73333333333335</v>
      </c>
      <c r="AH10" s="29">
        <f>Invoer!$K$5</f>
        <v>43817</v>
      </c>
      <c r="AI10" s="28">
        <v>1.7361111111111101E-2</v>
      </c>
      <c r="AJ10">
        <v>36</v>
      </c>
      <c r="AK10">
        <v>36</v>
      </c>
      <c r="AL10">
        <v>36</v>
      </c>
    </row>
    <row r="11" spans="1:39" ht="30" customHeight="1" thickTop="1" thickBot="1" x14ac:dyDescent="0.5">
      <c r="A11" s="2" t="s">
        <v>43</v>
      </c>
      <c r="B11" s="36"/>
      <c r="C11" s="7">
        <v>3</v>
      </c>
      <c r="E11" s="39" t="s">
        <v>44</v>
      </c>
      <c r="F11" s="36" t="s">
        <v>45</v>
      </c>
      <c r="G11" s="7">
        <v>1013.3</v>
      </c>
      <c r="K11" s="29">
        <f t="shared" si="0"/>
        <v>43817</v>
      </c>
      <c r="L11" s="28">
        <v>2.0833333333333301E-2</v>
      </c>
      <c r="M11">
        <v>1.3769916452247344E-2</v>
      </c>
      <c r="N11">
        <v>17.080681641896565</v>
      </c>
      <c r="O11">
        <v>0</v>
      </c>
      <c r="P11">
        <v>17.080681641896565</v>
      </c>
      <c r="T11" s="29">
        <f>Invoer!$K$5</f>
        <v>43817</v>
      </c>
      <c r="U11" s="28">
        <v>2.0833333333333301E-2</v>
      </c>
      <c r="V11">
        <v>2165.3333333333335</v>
      </c>
      <c r="W11">
        <v>557.45000000000005</v>
      </c>
      <c r="AH11" s="29">
        <f>Invoer!$K$5</f>
        <v>43817</v>
      </c>
      <c r="AI11" s="28">
        <v>2.0833333333333301E-2</v>
      </c>
      <c r="AJ11">
        <v>36</v>
      </c>
      <c r="AK11">
        <v>36</v>
      </c>
      <c r="AL11">
        <v>36</v>
      </c>
    </row>
    <row r="12" spans="1:39" ht="30" customHeight="1" thickTop="1" thickBot="1" x14ac:dyDescent="0.4">
      <c r="A12" s="2" t="s">
        <v>46</v>
      </c>
      <c r="B12" s="36"/>
      <c r="C12" s="7">
        <f>3*10^-5</f>
        <v>3.0000000000000004E-5</v>
      </c>
      <c r="E12" s="39" t="s">
        <v>36</v>
      </c>
      <c r="F12" s="36" t="s">
        <v>47</v>
      </c>
      <c r="G12" s="32">
        <v>2675</v>
      </c>
      <c r="K12" s="29">
        <f t="shared" si="0"/>
        <v>43817</v>
      </c>
      <c r="L12" s="28">
        <v>2.4305555555555601E-2</v>
      </c>
      <c r="M12">
        <v>1.4034298839078474E-2</v>
      </c>
      <c r="N12">
        <v>17.075618108113606</v>
      </c>
      <c r="O12">
        <v>0</v>
      </c>
      <c r="P12">
        <v>17.075618108113606</v>
      </c>
      <c r="T12" s="29">
        <f>Invoer!$K$5</f>
        <v>43817</v>
      </c>
      <c r="U12" s="28">
        <v>2.4305555555555601E-2</v>
      </c>
      <c r="V12">
        <v>2215.1</v>
      </c>
      <c r="W12">
        <v>559.29999999999995</v>
      </c>
      <c r="AH12" s="29">
        <f>Invoer!$K$5</f>
        <v>43817</v>
      </c>
      <c r="AI12" s="28">
        <v>2.4305555555555601E-2</v>
      </c>
      <c r="AJ12">
        <v>36</v>
      </c>
      <c r="AK12">
        <v>36</v>
      </c>
      <c r="AL12">
        <v>36</v>
      </c>
    </row>
    <row r="13" spans="1:39" ht="30" customHeight="1" thickTop="1" thickBot="1" x14ac:dyDescent="0.5">
      <c r="A13" s="2" t="s">
        <v>49</v>
      </c>
      <c r="B13" s="108" t="s">
        <v>110</v>
      </c>
      <c r="C13" s="109">
        <v>10911</v>
      </c>
      <c r="E13" s="39" t="s">
        <v>48</v>
      </c>
      <c r="F13" s="36" t="s">
        <v>80</v>
      </c>
      <c r="G13" s="33">
        <f>4</f>
        <v>4</v>
      </c>
      <c r="K13" s="29">
        <f t="shared" si="0"/>
        <v>43817</v>
      </c>
      <c r="L13" s="28">
        <v>2.7777777777777801E-2</v>
      </c>
      <c r="M13">
        <v>1.4298681226136978E-2</v>
      </c>
      <c r="N13">
        <v>17.073448022206623</v>
      </c>
      <c r="O13">
        <v>0</v>
      </c>
      <c r="P13">
        <v>17.073448022206623</v>
      </c>
      <c r="T13" s="29">
        <f>Invoer!$K$5</f>
        <v>43817</v>
      </c>
      <c r="U13" s="28">
        <v>2.7777777777777801E-2</v>
      </c>
      <c r="V13">
        <v>2190.75</v>
      </c>
      <c r="W13">
        <v>557.11666666666667</v>
      </c>
      <c r="AH13" s="29">
        <f>Invoer!$K$5</f>
        <v>43817</v>
      </c>
      <c r="AI13" s="28">
        <v>2.7777777777777801E-2</v>
      </c>
      <c r="AJ13">
        <v>36</v>
      </c>
      <c r="AK13">
        <v>36</v>
      </c>
      <c r="AL13">
        <v>36</v>
      </c>
    </row>
    <row r="14" spans="1:39" ht="30" customHeight="1" thickTop="1" thickBot="1" x14ac:dyDescent="0.5">
      <c r="B14" s="110"/>
      <c r="C14" s="111"/>
      <c r="E14" s="39" t="s">
        <v>50</v>
      </c>
      <c r="F14" s="106" t="s">
        <v>51</v>
      </c>
      <c r="G14" s="107">
        <v>0.81499999999999995</v>
      </c>
      <c r="K14" s="29">
        <f t="shared" si="0"/>
        <v>43817</v>
      </c>
      <c r="L14" s="28">
        <v>3.125E-2</v>
      </c>
      <c r="M14">
        <v>1.4614765057816233E-2</v>
      </c>
      <c r="N14">
        <v>17.071760177612305</v>
      </c>
      <c r="O14">
        <v>1.1120996521185589E-4</v>
      </c>
      <c r="P14">
        <v>17.071760177612305</v>
      </c>
      <c r="T14" s="29">
        <f>Invoer!$K$5</f>
        <v>43817</v>
      </c>
      <c r="U14" s="28">
        <v>3.125E-2</v>
      </c>
      <c r="V14">
        <v>2147.5333333333333</v>
      </c>
      <c r="W14">
        <v>555.25</v>
      </c>
      <c r="AH14" s="29">
        <f>Invoer!$K$5</f>
        <v>43817</v>
      </c>
      <c r="AI14" s="28">
        <v>3.125E-2</v>
      </c>
      <c r="AJ14">
        <v>36</v>
      </c>
      <c r="AK14">
        <v>36</v>
      </c>
      <c r="AL14">
        <v>36</v>
      </c>
    </row>
    <row r="15" spans="1:39" ht="30" customHeight="1" thickTop="1" x14ac:dyDescent="0.35">
      <c r="E15" s="112"/>
      <c r="F15" s="113"/>
      <c r="G15" s="114"/>
      <c r="K15" s="29">
        <f t="shared" si="0"/>
        <v>43817</v>
      </c>
      <c r="L15" s="28">
        <v>3.4722222222222203E-2</v>
      </c>
      <c r="M15">
        <v>1.4704598984280892E-2</v>
      </c>
      <c r="N15">
        <v>17.071760177612305</v>
      </c>
      <c r="O15">
        <v>2.9655990726951131E-4</v>
      </c>
      <c r="P15">
        <v>17.071760177612305</v>
      </c>
      <c r="T15" s="29">
        <f>Invoer!$K$5</f>
        <v>43817</v>
      </c>
      <c r="U15" s="28">
        <v>3.4722222222222203E-2</v>
      </c>
      <c r="V15">
        <v>2128.7833333333333</v>
      </c>
      <c r="W15">
        <v>555.16666666666663</v>
      </c>
      <c r="AH15" s="29">
        <f>Invoer!$K$5</f>
        <v>43817</v>
      </c>
      <c r="AI15" s="28">
        <v>3.4722222222222203E-2</v>
      </c>
      <c r="AJ15">
        <v>36</v>
      </c>
      <c r="AK15">
        <v>36</v>
      </c>
      <c r="AL15">
        <v>36</v>
      </c>
    </row>
    <row r="16" spans="1:39" ht="30" customHeight="1" thickBot="1" x14ac:dyDescent="0.5">
      <c r="E16" s="46" t="s">
        <v>52</v>
      </c>
      <c r="G16" s="5"/>
      <c r="K16" s="29">
        <f t="shared" si="0"/>
        <v>43817</v>
      </c>
      <c r="L16" s="28">
        <v>3.8194444444444399E-2</v>
      </c>
      <c r="M16">
        <v>1.450830506132661E-2</v>
      </c>
      <c r="N16">
        <v>17.071760177612305</v>
      </c>
      <c r="O16">
        <v>4.8190984944085358E-4</v>
      </c>
      <c r="P16">
        <v>17.071760177612305</v>
      </c>
      <c r="T16" s="29">
        <f>Invoer!$K$5</f>
        <v>43817</v>
      </c>
      <c r="U16" s="28">
        <v>3.8194444444444399E-2</v>
      </c>
      <c r="V16">
        <v>2146.8166666666666</v>
      </c>
      <c r="W16">
        <v>556.81666666666672</v>
      </c>
      <c r="AH16" s="29">
        <f>Invoer!$K$5</f>
        <v>43817</v>
      </c>
      <c r="AI16" s="28">
        <v>3.8194444444444399E-2</v>
      </c>
      <c r="AJ16">
        <v>36</v>
      </c>
      <c r="AK16">
        <v>36</v>
      </c>
      <c r="AL16">
        <v>36</v>
      </c>
    </row>
    <row r="17" spans="5:38" ht="15.5" thickTop="1" thickBot="1" x14ac:dyDescent="0.4">
      <c r="E17" s="2" t="s">
        <v>53</v>
      </c>
      <c r="F17" s="36" t="s">
        <v>54</v>
      </c>
      <c r="G17" s="42">
        <f>(14.0067*2+15.999)/(14.0067*2)</f>
        <v>1.5711195356507957</v>
      </c>
      <c r="K17" s="29">
        <f t="shared" si="0"/>
        <v>43817</v>
      </c>
      <c r="L17" s="28">
        <v>4.1666666666666699E-2</v>
      </c>
      <c r="M17">
        <v>1.4312011138372327E-2</v>
      </c>
      <c r="N17">
        <v>17.071036720275877</v>
      </c>
      <c r="O17">
        <v>6.67259791498509E-4</v>
      </c>
      <c r="P17">
        <v>17.071036720275877</v>
      </c>
      <c r="T17" s="29">
        <f>Invoer!$K$5</f>
        <v>43817</v>
      </c>
      <c r="U17" s="28">
        <v>4.1666666666666699E-2</v>
      </c>
      <c r="V17">
        <v>2178.1999999999998</v>
      </c>
      <c r="W17">
        <v>558.83333333333337</v>
      </c>
      <c r="AH17" s="29">
        <f>Invoer!$K$5</f>
        <v>43817</v>
      </c>
      <c r="AI17" s="28">
        <v>4.1666666666666699E-2</v>
      </c>
      <c r="AJ17">
        <v>36</v>
      </c>
      <c r="AK17">
        <v>36</v>
      </c>
      <c r="AL17">
        <v>36</v>
      </c>
    </row>
    <row r="18" spans="5:38" ht="15.5" thickTop="1" thickBot="1" x14ac:dyDescent="0.4">
      <c r="E18" s="2" t="s">
        <v>55</v>
      </c>
      <c r="F18" s="36"/>
      <c r="G18" s="7">
        <v>2.4299999999999999E-2</v>
      </c>
      <c r="K18" s="29">
        <f t="shared" si="0"/>
        <v>43817</v>
      </c>
      <c r="L18" s="28">
        <v>4.5138888888888902E-2</v>
      </c>
      <c r="M18">
        <v>1.4115717215418044E-2</v>
      </c>
      <c r="N18">
        <v>17.070313262939454</v>
      </c>
      <c r="O18">
        <v>8.5260973355616443E-4</v>
      </c>
      <c r="P18">
        <v>17.070313262939454</v>
      </c>
      <c r="T18" s="29">
        <f>Invoer!$K$5</f>
        <v>43817</v>
      </c>
      <c r="U18" s="28">
        <v>4.5138888888888902E-2</v>
      </c>
      <c r="V18">
        <v>2168.6833333333334</v>
      </c>
      <c r="W18">
        <v>557.43333333333328</v>
      </c>
      <c r="AH18" s="29">
        <f>Invoer!$K$5</f>
        <v>43817</v>
      </c>
      <c r="AI18" s="28">
        <v>4.5138888888888902E-2</v>
      </c>
      <c r="AJ18">
        <v>36</v>
      </c>
      <c r="AK18">
        <v>36</v>
      </c>
      <c r="AL18">
        <v>36</v>
      </c>
    </row>
    <row r="19" spans="5:38" ht="15.5" thickTop="1" thickBot="1" x14ac:dyDescent="0.4">
      <c r="E19" s="2" t="s">
        <v>56</v>
      </c>
      <c r="F19" s="36" t="s">
        <v>57</v>
      </c>
      <c r="G19" s="7">
        <v>0.64900000000000002</v>
      </c>
      <c r="K19" s="29">
        <f t="shared" si="0"/>
        <v>43817</v>
      </c>
      <c r="L19" s="28">
        <v>4.8611111111111098E-2</v>
      </c>
      <c r="M19">
        <v>1.3919423292236388E-2</v>
      </c>
      <c r="N19">
        <v>17.068384043375652</v>
      </c>
      <c r="O19">
        <v>1.0379596756138199E-3</v>
      </c>
      <c r="P19">
        <v>17.068384043375652</v>
      </c>
      <c r="T19" s="29">
        <f>Invoer!$K$5</f>
        <v>43817</v>
      </c>
      <c r="U19" s="28">
        <v>4.8611111111111098E-2</v>
      </c>
      <c r="V19">
        <v>2169.3166666666666</v>
      </c>
      <c r="W19">
        <v>556.79999999999995</v>
      </c>
      <c r="AH19" s="29">
        <f>Invoer!$K$5</f>
        <v>43817</v>
      </c>
      <c r="AI19" s="28">
        <v>4.8611111111111098E-2</v>
      </c>
      <c r="AJ19">
        <v>36</v>
      </c>
      <c r="AK19">
        <v>36</v>
      </c>
      <c r="AL19">
        <v>36</v>
      </c>
    </row>
    <row r="20" spans="5:38" ht="15.5" thickTop="1" thickBot="1" x14ac:dyDescent="0.4">
      <c r="E20" s="2" t="s">
        <v>58</v>
      </c>
      <c r="F20" s="36"/>
      <c r="G20" s="52">
        <v>2.9999999999999997E-4</v>
      </c>
      <c r="K20" s="29">
        <f t="shared" si="0"/>
        <v>43817</v>
      </c>
      <c r="L20" s="28">
        <v>5.2083333333333301E-2</v>
      </c>
      <c r="M20">
        <v>1.3723129369054732E-2</v>
      </c>
      <c r="N20">
        <v>17.064766756693523</v>
      </c>
      <c r="O20">
        <v>1.2233096176714753E-3</v>
      </c>
      <c r="P20">
        <v>17.064766756693523</v>
      </c>
      <c r="T20" s="29">
        <f>Invoer!$K$5</f>
        <v>43817</v>
      </c>
      <c r="U20" s="28">
        <v>5.2083333333333301E-2</v>
      </c>
      <c r="V20">
        <v>2198.8333333333335</v>
      </c>
      <c r="W20">
        <v>558.61666666666667</v>
      </c>
      <c r="AH20" s="29">
        <f>Invoer!$K$5</f>
        <v>43817</v>
      </c>
      <c r="AI20" s="28">
        <v>5.2083333333333301E-2</v>
      </c>
      <c r="AJ20">
        <v>36</v>
      </c>
      <c r="AK20">
        <v>36</v>
      </c>
      <c r="AL20">
        <v>36</v>
      </c>
    </row>
    <row r="21" spans="5:38" ht="17.5" thickTop="1" thickBot="1" x14ac:dyDescent="0.5">
      <c r="E21" s="2" t="s">
        <v>59</v>
      </c>
      <c r="F21" s="36" t="s">
        <v>60</v>
      </c>
      <c r="G21" s="7">
        <v>265</v>
      </c>
      <c r="K21" s="29">
        <f t="shared" si="0"/>
        <v>43817</v>
      </c>
      <c r="L21" s="28">
        <v>5.5555555555555601E-2</v>
      </c>
      <c r="M21">
        <v>1.3698265472218434E-2</v>
      </c>
      <c r="N21">
        <v>17.059581979115805</v>
      </c>
      <c r="O21">
        <v>1.4086595597291307E-3</v>
      </c>
      <c r="P21">
        <v>17.059581979115805</v>
      </c>
      <c r="T21" s="29">
        <f>Invoer!$K$5</f>
        <v>43817</v>
      </c>
      <c r="U21" s="28">
        <v>5.5555555555555601E-2</v>
      </c>
      <c r="V21">
        <v>2209.4</v>
      </c>
      <c r="W21">
        <v>558.88333333333333</v>
      </c>
      <c r="AH21" s="29">
        <f>Invoer!$K$5</f>
        <v>43817</v>
      </c>
      <c r="AI21" s="28">
        <v>5.5555555555555601E-2</v>
      </c>
      <c r="AJ21">
        <v>36</v>
      </c>
      <c r="AK21">
        <v>36</v>
      </c>
      <c r="AL21">
        <v>36</v>
      </c>
    </row>
    <row r="22" spans="5:38" ht="15" thickTop="1" x14ac:dyDescent="0.35">
      <c r="K22" s="29">
        <f t="shared" si="0"/>
        <v>43817</v>
      </c>
      <c r="L22" s="28">
        <v>5.9027777777777797E-2</v>
      </c>
      <c r="M22">
        <v>1.4848640083528153E-2</v>
      </c>
      <c r="N22">
        <v>17.057291030883789</v>
      </c>
      <c r="O22">
        <v>1.5837637688794833E-3</v>
      </c>
      <c r="P22">
        <v>17.057291030883789</v>
      </c>
      <c r="T22" s="29">
        <f>Invoer!$K$5</f>
        <v>43817</v>
      </c>
      <c r="U22" s="28">
        <v>5.9027777777777797E-2</v>
      </c>
      <c r="V22">
        <v>2189.0166666666669</v>
      </c>
      <c r="W22">
        <v>558.0333333333333</v>
      </c>
      <c r="AH22" s="29">
        <f>Invoer!$K$5</f>
        <v>43817</v>
      </c>
      <c r="AI22" s="28">
        <v>5.9027777777777797E-2</v>
      </c>
      <c r="AJ22">
        <v>36</v>
      </c>
      <c r="AK22">
        <v>36</v>
      </c>
      <c r="AL22">
        <v>36</v>
      </c>
    </row>
    <row r="23" spans="5:38" x14ac:dyDescent="0.35">
      <c r="K23" s="29">
        <f t="shared" si="0"/>
        <v>43817</v>
      </c>
      <c r="L23" s="28">
        <v>6.25E-2</v>
      </c>
      <c r="M23">
        <v>1.5398816402466764E-2</v>
      </c>
      <c r="N23">
        <v>17.057291030883789</v>
      </c>
      <c r="O23">
        <v>1.5972222337344041E-3</v>
      </c>
      <c r="P23">
        <v>17.057291030883789</v>
      </c>
      <c r="T23" s="29">
        <f>Invoer!$K$5</f>
        <v>43817</v>
      </c>
      <c r="U23" s="28">
        <v>6.25E-2</v>
      </c>
      <c r="V23">
        <v>2148.75</v>
      </c>
      <c r="W23">
        <v>556.79999999999995</v>
      </c>
      <c r="AH23" s="29">
        <f>Invoer!$K$5</f>
        <v>43817</v>
      </c>
      <c r="AI23" s="28">
        <v>6.25E-2</v>
      </c>
      <c r="AJ23">
        <v>36</v>
      </c>
      <c r="AK23">
        <v>36</v>
      </c>
      <c r="AL23">
        <v>36</v>
      </c>
    </row>
    <row r="24" spans="5:38" x14ac:dyDescent="0.35">
      <c r="K24" s="29">
        <f t="shared" si="0"/>
        <v>43817</v>
      </c>
      <c r="L24" s="28">
        <v>6.5972222222222196E-2</v>
      </c>
      <c r="M24">
        <v>1.6557854513666825E-2</v>
      </c>
      <c r="N24">
        <v>17.057291030883789</v>
      </c>
      <c r="O24">
        <v>2.0713009030259855E-3</v>
      </c>
      <c r="P24">
        <v>17.057291030883789</v>
      </c>
      <c r="T24" s="29">
        <f>Invoer!$K$5</f>
        <v>43817</v>
      </c>
      <c r="U24" s="28">
        <v>6.5972222222222196E-2</v>
      </c>
      <c r="V24">
        <v>2123.9416666666666</v>
      </c>
      <c r="W24">
        <v>555.86666666666667</v>
      </c>
      <c r="AH24" s="29">
        <f>Invoer!$K$5</f>
        <v>43817</v>
      </c>
      <c r="AI24" s="28">
        <v>6.5972222222222196E-2</v>
      </c>
      <c r="AJ24">
        <v>36</v>
      </c>
      <c r="AK24">
        <v>36</v>
      </c>
      <c r="AL24">
        <v>36</v>
      </c>
    </row>
    <row r="25" spans="5:38" x14ac:dyDescent="0.35">
      <c r="K25" s="29">
        <f t="shared" si="0"/>
        <v>43817</v>
      </c>
      <c r="L25" s="28">
        <v>6.9444444444444406E-2</v>
      </c>
      <c r="M25">
        <v>1.6319444775581358E-2</v>
      </c>
      <c r="N25">
        <v>17.057291030883789</v>
      </c>
      <c r="O25">
        <v>2.4580583403803757E-3</v>
      </c>
      <c r="P25">
        <v>17.057291030883789</v>
      </c>
      <c r="T25" s="29">
        <f>Invoer!$K$5</f>
        <v>43817</v>
      </c>
      <c r="U25" s="28">
        <v>6.9444444444444406E-2</v>
      </c>
      <c r="V25">
        <v>2169.1666666666665</v>
      </c>
      <c r="W25">
        <v>557.9666666666667</v>
      </c>
      <c r="AH25" s="29">
        <f>Invoer!$K$5</f>
        <v>43817</v>
      </c>
      <c r="AI25" s="28">
        <v>6.9444444444444406E-2</v>
      </c>
      <c r="AJ25">
        <v>36</v>
      </c>
      <c r="AK25">
        <v>36</v>
      </c>
      <c r="AL25">
        <v>36</v>
      </c>
    </row>
    <row r="26" spans="5:38" x14ac:dyDescent="0.35">
      <c r="K26" s="29">
        <f t="shared" si="0"/>
        <v>43817</v>
      </c>
      <c r="L26" s="28">
        <v>7.2916666666666699E-2</v>
      </c>
      <c r="M26">
        <v>1.5798611193986289E-2</v>
      </c>
      <c r="N26">
        <v>17.057291030883789</v>
      </c>
      <c r="O26">
        <v>2.9415051369596767E-3</v>
      </c>
      <c r="P26">
        <v>17.057291030883789</v>
      </c>
      <c r="T26" s="29">
        <f>Invoer!$K$5</f>
        <v>43817</v>
      </c>
      <c r="U26" s="28">
        <v>7.2916666666666699E-2</v>
      </c>
      <c r="V26">
        <v>2178.4166666666665</v>
      </c>
      <c r="W26">
        <v>557.61666666666667</v>
      </c>
      <c r="AH26" s="29">
        <f>Invoer!$K$5</f>
        <v>43817</v>
      </c>
      <c r="AI26" s="28">
        <v>7.2916666666666699E-2</v>
      </c>
      <c r="AJ26">
        <v>36</v>
      </c>
      <c r="AK26">
        <v>36</v>
      </c>
      <c r="AL26">
        <v>36</v>
      </c>
    </row>
    <row r="27" spans="5:38" x14ac:dyDescent="0.35">
      <c r="K27" s="29">
        <f t="shared" si="0"/>
        <v>43817</v>
      </c>
      <c r="L27" s="28">
        <v>7.6388888888888895E-2</v>
      </c>
      <c r="M27">
        <v>1.536458320924794E-2</v>
      </c>
      <c r="N27">
        <v>17.056808789571125</v>
      </c>
      <c r="O27">
        <v>3.1666895774833392E-3</v>
      </c>
      <c r="P27">
        <v>17.056808789571125</v>
      </c>
      <c r="T27" s="29">
        <f>Invoer!$K$5</f>
        <v>43817</v>
      </c>
      <c r="U27" s="28">
        <v>7.6388888888888895E-2</v>
      </c>
      <c r="V27">
        <v>2175.8333333333335</v>
      </c>
      <c r="W27">
        <v>557.73333333333335</v>
      </c>
      <c r="AH27" s="29">
        <f>Invoer!$K$5</f>
        <v>43817</v>
      </c>
      <c r="AI27" s="28">
        <v>7.6388888888888895E-2</v>
      </c>
      <c r="AJ27">
        <v>36</v>
      </c>
      <c r="AK27">
        <v>36</v>
      </c>
      <c r="AL27">
        <v>36</v>
      </c>
    </row>
    <row r="28" spans="5:38" x14ac:dyDescent="0.35">
      <c r="K28" s="29">
        <f t="shared" si="0"/>
        <v>43817</v>
      </c>
      <c r="L28" s="28">
        <v>7.9861111111111105E-2</v>
      </c>
      <c r="M28">
        <v>1.4826388508117816E-2</v>
      </c>
      <c r="N28">
        <v>17.051504135131836</v>
      </c>
      <c r="O28">
        <v>3.4236797396260954E-3</v>
      </c>
      <c r="P28">
        <v>17.051504135131836</v>
      </c>
      <c r="T28" s="29">
        <f>Invoer!$K$5</f>
        <v>43817</v>
      </c>
      <c r="U28" s="28">
        <v>7.9861111111111105E-2</v>
      </c>
      <c r="V28">
        <v>2171.2833333333333</v>
      </c>
      <c r="W28">
        <v>557.63333333333333</v>
      </c>
      <c r="AH28" s="29">
        <f>Invoer!$K$5</f>
        <v>43817</v>
      </c>
      <c r="AI28" s="28">
        <v>7.9861111111111105E-2</v>
      </c>
      <c r="AJ28">
        <v>36</v>
      </c>
      <c r="AK28">
        <v>36</v>
      </c>
      <c r="AL28">
        <v>36</v>
      </c>
    </row>
    <row r="29" spans="5:38" x14ac:dyDescent="0.35">
      <c r="K29" s="29">
        <f t="shared" si="0"/>
        <v>43817</v>
      </c>
      <c r="L29" s="28">
        <v>8.3333333333333301E-2</v>
      </c>
      <c r="M29">
        <v>1.4637364977261313E-2</v>
      </c>
      <c r="N29">
        <v>17.045234998067219</v>
      </c>
      <c r="O29">
        <v>3.6806699017688516E-3</v>
      </c>
      <c r="P29">
        <v>17.045234998067219</v>
      </c>
      <c r="T29" s="29">
        <f>Invoer!$K$5</f>
        <v>43817</v>
      </c>
      <c r="U29" s="28">
        <v>8.3333333333333301E-2</v>
      </c>
      <c r="V29">
        <v>2164.9499999999998</v>
      </c>
      <c r="W29">
        <v>557.38333333333333</v>
      </c>
      <c r="AH29" s="29">
        <f>Invoer!$K$5</f>
        <v>43817</v>
      </c>
      <c r="AI29" s="28">
        <v>8.3333333333333301E-2</v>
      </c>
      <c r="AJ29">
        <v>36</v>
      </c>
      <c r="AK29">
        <v>36</v>
      </c>
      <c r="AL29">
        <v>36</v>
      </c>
    </row>
    <row r="30" spans="5:38" x14ac:dyDescent="0.35">
      <c r="K30" s="29">
        <f t="shared" si="0"/>
        <v>43817</v>
      </c>
      <c r="L30" s="28">
        <v>8.6805555555555594E-2</v>
      </c>
      <c r="M30">
        <v>1.4438066555385376E-2</v>
      </c>
      <c r="N30">
        <v>17.050539652506512</v>
      </c>
      <c r="O30">
        <v>3.9376600639116077E-3</v>
      </c>
      <c r="P30">
        <v>17.050539652506512</v>
      </c>
      <c r="T30" s="29">
        <f>Invoer!$K$5</f>
        <v>43817</v>
      </c>
      <c r="U30" s="28">
        <v>8.6805555555555594E-2</v>
      </c>
      <c r="V30">
        <v>2188.1166666666668</v>
      </c>
      <c r="W30">
        <v>557.66666666666663</v>
      </c>
      <c r="AH30" s="29">
        <f>Invoer!$K$5</f>
        <v>43817</v>
      </c>
      <c r="AI30" s="28">
        <v>8.6805555555555594E-2</v>
      </c>
      <c r="AJ30">
        <v>36</v>
      </c>
      <c r="AK30">
        <v>36</v>
      </c>
      <c r="AL30">
        <v>36</v>
      </c>
    </row>
    <row r="31" spans="5:38" x14ac:dyDescent="0.35">
      <c r="K31" s="29">
        <f t="shared" si="0"/>
        <v>43817</v>
      </c>
      <c r="L31" s="28">
        <v>9.0277777777777804E-2</v>
      </c>
      <c r="M31">
        <v>1.4238768133509438E-2</v>
      </c>
      <c r="N31">
        <v>17.033661206563313</v>
      </c>
      <c r="O31">
        <v>4.2577555881507575E-3</v>
      </c>
      <c r="P31">
        <v>17.033661206563313</v>
      </c>
      <c r="T31" s="29">
        <f>Invoer!$K$5</f>
        <v>43817</v>
      </c>
      <c r="U31" s="28">
        <v>9.0277777777777804E-2</v>
      </c>
      <c r="V31">
        <v>2151.3666666666668</v>
      </c>
      <c r="W31">
        <v>557.16666666666663</v>
      </c>
      <c r="AH31" s="29">
        <f>Invoer!$K$5</f>
        <v>43817</v>
      </c>
      <c r="AI31" s="28">
        <v>9.0277777777777804E-2</v>
      </c>
      <c r="AJ31">
        <v>36</v>
      </c>
      <c r="AK31">
        <v>36</v>
      </c>
      <c r="AL31">
        <v>36</v>
      </c>
    </row>
    <row r="32" spans="5:38" x14ac:dyDescent="0.35">
      <c r="K32" s="29">
        <f t="shared" si="0"/>
        <v>43817</v>
      </c>
      <c r="L32" s="28">
        <v>9.375E-2</v>
      </c>
      <c r="M32">
        <v>1.4039469711860875E-2</v>
      </c>
      <c r="N32">
        <v>17.030285517374676</v>
      </c>
      <c r="O32">
        <v>4.5014882925897837E-3</v>
      </c>
      <c r="P32">
        <v>17.030285517374676</v>
      </c>
      <c r="T32" s="29">
        <f>Invoer!$K$5</f>
        <v>43817</v>
      </c>
      <c r="U32" s="28">
        <v>9.375E-2</v>
      </c>
      <c r="V32">
        <v>2157.0833333333335</v>
      </c>
      <c r="W32">
        <v>557.48333333333335</v>
      </c>
      <c r="AH32" s="29">
        <f>Invoer!$K$5</f>
        <v>43817</v>
      </c>
      <c r="AI32" s="28">
        <v>9.375E-2</v>
      </c>
      <c r="AJ32">
        <v>36</v>
      </c>
      <c r="AK32">
        <v>36</v>
      </c>
      <c r="AL32">
        <v>36</v>
      </c>
    </row>
    <row r="33" spans="5:38" x14ac:dyDescent="0.35">
      <c r="K33" s="29">
        <f t="shared" si="0"/>
        <v>43817</v>
      </c>
      <c r="L33" s="28">
        <v>9.7222222222222196E-2</v>
      </c>
      <c r="M33">
        <v>1.3840171289984937E-2</v>
      </c>
      <c r="N33">
        <v>17.030285517374676</v>
      </c>
      <c r="O33">
        <v>4.8735120799392462E-3</v>
      </c>
      <c r="P33">
        <v>17.030285517374676</v>
      </c>
      <c r="T33" s="29">
        <f>Invoer!$K$5</f>
        <v>43817</v>
      </c>
      <c r="U33" s="28">
        <v>9.7222222222222196E-2</v>
      </c>
      <c r="V33">
        <v>2174.1666666666665</v>
      </c>
      <c r="W33">
        <v>557.15</v>
      </c>
      <c r="AH33" s="29">
        <f>Invoer!$K$5</f>
        <v>43817</v>
      </c>
      <c r="AI33" s="28">
        <v>9.7222222222222196E-2</v>
      </c>
      <c r="AJ33">
        <v>36</v>
      </c>
      <c r="AK33">
        <v>36</v>
      </c>
      <c r="AL33">
        <v>36</v>
      </c>
    </row>
    <row r="34" spans="5:38" x14ac:dyDescent="0.35">
      <c r="K34" s="29">
        <f t="shared" si="0"/>
        <v>43817</v>
      </c>
      <c r="L34" s="28">
        <v>0.100694444444444</v>
      </c>
      <c r="M34">
        <v>1.3628472077410454E-2</v>
      </c>
      <c r="N34">
        <v>17.029321034749348</v>
      </c>
      <c r="O34">
        <v>5.2455358672887087E-3</v>
      </c>
      <c r="P34">
        <v>17.029321034749348</v>
      </c>
      <c r="T34" s="29">
        <f>Invoer!$K$5</f>
        <v>43817</v>
      </c>
      <c r="U34" s="28">
        <v>0.100694444444444</v>
      </c>
      <c r="V34">
        <v>2227.3166666666666</v>
      </c>
      <c r="W34">
        <v>559.9</v>
      </c>
      <c r="AH34" s="29">
        <f>Invoer!$K$5</f>
        <v>43817</v>
      </c>
      <c r="AI34" s="28">
        <v>0.100694444444444</v>
      </c>
      <c r="AJ34">
        <v>36</v>
      </c>
      <c r="AK34">
        <v>36</v>
      </c>
      <c r="AL34">
        <v>36</v>
      </c>
    </row>
    <row r="35" spans="5:38" x14ac:dyDescent="0.35">
      <c r="K35" s="29">
        <f t="shared" si="0"/>
        <v>43817</v>
      </c>
      <c r="L35" s="28">
        <v>0.104166666666667</v>
      </c>
      <c r="M35">
        <v>1.3288717051667238E-2</v>
      </c>
      <c r="N35">
        <v>17.028838793436687</v>
      </c>
      <c r="O35">
        <v>5.6175596546381712E-3</v>
      </c>
      <c r="P35">
        <v>17.028838793436687</v>
      </c>
      <c r="T35" s="29">
        <f>Invoer!$K$5</f>
        <v>43817</v>
      </c>
      <c r="U35" s="28">
        <v>0.104166666666667</v>
      </c>
      <c r="V35">
        <v>2237.3166666666666</v>
      </c>
      <c r="W35">
        <v>559.83333333333337</v>
      </c>
      <c r="AH35" s="29">
        <f>Invoer!$K$5</f>
        <v>43817</v>
      </c>
      <c r="AI35" s="28">
        <v>0.104166666666667</v>
      </c>
      <c r="AJ35">
        <v>36</v>
      </c>
      <c r="AK35">
        <v>36</v>
      </c>
      <c r="AL35">
        <v>36</v>
      </c>
    </row>
    <row r="36" spans="5:38" x14ac:dyDescent="0.35">
      <c r="E36" s="37"/>
      <c r="K36" s="29">
        <f t="shared" si="0"/>
        <v>43817</v>
      </c>
      <c r="L36" s="28">
        <v>0.10763888888888901</v>
      </c>
      <c r="M36">
        <v>1.197193280919843E-2</v>
      </c>
      <c r="N36">
        <v>17.028356552124023</v>
      </c>
      <c r="O36">
        <v>5.1446759219591813E-3</v>
      </c>
      <c r="P36">
        <v>17.028356552124023</v>
      </c>
      <c r="T36" s="29">
        <f>Invoer!$K$5</f>
        <v>43817</v>
      </c>
      <c r="U36" s="28">
        <v>0.10763888888888901</v>
      </c>
      <c r="V36">
        <v>2129.6166666666668</v>
      </c>
      <c r="W36">
        <v>554.68333333333328</v>
      </c>
      <c r="AH36" s="29">
        <f>Invoer!$K$5</f>
        <v>43817</v>
      </c>
      <c r="AI36" s="28">
        <v>0.10763888888888901</v>
      </c>
      <c r="AJ36">
        <v>36</v>
      </c>
      <c r="AK36">
        <v>36</v>
      </c>
      <c r="AL36">
        <v>36</v>
      </c>
    </row>
    <row r="37" spans="5:38" x14ac:dyDescent="0.35">
      <c r="K37" s="29">
        <f t="shared" si="0"/>
        <v>43817</v>
      </c>
      <c r="L37" s="28">
        <v>0.11111111111111099</v>
      </c>
      <c r="M37">
        <v>1.3020833022892475E-2</v>
      </c>
      <c r="N37">
        <v>17.028356552124023</v>
      </c>
      <c r="O37">
        <v>5.3001469123046263E-3</v>
      </c>
      <c r="P37">
        <v>17.028356552124023</v>
      </c>
      <c r="T37" s="29">
        <f>Invoer!$K$5</f>
        <v>43817</v>
      </c>
      <c r="U37" s="28">
        <v>0.11111111111111099</v>
      </c>
      <c r="V37">
        <v>2148.5666666666666</v>
      </c>
      <c r="W37">
        <v>556</v>
      </c>
      <c r="AH37" s="29">
        <f>Invoer!$K$5</f>
        <v>43817</v>
      </c>
      <c r="AI37" s="28">
        <v>0.11111111111111099</v>
      </c>
      <c r="AJ37">
        <v>36</v>
      </c>
      <c r="AK37">
        <v>36</v>
      </c>
      <c r="AL37">
        <v>36</v>
      </c>
    </row>
    <row r="38" spans="5:38" x14ac:dyDescent="0.35">
      <c r="K38" s="29">
        <f t="shared" si="0"/>
        <v>43817</v>
      </c>
      <c r="L38" s="28">
        <v>0.114583333333333</v>
      </c>
      <c r="M38">
        <v>1.2492961527186708E-2</v>
      </c>
      <c r="N38">
        <v>17.028356552124023</v>
      </c>
      <c r="O38">
        <v>5.0338875326209143E-3</v>
      </c>
      <c r="P38">
        <v>17.028356552124023</v>
      </c>
      <c r="T38" s="29">
        <f>Invoer!$K$5</f>
        <v>43817</v>
      </c>
      <c r="U38" s="28">
        <v>0.114583333333333</v>
      </c>
      <c r="V38">
        <v>2219.1999999999998</v>
      </c>
      <c r="W38">
        <v>559.26666666666665</v>
      </c>
      <c r="AH38" s="29">
        <f>Invoer!$K$5</f>
        <v>43817</v>
      </c>
      <c r="AI38" s="28">
        <v>0.114583333333333</v>
      </c>
      <c r="AJ38">
        <v>36</v>
      </c>
      <c r="AK38">
        <v>36</v>
      </c>
      <c r="AL38">
        <v>36</v>
      </c>
    </row>
    <row r="39" spans="5:38" x14ac:dyDescent="0.35">
      <c r="K39" s="29">
        <f t="shared" si="0"/>
        <v>43817</v>
      </c>
      <c r="L39" s="28">
        <v>0.118055555555556</v>
      </c>
      <c r="M39">
        <v>1.1833708681357772E-2</v>
      </c>
      <c r="N39">
        <v>17.028356552124023</v>
      </c>
      <c r="O39">
        <v>6.076388992369175E-3</v>
      </c>
      <c r="P39">
        <v>17.028356552124023</v>
      </c>
      <c r="T39" s="29">
        <f>Invoer!$K$5</f>
        <v>43817</v>
      </c>
      <c r="U39" s="28">
        <v>0.118055555555556</v>
      </c>
      <c r="V39">
        <v>2219.1833333333334</v>
      </c>
      <c r="W39">
        <v>559.73333333333335</v>
      </c>
      <c r="AH39" s="29">
        <f>Invoer!$K$5</f>
        <v>43817</v>
      </c>
      <c r="AI39" s="28">
        <v>0.118055555555556</v>
      </c>
      <c r="AJ39">
        <v>36</v>
      </c>
      <c r="AK39">
        <v>36</v>
      </c>
      <c r="AL39">
        <v>36</v>
      </c>
    </row>
    <row r="40" spans="5:38" x14ac:dyDescent="0.35">
      <c r="K40" s="29">
        <f t="shared" si="0"/>
        <v>43817</v>
      </c>
      <c r="L40" s="28">
        <v>0.121527777777778</v>
      </c>
      <c r="M40">
        <v>1.111524485325693E-2</v>
      </c>
      <c r="N40">
        <v>17.028356552124023</v>
      </c>
      <c r="O40">
        <v>7.3474700385910792E-3</v>
      </c>
      <c r="P40">
        <v>17.028356552124023</v>
      </c>
      <c r="T40" s="29">
        <f>Invoer!$K$5</f>
        <v>43817</v>
      </c>
      <c r="U40" s="28">
        <v>0.121527777777778</v>
      </c>
      <c r="V40">
        <v>2128.3000000000002</v>
      </c>
      <c r="W40">
        <v>555.15</v>
      </c>
      <c r="AH40" s="29">
        <f>Invoer!$K$5</f>
        <v>43817</v>
      </c>
      <c r="AI40" s="28">
        <v>0.121527777777778</v>
      </c>
      <c r="AJ40">
        <v>36</v>
      </c>
      <c r="AK40">
        <v>36</v>
      </c>
      <c r="AL40">
        <v>36</v>
      </c>
    </row>
    <row r="41" spans="5:38" x14ac:dyDescent="0.35">
      <c r="K41" s="29">
        <f t="shared" si="0"/>
        <v>43817</v>
      </c>
      <c r="L41" s="28">
        <v>0.125</v>
      </c>
      <c r="M41">
        <v>9.4225363674316515E-3</v>
      </c>
      <c r="N41">
        <v>17.028356552124023</v>
      </c>
      <c r="O41">
        <v>6.5865929529536514E-3</v>
      </c>
      <c r="P41">
        <v>17.028356552124023</v>
      </c>
      <c r="T41" s="29">
        <f>Invoer!$K$5</f>
        <v>43817</v>
      </c>
      <c r="U41" s="28">
        <v>0.125</v>
      </c>
      <c r="V41">
        <v>2317.15</v>
      </c>
      <c r="W41">
        <v>558.83333333333337</v>
      </c>
      <c r="AH41" s="29">
        <f>Invoer!$K$5</f>
        <v>43817</v>
      </c>
      <c r="AI41" s="28">
        <v>0.125</v>
      </c>
      <c r="AJ41">
        <v>36</v>
      </c>
      <c r="AK41">
        <v>36</v>
      </c>
      <c r="AL41">
        <v>36</v>
      </c>
    </row>
    <row r="42" spans="5:38" x14ac:dyDescent="0.35">
      <c r="K42" s="29">
        <f t="shared" si="0"/>
        <v>43817</v>
      </c>
      <c r="L42" s="28">
        <v>0.12847222222222199</v>
      </c>
      <c r="M42">
        <v>8.1758592017043465E-3</v>
      </c>
      <c r="N42">
        <v>17.028356552124023</v>
      </c>
      <c r="O42">
        <v>6.5711805412623408E-3</v>
      </c>
      <c r="P42">
        <v>17.028356552124023</v>
      </c>
      <c r="T42" s="29">
        <f>Invoer!$K$5</f>
        <v>43817</v>
      </c>
      <c r="U42" s="28">
        <v>0.12847222222222199</v>
      </c>
      <c r="V42">
        <v>1791.85</v>
      </c>
      <c r="W42">
        <v>528.06666666666672</v>
      </c>
      <c r="AH42" s="29">
        <f>Invoer!$K$5</f>
        <v>43817</v>
      </c>
      <c r="AI42" s="28">
        <v>0.12847222222222199</v>
      </c>
      <c r="AJ42">
        <v>36</v>
      </c>
      <c r="AK42">
        <v>36</v>
      </c>
      <c r="AL42">
        <v>36</v>
      </c>
    </row>
    <row r="43" spans="5:38" x14ac:dyDescent="0.35">
      <c r="K43" s="29">
        <f t="shared" si="0"/>
        <v>43817</v>
      </c>
      <c r="L43" s="28">
        <v>0.131944444444444</v>
      </c>
      <c r="M43">
        <v>1.2818286774563602E-2</v>
      </c>
      <c r="N43">
        <v>17.028115431467693</v>
      </c>
      <c r="O43">
        <v>5.7486979810467652E-3</v>
      </c>
      <c r="P43">
        <v>17.028115431467693</v>
      </c>
      <c r="T43" s="29">
        <f>Invoer!$K$5</f>
        <v>43817</v>
      </c>
      <c r="U43" s="28">
        <v>0.131944444444444</v>
      </c>
      <c r="V43">
        <v>1662.7333333333333</v>
      </c>
      <c r="W43">
        <v>526.1</v>
      </c>
      <c r="AH43" s="29">
        <f>Invoer!$K$5</f>
        <v>43817</v>
      </c>
      <c r="AI43" s="28">
        <v>0.131944444444444</v>
      </c>
      <c r="AJ43">
        <v>36</v>
      </c>
      <c r="AK43">
        <v>36</v>
      </c>
      <c r="AL43">
        <v>36</v>
      </c>
    </row>
    <row r="44" spans="5:38" x14ac:dyDescent="0.35">
      <c r="K44" s="29">
        <f t="shared" si="0"/>
        <v>43817</v>
      </c>
      <c r="L44" s="28">
        <v>0.13541666666666699</v>
      </c>
      <c r="M44">
        <v>1.0777529706865607E-2</v>
      </c>
      <c r="N44">
        <v>17.027392069498699</v>
      </c>
      <c r="O44">
        <v>4.8301090819222736E-3</v>
      </c>
      <c r="P44">
        <v>17.027392069498699</v>
      </c>
      <c r="T44" s="29">
        <f>Invoer!$K$5</f>
        <v>43817</v>
      </c>
      <c r="U44" s="28">
        <v>0.13541666666666699</v>
      </c>
      <c r="V44">
        <v>1892.4666666666667</v>
      </c>
      <c r="W44">
        <v>539.18333333333328</v>
      </c>
      <c r="AH44" s="29">
        <f>Invoer!$K$5</f>
        <v>43817</v>
      </c>
      <c r="AI44" s="28">
        <v>0.13541666666666699</v>
      </c>
      <c r="AJ44">
        <v>36</v>
      </c>
      <c r="AK44">
        <v>36</v>
      </c>
      <c r="AL44">
        <v>36</v>
      </c>
    </row>
    <row r="45" spans="5:38" x14ac:dyDescent="0.35">
      <c r="K45" s="29">
        <f t="shared" si="0"/>
        <v>43817</v>
      </c>
      <c r="L45" s="28">
        <v>0.13888888888888901</v>
      </c>
      <c r="M45">
        <v>4.9892526561355526E-3</v>
      </c>
      <c r="N45">
        <v>17.026909828186035</v>
      </c>
      <c r="O45">
        <v>3.040509310873555E-3</v>
      </c>
      <c r="P45">
        <v>17.026909828186035</v>
      </c>
      <c r="T45" s="29">
        <f>Invoer!$K$5</f>
        <v>43817</v>
      </c>
      <c r="U45" s="28">
        <v>0.13888888888888901</v>
      </c>
      <c r="V45">
        <v>1934.2666666666667</v>
      </c>
      <c r="W45">
        <v>546.70000000000005</v>
      </c>
      <c r="AH45" s="29">
        <f>Invoer!$K$5</f>
        <v>43817</v>
      </c>
      <c r="AI45" s="28">
        <v>0.13888888888888901</v>
      </c>
      <c r="AJ45">
        <v>36</v>
      </c>
      <c r="AK45">
        <v>36</v>
      </c>
      <c r="AL45">
        <v>36</v>
      </c>
    </row>
    <row r="46" spans="5:38" x14ac:dyDescent="0.35">
      <c r="K46" s="29">
        <f t="shared" si="0"/>
        <v>43817</v>
      </c>
      <c r="L46" s="28">
        <v>0.14236111111111099</v>
      </c>
      <c r="M46">
        <v>1.1241319538385143E-3</v>
      </c>
      <c r="N46">
        <v>17.026186466217041</v>
      </c>
      <c r="O46">
        <v>1.6703493395956077E-3</v>
      </c>
      <c r="P46">
        <v>17.026186466217041</v>
      </c>
      <c r="T46" s="29">
        <f>Invoer!$K$5</f>
        <v>43817</v>
      </c>
      <c r="U46" s="28">
        <v>0.14236111111111099</v>
      </c>
      <c r="V46">
        <v>2049.2333333333331</v>
      </c>
      <c r="W46">
        <v>552.6</v>
      </c>
      <c r="AH46" s="29">
        <f>Invoer!$K$5</f>
        <v>43817</v>
      </c>
      <c r="AI46" s="28">
        <v>0.14236111111111099</v>
      </c>
      <c r="AJ46">
        <v>36</v>
      </c>
      <c r="AK46">
        <v>36</v>
      </c>
      <c r="AL46">
        <v>36</v>
      </c>
    </row>
    <row r="47" spans="5:38" x14ac:dyDescent="0.35">
      <c r="F47" s="69"/>
      <c r="K47" s="29">
        <f t="shared" si="0"/>
        <v>43817</v>
      </c>
      <c r="L47" s="28">
        <v>0.14583333333333301</v>
      </c>
      <c r="M47">
        <v>6.8768037999689113E-4</v>
      </c>
      <c r="N47">
        <v>17.018772006034851</v>
      </c>
      <c r="O47">
        <v>4.3161651555578828E-4</v>
      </c>
      <c r="P47">
        <v>17.018772006034851</v>
      </c>
      <c r="T47" s="29">
        <f>Invoer!$K$5</f>
        <v>43817</v>
      </c>
      <c r="U47" s="28">
        <v>0.14583333333333301</v>
      </c>
      <c r="V47">
        <v>2016.15</v>
      </c>
      <c r="W47">
        <v>548.6</v>
      </c>
      <c r="AH47" s="29">
        <f>Invoer!$K$5</f>
        <v>43817</v>
      </c>
      <c r="AI47" s="28">
        <v>0.14583333333333301</v>
      </c>
      <c r="AJ47">
        <v>36</v>
      </c>
      <c r="AK47">
        <v>36</v>
      </c>
      <c r="AL47">
        <v>36</v>
      </c>
    </row>
    <row r="48" spans="5:38" x14ac:dyDescent="0.35">
      <c r="F48" s="69"/>
      <c r="K48" s="29">
        <f t="shared" si="0"/>
        <v>43817</v>
      </c>
      <c r="L48" s="28">
        <v>0.149305555555556</v>
      </c>
      <c r="M48">
        <v>1.1949855788770947E-3</v>
      </c>
      <c r="N48">
        <v>17.016782760620117</v>
      </c>
      <c r="O48">
        <v>3.9544753380482689E-4</v>
      </c>
      <c r="P48">
        <v>17.016782760620117</v>
      </c>
      <c r="T48" s="29">
        <f>Invoer!$K$5</f>
        <v>43817</v>
      </c>
      <c r="U48" s="28">
        <v>0.149305555555556</v>
      </c>
      <c r="V48">
        <v>1897.0166666666667</v>
      </c>
      <c r="W48">
        <v>541.65</v>
      </c>
      <c r="AH48" s="29">
        <f>Invoer!$K$5</f>
        <v>43817</v>
      </c>
      <c r="AI48" s="28">
        <v>0.149305555555556</v>
      </c>
      <c r="AJ48">
        <v>36</v>
      </c>
      <c r="AK48">
        <v>36</v>
      </c>
      <c r="AL48">
        <v>36</v>
      </c>
    </row>
    <row r="49" spans="6:38" x14ac:dyDescent="0.35">
      <c r="F49" s="8"/>
      <c r="G49" s="70"/>
      <c r="K49" s="29">
        <f t="shared" si="0"/>
        <v>43817</v>
      </c>
      <c r="L49" s="28">
        <v>0.15277777777777801</v>
      </c>
      <c r="M49">
        <v>1.0394119846447818E-3</v>
      </c>
      <c r="N49">
        <v>17.015336036682129</v>
      </c>
      <c r="O49">
        <v>3.592785520538655E-4</v>
      </c>
      <c r="P49">
        <v>17.015336036682129</v>
      </c>
      <c r="T49" s="29">
        <f>Invoer!$K$5</f>
        <v>43817</v>
      </c>
      <c r="U49" s="28">
        <v>0.15277777777777801</v>
      </c>
      <c r="V49">
        <v>1933</v>
      </c>
      <c r="W49">
        <v>545.76666666666665</v>
      </c>
      <c r="AH49" s="29">
        <f>Invoer!$K$5</f>
        <v>43817</v>
      </c>
      <c r="AI49" s="28">
        <v>0.15277777777777801</v>
      </c>
      <c r="AJ49">
        <v>36</v>
      </c>
      <c r="AK49">
        <v>36</v>
      </c>
      <c r="AL49">
        <v>36</v>
      </c>
    </row>
    <row r="50" spans="6:38" x14ac:dyDescent="0.35">
      <c r="F50" s="8"/>
      <c r="G50" s="70"/>
      <c r="K50" s="29">
        <f t="shared" si="0"/>
        <v>43817</v>
      </c>
      <c r="L50" s="28">
        <v>0.15625</v>
      </c>
      <c r="M50">
        <v>4.1473765742239266E-4</v>
      </c>
      <c r="N50">
        <v>17.013889312744141</v>
      </c>
      <c r="O50">
        <v>3.231095703029041E-4</v>
      </c>
      <c r="P50">
        <v>17.013889312744141</v>
      </c>
      <c r="T50" s="29">
        <f>Invoer!$K$5</f>
        <v>43817</v>
      </c>
      <c r="U50" s="28">
        <v>0.15625</v>
      </c>
      <c r="V50">
        <v>2095.4666666666667</v>
      </c>
      <c r="W50">
        <v>553.26666666666665</v>
      </c>
      <c r="AH50" s="29">
        <f>Invoer!$K$5</f>
        <v>43817</v>
      </c>
      <c r="AI50" s="28">
        <v>0.15625</v>
      </c>
      <c r="AJ50">
        <v>36</v>
      </c>
      <c r="AK50">
        <v>36</v>
      </c>
      <c r="AL50">
        <v>36</v>
      </c>
    </row>
    <row r="51" spans="6:38" x14ac:dyDescent="0.35">
      <c r="F51" s="8"/>
      <c r="G51" s="70"/>
      <c r="K51" s="29">
        <f t="shared" si="0"/>
        <v>43817</v>
      </c>
      <c r="L51" s="28">
        <v>0.15972222222222199</v>
      </c>
      <c r="M51">
        <v>3.7856867567143127E-4</v>
      </c>
      <c r="N51">
        <v>17.013889312744141</v>
      </c>
      <c r="O51">
        <v>2.8694058855194271E-4</v>
      </c>
      <c r="P51">
        <v>17.013889312744141</v>
      </c>
      <c r="T51" s="29">
        <f>Invoer!$K$5</f>
        <v>43817</v>
      </c>
      <c r="U51" s="28">
        <v>0.15972222222222199</v>
      </c>
      <c r="V51">
        <v>2068.0833333333335</v>
      </c>
      <c r="W51">
        <v>551.41666666666663</v>
      </c>
      <c r="AH51" s="29">
        <f>Invoer!$K$5</f>
        <v>43817</v>
      </c>
      <c r="AI51" s="28">
        <v>0.15972222222222199</v>
      </c>
      <c r="AJ51">
        <v>36</v>
      </c>
      <c r="AK51">
        <v>36</v>
      </c>
      <c r="AL51">
        <v>36</v>
      </c>
    </row>
    <row r="52" spans="6:38" x14ac:dyDescent="0.35">
      <c r="F52" s="69"/>
      <c r="G52" s="71"/>
      <c r="K52" s="29">
        <f t="shared" si="0"/>
        <v>43817</v>
      </c>
      <c r="L52" s="28">
        <v>0.163194444444444</v>
      </c>
      <c r="M52">
        <v>3.4239969392046987E-4</v>
      </c>
      <c r="N52">
        <v>17.013889312744141</v>
      </c>
      <c r="O52">
        <v>2.5077160680098132E-4</v>
      </c>
      <c r="P52">
        <v>17.013889312744141</v>
      </c>
      <c r="T52" s="29">
        <f>Invoer!$K$5</f>
        <v>43817</v>
      </c>
      <c r="U52" s="28">
        <v>0.163194444444444</v>
      </c>
      <c r="V52">
        <v>2014.8833333333334</v>
      </c>
      <c r="W52">
        <v>547.6</v>
      </c>
      <c r="AH52" s="29">
        <f>Invoer!$K$5</f>
        <v>43817</v>
      </c>
      <c r="AI52" s="28">
        <v>0.163194444444444</v>
      </c>
      <c r="AJ52">
        <v>36</v>
      </c>
      <c r="AK52">
        <v>36</v>
      </c>
      <c r="AL52">
        <v>36</v>
      </c>
    </row>
    <row r="53" spans="6:38" x14ac:dyDescent="0.35">
      <c r="F53" s="8"/>
      <c r="G53" s="72"/>
      <c r="K53" s="29">
        <f t="shared" si="0"/>
        <v>43817</v>
      </c>
      <c r="L53" s="28">
        <v>0.16666666666666699</v>
      </c>
      <c r="M53">
        <v>3.0623071216950848E-4</v>
      </c>
      <c r="N53">
        <v>17.013889312744141</v>
      </c>
      <c r="O53">
        <v>2.1460262505001992E-4</v>
      </c>
      <c r="P53">
        <v>17.013889312744141</v>
      </c>
      <c r="T53" s="29">
        <f>Invoer!$K$5</f>
        <v>43817</v>
      </c>
      <c r="U53" s="28">
        <v>0.16666666666666699</v>
      </c>
      <c r="V53">
        <v>1969.6666666666667</v>
      </c>
      <c r="W53">
        <v>544.75</v>
      </c>
      <c r="AH53" s="29">
        <f>Invoer!$K$5</f>
        <v>43817</v>
      </c>
      <c r="AI53" s="28">
        <v>0.16666666666666699</v>
      </c>
      <c r="AJ53">
        <v>36</v>
      </c>
      <c r="AK53">
        <v>36</v>
      </c>
      <c r="AL53">
        <v>36</v>
      </c>
    </row>
    <row r="54" spans="6:38" x14ac:dyDescent="0.35">
      <c r="F54" s="8"/>
      <c r="G54" s="71"/>
      <c r="K54" s="29">
        <f t="shared" si="0"/>
        <v>43817</v>
      </c>
      <c r="L54" s="28">
        <v>0.17013888888888901</v>
      </c>
      <c r="M54">
        <v>2.7006173041854709E-4</v>
      </c>
      <c r="N54">
        <v>17.013889312744141</v>
      </c>
      <c r="O54">
        <v>1.7843364329905853E-4</v>
      </c>
      <c r="P54">
        <v>17.013889312744141</v>
      </c>
      <c r="T54" s="29">
        <f>Invoer!$K$5</f>
        <v>43817</v>
      </c>
      <c r="U54" s="28">
        <v>0.17013888888888901</v>
      </c>
      <c r="V54">
        <v>1954.4166666666667</v>
      </c>
      <c r="W54">
        <v>543.54999999999995</v>
      </c>
      <c r="AH54" s="29">
        <f>Invoer!$K$5</f>
        <v>43817</v>
      </c>
      <c r="AI54" s="28">
        <v>0.17013888888888901</v>
      </c>
      <c r="AJ54">
        <v>36</v>
      </c>
      <c r="AK54">
        <v>36</v>
      </c>
      <c r="AL54">
        <v>36</v>
      </c>
    </row>
    <row r="55" spans="6:38" x14ac:dyDescent="0.35">
      <c r="F55" s="8"/>
      <c r="G55" s="72"/>
      <c r="K55" s="29">
        <f t="shared" si="0"/>
        <v>43817</v>
      </c>
      <c r="L55" s="28">
        <v>0.17361111111111099</v>
      </c>
      <c r="M55">
        <v>2.3389274866758569E-4</v>
      </c>
      <c r="N55">
        <v>17.012442588806152</v>
      </c>
      <c r="O55">
        <v>1.4226466154809714E-4</v>
      </c>
      <c r="P55">
        <v>17.012442588806152</v>
      </c>
      <c r="T55" s="29">
        <f>Invoer!$K$5</f>
        <v>43817</v>
      </c>
      <c r="U55" s="28">
        <v>0.17361111111111099</v>
      </c>
      <c r="V55">
        <v>1943.95</v>
      </c>
      <c r="W55">
        <v>543.4</v>
      </c>
      <c r="AH55" s="29">
        <f>Invoer!$K$5</f>
        <v>43817</v>
      </c>
      <c r="AI55" s="28">
        <v>0.17361111111111099</v>
      </c>
      <c r="AJ55">
        <v>36</v>
      </c>
      <c r="AK55">
        <v>36</v>
      </c>
      <c r="AL55">
        <v>36</v>
      </c>
    </row>
    <row r="56" spans="6:38" x14ac:dyDescent="0.35">
      <c r="F56" s="8"/>
      <c r="G56" s="71"/>
      <c r="K56" s="29">
        <f t="shared" si="0"/>
        <v>43817</v>
      </c>
      <c r="L56" s="28">
        <v>0.17708333333333301</v>
      </c>
      <c r="M56">
        <v>1.977237669166243E-4</v>
      </c>
      <c r="N56">
        <v>17.006896813710529</v>
      </c>
      <c r="O56">
        <v>1.0609567979713574E-4</v>
      </c>
      <c r="P56">
        <v>17.006896813710529</v>
      </c>
      <c r="T56" s="29">
        <f>Invoer!$K$5</f>
        <v>43817</v>
      </c>
      <c r="U56" s="28">
        <v>0.17708333333333301</v>
      </c>
      <c r="V56">
        <v>1938.15</v>
      </c>
      <c r="W56">
        <v>544.91666666666663</v>
      </c>
      <c r="AH56" s="29">
        <f>Invoer!$K$5</f>
        <v>43817</v>
      </c>
      <c r="AI56" s="28">
        <v>0.17708333333333301</v>
      </c>
      <c r="AJ56">
        <v>36</v>
      </c>
      <c r="AK56">
        <v>36</v>
      </c>
      <c r="AL56">
        <v>36</v>
      </c>
    </row>
    <row r="57" spans="6:38" x14ac:dyDescent="0.35">
      <c r="F57" s="8"/>
      <c r="G57" s="71"/>
      <c r="K57" s="29">
        <f t="shared" si="0"/>
        <v>43817</v>
      </c>
      <c r="L57" s="28">
        <v>0.180555555555556</v>
      </c>
      <c r="M57">
        <v>1.6155478516566291E-4</v>
      </c>
      <c r="N57">
        <v>17.004485607147217</v>
      </c>
      <c r="O57">
        <v>6.9926698046174351E-5</v>
      </c>
      <c r="P57">
        <v>17.004485607147217</v>
      </c>
      <c r="T57" s="29">
        <f>Invoer!$K$5</f>
        <v>43817</v>
      </c>
      <c r="U57" s="28">
        <v>0.180555555555556</v>
      </c>
      <c r="V57">
        <v>1957.7333333333333</v>
      </c>
      <c r="W57">
        <v>545.51666666666665</v>
      </c>
      <c r="AH57" s="29">
        <f>Invoer!$K$5</f>
        <v>43817</v>
      </c>
      <c r="AI57" s="28">
        <v>0.180555555555556</v>
      </c>
      <c r="AJ57">
        <v>36</v>
      </c>
      <c r="AK57">
        <v>36</v>
      </c>
      <c r="AL57">
        <v>36</v>
      </c>
    </row>
    <row r="58" spans="6:38" x14ac:dyDescent="0.35">
      <c r="F58" s="8"/>
      <c r="G58" s="71"/>
      <c r="K58" s="29">
        <f t="shared" si="0"/>
        <v>43817</v>
      </c>
      <c r="L58" s="28">
        <v>0.18402777777777801</v>
      </c>
      <c r="M58">
        <v>1.2538580341470151E-4</v>
      </c>
      <c r="N58">
        <v>17.000145435333252</v>
      </c>
      <c r="O58">
        <v>3.1507201875532094E-5</v>
      </c>
      <c r="P58">
        <v>17.000145435333252</v>
      </c>
      <c r="T58" s="29">
        <f>Invoer!$K$5</f>
        <v>43817</v>
      </c>
      <c r="U58" s="28">
        <v>0.18402777777777801</v>
      </c>
      <c r="V58">
        <v>1831.7166666666667</v>
      </c>
      <c r="W58">
        <v>535.56666666666672</v>
      </c>
      <c r="AH58" s="29">
        <f>Invoer!$K$5</f>
        <v>43817</v>
      </c>
      <c r="AI58" s="28">
        <v>0.18402777777777801</v>
      </c>
      <c r="AJ58">
        <v>36</v>
      </c>
      <c r="AK58">
        <v>36</v>
      </c>
      <c r="AL58">
        <v>36</v>
      </c>
    </row>
    <row r="59" spans="6:38" x14ac:dyDescent="0.35">
      <c r="F59" s="69"/>
      <c r="G59" s="71"/>
      <c r="K59" s="29">
        <f t="shared" si="0"/>
        <v>43817</v>
      </c>
      <c r="L59" s="28">
        <v>0.1875</v>
      </c>
      <c r="M59">
        <v>8.921682166374012E-5</v>
      </c>
      <c r="N59">
        <v>17.00183327992757</v>
      </c>
      <c r="O59">
        <v>0</v>
      </c>
      <c r="P59">
        <v>17.00183327992757</v>
      </c>
      <c r="T59" s="29">
        <f>Invoer!$K$5</f>
        <v>43817</v>
      </c>
      <c r="U59" s="28">
        <v>0.1875</v>
      </c>
      <c r="V59">
        <v>1792.15</v>
      </c>
      <c r="W59">
        <v>534.35</v>
      </c>
      <c r="AH59" s="29">
        <f>Invoer!$K$5</f>
        <v>43817</v>
      </c>
      <c r="AI59" s="28">
        <v>0.1875</v>
      </c>
      <c r="AJ59">
        <v>36</v>
      </c>
      <c r="AK59">
        <v>36</v>
      </c>
      <c r="AL59">
        <v>36</v>
      </c>
    </row>
    <row r="60" spans="6:38" x14ac:dyDescent="0.35">
      <c r="F60" s="8"/>
      <c r="G60" s="71"/>
      <c r="K60" s="29">
        <f t="shared" si="0"/>
        <v>43817</v>
      </c>
      <c r="L60" s="28">
        <v>0.19097222222222199</v>
      </c>
      <c r="M60">
        <v>5.3047839912778727E-5</v>
      </c>
      <c r="N60">
        <v>16.999422073364258</v>
      </c>
      <c r="O60">
        <v>0</v>
      </c>
      <c r="P60">
        <v>16.999422073364258</v>
      </c>
      <c r="T60" s="29">
        <f>Invoer!$K$5</f>
        <v>43817</v>
      </c>
      <c r="U60" s="28">
        <v>0.19097222222222199</v>
      </c>
      <c r="V60">
        <v>1820.5666666666666</v>
      </c>
      <c r="W60">
        <v>538.7833333333333</v>
      </c>
      <c r="AH60" s="29">
        <f>Invoer!$K$5</f>
        <v>43817</v>
      </c>
      <c r="AI60" s="28">
        <v>0.19097222222222199</v>
      </c>
      <c r="AJ60">
        <v>36</v>
      </c>
      <c r="AK60">
        <v>36</v>
      </c>
      <c r="AL60">
        <v>36</v>
      </c>
    </row>
    <row r="61" spans="6:38" x14ac:dyDescent="0.35">
      <c r="F61" s="8"/>
      <c r="G61" s="71"/>
      <c r="K61" s="29">
        <f t="shared" si="0"/>
        <v>43817</v>
      </c>
      <c r="L61" s="28">
        <v>0.194444444444444</v>
      </c>
      <c r="M61">
        <v>7.8768004755147562E-6</v>
      </c>
      <c r="N61">
        <v>16.999422073364258</v>
      </c>
      <c r="O61">
        <v>0</v>
      </c>
      <c r="P61">
        <v>16.999422073364258</v>
      </c>
      <c r="T61" s="29">
        <f>Invoer!$K$5</f>
        <v>43817</v>
      </c>
      <c r="U61" s="28">
        <v>0.194444444444444</v>
      </c>
      <c r="V61">
        <v>1932.2833333333333</v>
      </c>
      <c r="W61">
        <v>546.04999999999995</v>
      </c>
      <c r="AH61" s="29">
        <f>Invoer!$K$5</f>
        <v>43817</v>
      </c>
      <c r="AI61" s="28">
        <v>0.194444444444444</v>
      </c>
      <c r="AJ61">
        <v>36</v>
      </c>
      <c r="AK61">
        <v>36</v>
      </c>
      <c r="AL61">
        <v>36</v>
      </c>
    </row>
    <row r="62" spans="6:38" x14ac:dyDescent="0.35">
      <c r="F62" s="8"/>
      <c r="G62" s="71"/>
      <c r="K62" s="29">
        <f t="shared" si="0"/>
        <v>43817</v>
      </c>
      <c r="L62" s="28">
        <v>0.19791666666666699</v>
      </c>
      <c r="M62">
        <v>0</v>
      </c>
      <c r="N62">
        <v>16.999422073364258</v>
      </c>
      <c r="O62">
        <v>0</v>
      </c>
      <c r="P62">
        <v>16.999422073364258</v>
      </c>
      <c r="T62" s="29">
        <f>Invoer!$K$5</f>
        <v>43817</v>
      </c>
      <c r="U62" s="28">
        <v>0.19791666666666699</v>
      </c>
      <c r="V62">
        <v>1905.2166666666667</v>
      </c>
      <c r="W62">
        <v>540.23333333333335</v>
      </c>
      <c r="AH62" s="29">
        <f>Invoer!$K$5</f>
        <v>43817</v>
      </c>
      <c r="AI62" s="28">
        <v>0.19791666666666699</v>
      </c>
      <c r="AJ62">
        <v>36</v>
      </c>
      <c r="AK62">
        <v>36</v>
      </c>
      <c r="AL62">
        <v>36</v>
      </c>
    </row>
    <row r="63" spans="6:38" x14ac:dyDescent="0.35">
      <c r="F63" s="8"/>
      <c r="G63" s="70"/>
      <c r="K63" s="29">
        <f t="shared" si="0"/>
        <v>43817</v>
      </c>
      <c r="L63" s="28">
        <v>0.20138888888888901</v>
      </c>
      <c r="M63">
        <v>0</v>
      </c>
      <c r="N63">
        <v>16.999422073364258</v>
      </c>
      <c r="O63">
        <v>0</v>
      </c>
      <c r="P63">
        <v>16.999422073364258</v>
      </c>
      <c r="T63" s="29">
        <f>Invoer!$K$5</f>
        <v>43817</v>
      </c>
      <c r="U63" s="28">
        <v>0.20138888888888901</v>
      </c>
      <c r="V63">
        <v>1792.8666666666666</v>
      </c>
      <c r="W63">
        <v>532.83333333333337</v>
      </c>
      <c r="AH63" s="29">
        <f>Invoer!$K$5</f>
        <v>43817</v>
      </c>
      <c r="AI63" s="28">
        <v>0.20138888888888901</v>
      </c>
      <c r="AJ63">
        <v>36</v>
      </c>
      <c r="AK63">
        <v>36</v>
      </c>
      <c r="AL63">
        <v>36</v>
      </c>
    </row>
    <row r="64" spans="6:38" x14ac:dyDescent="0.35">
      <c r="F64" s="8"/>
      <c r="G64" s="70"/>
      <c r="K64" s="29">
        <f t="shared" si="0"/>
        <v>43817</v>
      </c>
      <c r="L64" s="28">
        <v>0.20486111111111099</v>
      </c>
      <c r="M64">
        <v>0</v>
      </c>
      <c r="N64">
        <v>16.998939768473306</v>
      </c>
      <c r="O64">
        <v>0</v>
      </c>
      <c r="P64">
        <v>16.998939768473306</v>
      </c>
      <c r="T64" s="29">
        <f>Invoer!$K$5</f>
        <v>43817</v>
      </c>
      <c r="U64" s="28">
        <v>0.20486111111111099</v>
      </c>
      <c r="V64">
        <v>1810.2</v>
      </c>
      <c r="W64">
        <v>535.56666666666672</v>
      </c>
      <c r="AH64" s="29">
        <f>Invoer!$K$5</f>
        <v>43817</v>
      </c>
      <c r="AI64" s="28">
        <v>0.20486111111111099</v>
      </c>
      <c r="AJ64">
        <v>36</v>
      </c>
      <c r="AK64">
        <v>36</v>
      </c>
      <c r="AL64">
        <v>36</v>
      </c>
    </row>
    <row r="65" spans="6:38" x14ac:dyDescent="0.35">
      <c r="F65" s="8"/>
      <c r="K65" s="29">
        <f t="shared" si="0"/>
        <v>43817</v>
      </c>
      <c r="L65" s="28">
        <v>0.20833333333333301</v>
      </c>
      <c r="M65">
        <v>0</v>
      </c>
      <c r="N65">
        <v>16.997734006245931</v>
      </c>
      <c r="O65">
        <v>0</v>
      </c>
      <c r="P65">
        <v>16.997734006245931</v>
      </c>
      <c r="T65" s="29">
        <f>Invoer!$K$5</f>
        <v>43817</v>
      </c>
      <c r="U65" s="28">
        <v>0.20833333333333301</v>
      </c>
      <c r="V65">
        <v>1829.0333333333333</v>
      </c>
      <c r="W65">
        <v>538.88333333333333</v>
      </c>
      <c r="AH65" s="29">
        <f>Invoer!$K$5</f>
        <v>43817</v>
      </c>
      <c r="AI65" s="28">
        <v>0.20833333333333301</v>
      </c>
      <c r="AJ65">
        <v>36</v>
      </c>
      <c r="AK65">
        <v>36</v>
      </c>
      <c r="AL65">
        <v>36</v>
      </c>
    </row>
    <row r="66" spans="6:38" x14ac:dyDescent="0.35">
      <c r="K66" s="29">
        <f t="shared" si="0"/>
        <v>43817</v>
      </c>
      <c r="L66" s="28">
        <v>0.211805555555556</v>
      </c>
      <c r="M66">
        <v>0</v>
      </c>
      <c r="N66">
        <v>16.986761569976807</v>
      </c>
      <c r="O66">
        <v>0</v>
      </c>
      <c r="P66">
        <v>16.986761569976807</v>
      </c>
      <c r="T66" s="29">
        <f>Invoer!$K$5</f>
        <v>43817</v>
      </c>
      <c r="U66" s="28">
        <v>0.211805555555556</v>
      </c>
      <c r="V66">
        <v>1830.4333333333334</v>
      </c>
      <c r="W66">
        <v>539.2833333333333</v>
      </c>
      <c r="AH66" s="29">
        <f>Invoer!$K$5</f>
        <v>43817</v>
      </c>
      <c r="AI66" s="28">
        <v>0.211805555555556</v>
      </c>
      <c r="AJ66">
        <v>36</v>
      </c>
      <c r="AK66">
        <v>36</v>
      </c>
      <c r="AL66">
        <v>36</v>
      </c>
    </row>
    <row r="67" spans="6:38" x14ac:dyDescent="0.35">
      <c r="K67" s="29">
        <f t="shared" si="0"/>
        <v>43817</v>
      </c>
      <c r="L67" s="28">
        <v>0.21527777777777801</v>
      </c>
      <c r="M67">
        <v>0</v>
      </c>
      <c r="N67">
        <v>16.985435231526694</v>
      </c>
      <c r="O67">
        <v>0</v>
      </c>
      <c r="P67">
        <v>16.985435231526694</v>
      </c>
      <c r="T67" s="29">
        <f>Invoer!$K$5</f>
        <v>43817</v>
      </c>
      <c r="U67" s="28">
        <v>0.21527777777777801</v>
      </c>
      <c r="V67">
        <v>1774.8</v>
      </c>
      <c r="W67">
        <v>533.75</v>
      </c>
      <c r="AH67" s="29">
        <f>Invoer!$K$5</f>
        <v>43817</v>
      </c>
      <c r="AI67" s="28">
        <v>0.21527777777777801</v>
      </c>
      <c r="AJ67">
        <v>36</v>
      </c>
      <c r="AK67">
        <v>36</v>
      </c>
      <c r="AL67">
        <v>36</v>
      </c>
    </row>
    <row r="68" spans="6:38" x14ac:dyDescent="0.35">
      <c r="K68" s="29">
        <f t="shared" si="0"/>
        <v>43817</v>
      </c>
      <c r="L68" s="28">
        <v>0.21875</v>
      </c>
      <c r="M68">
        <v>0</v>
      </c>
      <c r="N68">
        <v>16.984952926635742</v>
      </c>
      <c r="O68">
        <v>0</v>
      </c>
      <c r="P68">
        <v>16.984952926635742</v>
      </c>
      <c r="T68" s="29">
        <f>Invoer!$K$5</f>
        <v>43817</v>
      </c>
      <c r="U68" s="28">
        <v>0.21875</v>
      </c>
      <c r="V68">
        <v>1760.0333333333333</v>
      </c>
      <c r="W68">
        <v>533.15</v>
      </c>
      <c r="AH68" s="29">
        <f>Invoer!$K$5</f>
        <v>43817</v>
      </c>
      <c r="AI68" s="28">
        <v>0.21875</v>
      </c>
      <c r="AJ68">
        <v>36</v>
      </c>
      <c r="AK68">
        <v>36</v>
      </c>
      <c r="AL68">
        <v>36</v>
      </c>
    </row>
    <row r="69" spans="6:38" x14ac:dyDescent="0.35">
      <c r="K69" s="29">
        <f t="shared" si="0"/>
        <v>43817</v>
      </c>
      <c r="L69" s="28">
        <v>0.22222222222222199</v>
      </c>
      <c r="M69">
        <v>0</v>
      </c>
      <c r="N69">
        <v>16.984952926635742</v>
      </c>
      <c r="O69">
        <v>0</v>
      </c>
      <c r="P69">
        <v>16.984952926635742</v>
      </c>
      <c r="T69" s="29">
        <f>Invoer!$K$5</f>
        <v>43817</v>
      </c>
      <c r="U69" s="28">
        <v>0.22222222222222199</v>
      </c>
      <c r="V69">
        <v>1772.8666666666666</v>
      </c>
      <c r="W69">
        <v>534.36666666666667</v>
      </c>
      <c r="AH69" s="29">
        <f>Invoer!$K$5</f>
        <v>43817</v>
      </c>
      <c r="AI69" s="28">
        <v>0.22222222222222199</v>
      </c>
      <c r="AJ69">
        <v>36</v>
      </c>
      <c r="AK69">
        <v>36</v>
      </c>
      <c r="AL69">
        <v>36</v>
      </c>
    </row>
    <row r="70" spans="6:38" x14ac:dyDescent="0.35">
      <c r="K70" s="29">
        <f t="shared" ref="K70:K133" si="1">$K$5</f>
        <v>43817</v>
      </c>
      <c r="L70" s="28">
        <v>0.225694444444444</v>
      </c>
      <c r="M70">
        <v>0</v>
      </c>
      <c r="N70">
        <v>16.984952926635742</v>
      </c>
      <c r="O70">
        <v>0</v>
      </c>
      <c r="P70">
        <v>16.984952926635742</v>
      </c>
      <c r="T70" s="29">
        <f>Invoer!$K$5</f>
        <v>43817</v>
      </c>
      <c r="U70" s="28">
        <v>0.225694444444444</v>
      </c>
      <c r="V70">
        <v>1789.9833333333333</v>
      </c>
      <c r="W70">
        <v>535.13333333333333</v>
      </c>
      <c r="AH70" s="29">
        <f>Invoer!$K$5</f>
        <v>43817</v>
      </c>
      <c r="AI70" s="28">
        <v>0.225694444444444</v>
      </c>
      <c r="AJ70">
        <v>36</v>
      </c>
      <c r="AK70">
        <v>36</v>
      </c>
      <c r="AL70">
        <v>36</v>
      </c>
    </row>
    <row r="71" spans="6:38" x14ac:dyDescent="0.35">
      <c r="K71" s="29">
        <f t="shared" si="1"/>
        <v>43817</v>
      </c>
      <c r="L71" s="28">
        <v>0.22916666666666699</v>
      </c>
      <c r="M71">
        <v>0</v>
      </c>
      <c r="N71">
        <v>16.984952926635742</v>
      </c>
      <c r="O71">
        <v>0</v>
      </c>
      <c r="P71">
        <v>16.984952926635742</v>
      </c>
      <c r="T71" s="29">
        <f>Invoer!$K$5</f>
        <v>43817</v>
      </c>
      <c r="U71" s="28">
        <v>0.22916666666666699</v>
      </c>
      <c r="V71">
        <v>1746.7333333333333</v>
      </c>
      <c r="W71">
        <v>532.13333333333333</v>
      </c>
      <c r="AH71" s="29">
        <f>Invoer!$K$5</f>
        <v>43817</v>
      </c>
      <c r="AI71" s="28">
        <v>0.22916666666666699</v>
      </c>
      <c r="AJ71">
        <v>36</v>
      </c>
      <c r="AK71">
        <v>36</v>
      </c>
      <c r="AL71">
        <v>36</v>
      </c>
    </row>
    <row r="72" spans="6:38" x14ac:dyDescent="0.35">
      <c r="K72" s="29">
        <f t="shared" si="1"/>
        <v>43817</v>
      </c>
      <c r="L72" s="28">
        <v>0.23263888888888901</v>
      </c>
      <c r="M72">
        <v>0</v>
      </c>
      <c r="N72">
        <v>16.984952926635742</v>
      </c>
      <c r="O72">
        <v>0</v>
      </c>
      <c r="P72">
        <v>16.984952926635742</v>
      </c>
      <c r="T72" s="29">
        <f>Invoer!$K$5</f>
        <v>43817</v>
      </c>
      <c r="U72" s="28">
        <v>0.23263888888888901</v>
      </c>
      <c r="V72">
        <v>1721.35</v>
      </c>
      <c r="W72">
        <v>529.33333333333337</v>
      </c>
      <c r="AH72" s="29">
        <f>Invoer!$K$5</f>
        <v>43817</v>
      </c>
      <c r="AI72" s="28">
        <v>0.23263888888888901</v>
      </c>
      <c r="AJ72">
        <v>36</v>
      </c>
      <c r="AK72">
        <v>36</v>
      </c>
      <c r="AL72">
        <v>36</v>
      </c>
    </row>
    <row r="73" spans="6:38" x14ac:dyDescent="0.35">
      <c r="K73" s="29">
        <f t="shared" si="1"/>
        <v>43817</v>
      </c>
      <c r="L73" s="28">
        <v>0.23611111111111099</v>
      </c>
      <c r="M73">
        <v>0</v>
      </c>
      <c r="N73">
        <v>16.98302396138509</v>
      </c>
      <c r="O73">
        <v>0</v>
      </c>
      <c r="P73">
        <v>16.98302396138509</v>
      </c>
      <c r="T73" s="29">
        <f>Invoer!$K$5</f>
        <v>43817</v>
      </c>
      <c r="U73" s="28">
        <v>0.23611111111111099</v>
      </c>
      <c r="V73">
        <v>1730.4166666666667</v>
      </c>
      <c r="W73">
        <v>531.11666666666667</v>
      </c>
      <c r="AH73" s="29">
        <f>Invoer!$K$5</f>
        <v>43817</v>
      </c>
      <c r="AI73" s="28">
        <v>0.23611111111111099</v>
      </c>
      <c r="AJ73">
        <v>36</v>
      </c>
      <c r="AK73">
        <v>36</v>
      </c>
      <c r="AL73">
        <v>36</v>
      </c>
    </row>
    <row r="74" spans="6:38" x14ac:dyDescent="0.35">
      <c r="K74" s="29">
        <f t="shared" si="1"/>
        <v>43817</v>
      </c>
      <c r="L74" s="28">
        <v>0.23958333333333301</v>
      </c>
      <c r="M74">
        <v>0</v>
      </c>
      <c r="N74">
        <v>16.971450169881184</v>
      </c>
      <c r="O74">
        <v>0</v>
      </c>
      <c r="P74">
        <v>16.971450169881184</v>
      </c>
      <c r="T74" s="29">
        <f>Invoer!$K$5</f>
        <v>43817</v>
      </c>
      <c r="U74" s="28">
        <v>0.23958333333333301</v>
      </c>
      <c r="V74">
        <v>1695.15</v>
      </c>
      <c r="W74">
        <v>530.08333333333337</v>
      </c>
      <c r="AH74" s="29">
        <f>Invoer!$K$5</f>
        <v>43817</v>
      </c>
      <c r="AI74" s="28">
        <v>0.23958333333333301</v>
      </c>
      <c r="AJ74">
        <v>36</v>
      </c>
      <c r="AK74">
        <v>36</v>
      </c>
      <c r="AL74">
        <v>36</v>
      </c>
    </row>
    <row r="75" spans="6:38" x14ac:dyDescent="0.35">
      <c r="K75" s="29">
        <f t="shared" si="1"/>
        <v>43817</v>
      </c>
      <c r="L75" s="28">
        <v>0.243055555555556</v>
      </c>
      <c r="M75">
        <v>0</v>
      </c>
      <c r="N75">
        <v>16.961323102315266</v>
      </c>
      <c r="O75">
        <v>0</v>
      </c>
      <c r="P75">
        <v>16.961323102315266</v>
      </c>
      <c r="T75" s="29">
        <f>Invoer!$K$5</f>
        <v>43817</v>
      </c>
      <c r="U75" s="28">
        <v>0.243055555555556</v>
      </c>
      <c r="V75">
        <v>1700.9333333333334</v>
      </c>
      <c r="W75">
        <v>530.83333333333337</v>
      </c>
      <c r="AH75" s="29">
        <f>Invoer!$K$5</f>
        <v>43817</v>
      </c>
      <c r="AI75" s="28">
        <v>0.243055555555556</v>
      </c>
      <c r="AJ75">
        <v>36</v>
      </c>
      <c r="AK75">
        <v>36</v>
      </c>
      <c r="AL75">
        <v>36</v>
      </c>
    </row>
    <row r="76" spans="6:38" x14ac:dyDescent="0.35">
      <c r="K76" s="29">
        <f t="shared" si="1"/>
        <v>43817</v>
      </c>
      <c r="L76" s="28">
        <v>0.24652777777777801</v>
      </c>
      <c r="M76">
        <v>0</v>
      </c>
      <c r="N76">
        <v>16.963734308878582</v>
      </c>
      <c r="O76">
        <v>0</v>
      </c>
      <c r="P76">
        <v>16.963734308878582</v>
      </c>
      <c r="T76" s="29">
        <f>Invoer!$K$5</f>
        <v>43817</v>
      </c>
      <c r="U76" s="28">
        <v>0.24652777777777801</v>
      </c>
      <c r="V76">
        <v>1677.3833333333334</v>
      </c>
      <c r="W76">
        <v>529.35</v>
      </c>
      <c r="AH76" s="29">
        <f>Invoer!$K$5</f>
        <v>43817</v>
      </c>
      <c r="AI76" s="28">
        <v>0.24652777777777801</v>
      </c>
      <c r="AJ76">
        <v>36</v>
      </c>
      <c r="AK76">
        <v>36</v>
      </c>
      <c r="AL76">
        <v>36</v>
      </c>
    </row>
    <row r="77" spans="6:38" x14ac:dyDescent="0.35">
      <c r="K77" s="29">
        <f t="shared" si="1"/>
        <v>43817</v>
      </c>
      <c r="L77" s="28">
        <v>0.25</v>
      </c>
      <c r="M77">
        <v>0</v>
      </c>
      <c r="N77">
        <v>16.957344611485798</v>
      </c>
      <c r="O77">
        <v>0</v>
      </c>
      <c r="P77">
        <v>16.957344611485798</v>
      </c>
      <c r="T77" s="29">
        <f>Invoer!$K$5</f>
        <v>43817</v>
      </c>
      <c r="U77" s="28">
        <v>0.25</v>
      </c>
      <c r="V77">
        <v>1715.5166666666667</v>
      </c>
      <c r="W77">
        <v>531.36666666666667</v>
      </c>
      <c r="AH77" s="29">
        <f>Invoer!$K$5</f>
        <v>43817</v>
      </c>
      <c r="AI77" s="28">
        <v>0.25</v>
      </c>
      <c r="AJ77">
        <v>36</v>
      </c>
      <c r="AK77">
        <v>36</v>
      </c>
      <c r="AL77">
        <v>36</v>
      </c>
    </row>
    <row r="78" spans="6:38" x14ac:dyDescent="0.35">
      <c r="K78" s="29">
        <f t="shared" si="1"/>
        <v>43817</v>
      </c>
      <c r="L78" s="28">
        <v>0.25347222222222199</v>
      </c>
      <c r="M78">
        <v>0</v>
      </c>
      <c r="N78">
        <v>16.956018447875977</v>
      </c>
      <c r="O78">
        <v>0</v>
      </c>
      <c r="P78">
        <v>16.956018447875977</v>
      </c>
      <c r="T78" s="29">
        <f>Invoer!$K$5</f>
        <v>43817</v>
      </c>
      <c r="U78" s="28">
        <v>0.25347222222222199</v>
      </c>
      <c r="V78">
        <v>1710.2833333333333</v>
      </c>
      <c r="W78">
        <v>530.79999999999995</v>
      </c>
      <c r="AH78" s="29">
        <f>Invoer!$K$5</f>
        <v>43817</v>
      </c>
      <c r="AI78" s="28">
        <v>0.25347222222222199</v>
      </c>
      <c r="AJ78">
        <v>36</v>
      </c>
      <c r="AK78">
        <v>36</v>
      </c>
      <c r="AL78">
        <v>36</v>
      </c>
    </row>
    <row r="79" spans="6:38" x14ac:dyDescent="0.35">
      <c r="K79" s="29">
        <f t="shared" si="1"/>
        <v>43817</v>
      </c>
      <c r="L79" s="28">
        <v>0.25694444444444398</v>
      </c>
      <c r="M79">
        <v>0</v>
      </c>
      <c r="N79">
        <v>16.956018447875977</v>
      </c>
      <c r="O79">
        <v>0</v>
      </c>
      <c r="P79">
        <v>16.956018447875977</v>
      </c>
      <c r="T79" s="29">
        <f>Invoer!$K$5</f>
        <v>43817</v>
      </c>
      <c r="U79" s="28">
        <v>0.25694444444444398</v>
      </c>
      <c r="V79">
        <v>1743.15</v>
      </c>
      <c r="W79">
        <v>532.75</v>
      </c>
      <c r="AH79" s="29">
        <f>Invoer!$K$5</f>
        <v>43817</v>
      </c>
      <c r="AI79" s="28">
        <v>0.25694444444444398</v>
      </c>
      <c r="AJ79">
        <v>36</v>
      </c>
      <c r="AK79">
        <v>36</v>
      </c>
      <c r="AL79">
        <v>36</v>
      </c>
    </row>
    <row r="80" spans="6:38" x14ac:dyDescent="0.35">
      <c r="K80" s="29">
        <f t="shared" si="1"/>
        <v>43817</v>
      </c>
      <c r="L80" s="28">
        <v>0.26041666666666702</v>
      </c>
      <c r="M80">
        <v>0</v>
      </c>
      <c r="N80">
        <v>16.955536206563313</v>
      </c>
      <c r="O80">
        <v>0</v>
      </c>
      <c r="P80">
        <v>16.955536206563313</v>
      </c>
      <c r="T80" s="29">
        <f>Invoer!$K$5</f>
        <v>43817</v>
      </c>
      <c r="U80" s="28">
        <v>0.26041666666666702</v>
      </c>
      <c r="V80">
        <v>1754.05</v>
      </c>
      <c r="W80">
        <v>534.48333333333335</v>
      </c>
      <c r="AH80" s="29">
        <f>Invoer!$K$5</f>
        <v>43817</v>
      </c>
      <c r="AI80" s="28">
        <v>0.26041666666666702</v>
      </c>
      <c r="AJ80">
        <v>36</v>
      </c>
      <c r="AK80">
        <v>36</v>
      </c>
      <c r="AL80">
        <v>36</v>
      </c>
    </row>
    <row r="81" spans="11:38" x14ac:dyDescent="0.35">
      <c r="K81" s="29">
        <f t="shared" si="1"/>
        <v>43817</v>
      </c>
      <c r="L81" s="28">
        <v>0.26388888888888901</v>
      </c>
      <c r="M81">
        <v>0</v>
      </c>
      <c r="N81">
        <v>16.955777327219646</v>
      </c>
      <c r="O81">
        <v>0</v>
      </c>
      <c r="P81">
        <v>16.955777327219646</v>
      </c>
      <c r="T81" s="29">
        <f>Invoer!$K$5</f>
        <v>43817</v>
      </c>
      <c r="U81" s="28">
        <v>0.26388888888888901</v>
      </c>
      <c r="V81">
        <v>1691.4</v>
      </c>
      <c r="W81">
        <v>530.54999999999995</v>
      </c>
      <c r="AH81" s="29">
        <f>Invoer!$K$5</f>
        <v>43817</v>
      </c>
      <c r="AI81" s="28">
        <v>0.26388888888888901</v>
      </c>
      <c r="AJ81">
        <v>36</v>
      </c>
      <c r="AK81">
        <v>36</v>
      </c>
      <c r="AL81">
        <v>36</v>
      </c>
    </row>
    <row r="82" spans="11:38" x14ac:dyDescent="0.35">
      <c r="K82" s="29">
        <f t="shared" si="1"/>
        <v>43817</v>
      </c>
      <c r="L82" s="28">
        <v>0.26736111111111099</v>
      </c>
      <c r="M82">
        <v>0</v>
      </c>
      <c r="N82">
        <v>16.947338104248047</v>
      </c>
      <c r="O82">
        <v>0</v>
      </c>
      <c r="P82">
        <v>16.947338104248047</v>
      </c>
      <c r="T82" s="29">
        <f>Invoer!$K$5</f>
        <v>43817</v>
      </c>
      <c r="U82" s="28">
        <v>0.26736111111111099</v>
      </c>
      <c r="V82">
        <v>1695.0666666666666</v>
      </c>
      <c r="W82">
        <v>531.35</v>
      </c>
      <c r="AH82" s="29">
        <f>Invoer!$K$5</f>
        <v>43817</v>
      </c>
      <c r="AI82" s="28">
        <v>0.26736111111111099</v>
      </c>
      <c r="AJ82">
        <v>36</v>
      </c>
      <c r="AK82">
        <v>36</v>
      </c>
      <c r="AL82">
        <v>36</v>
      </c>
    </row>
    <row r="83" spans="11:38" x14ac:dyDescent="0.35">
      <c r="K83" s="29">
        <f t="shared" si="1"/>
        <v>43817</v>
      </c>
      <c r="L83" s="28">
        <v>0.27083333333333298</v>
      </c>
      <c r="M83">
        <v>0</v>
      </c>
      <c r="N83">
        <v>16.946373621622723</v>
      </c>
      <c r="O83">
        <v>0</v>
      </c>
      <c r="P83">
        <v>16.946373621622723</v>
      </c>
      <c r="T83" s="29">
        <f>Invoer!$K$5</f>
        <v>43817</v>
      </c>
      <c r="U83" s="28">
        <v>0.27083333333333298</v>
      </c>
      <c r="V83">
        <v>1735.6833333333334</v>
      </c>
      <c r="W83">
        <v>534.2166666666667</v>
      </c>
      <c r="AH83" s="29">
        <f>Invoer!$K$5</f>
        <v>43817</v>
      </c>
      <c r="AI83" s="28">
        <v>0.27083333333333298</v>
      </c>
      <c r="AJ83">
        <v>36</v>
      </c>
      <c r="AK83">
        <v>36</v>
      </c>
      <c r="AL83">
        <v>36</v>
      </c>
    </row>
    <row r="84" spans="11:38" x14ac:dyDescent="0.35">
      <c r="K84" s="29">
        <f t="shared" si="1"/>
        <v>43817</v>
      </c>
      <c r="L84" s="28">
        <v>0.27430555555555602</v>
      </c>
      <c r="M84">
        <v>0</v>
      </c>
      <c r="N84">
        <v>16.941792329152424</v>
      </c>
      <c r="O84">
        <v>0</v>
      </c>
      <c r="P84">
        <v>16.941792329152424</v>
      </c>
      <c r="T84" s="29">
        <f>Invoer!$K$5</f>
        <v>43817</v>
      </c>
      <c r="U84" s="28">
        <v>0.27430555555555602</v>
      </c>
      <c r="V84">
        <v>1721.1666666666667</v>
      </c>
      <c r="W84">
        <v>532.01666666666665</v>
      </c>
      <c r="AH84" s="29">
        <f>Invoer!$K$5</f>
        <v>43817</v>
      </c>
      <c r="AI84" s="28">
        <v>0.27430555555555602</v>
      </c>
      <c r="AJ84">
        <v>36</v>
      </c>
      <c r="AK84">
        <v>36</v>
      </c>
      <c r="AL84">
        <v>36</v>
      </c>
    </row>
    <row r="85" spans="11:38" x14ac:dyDescent="0.35">
      <c r="K85" s="29">
        <f t="shared" si="1"/>
        <v>43817</v>
      </c>
      <c r="L85" s="28">
        <v>0.27777777777777801</v>
      </c>
      <c r="M85">
        <v>0</v>
      </c>
      <c r="N85">
        <v>16.941551208496094</v>
      </c>
      <c r="O85">
        <v>0</v>
      </c>
      <c r="P85">
        <v>16.941551208496094</v>
      </c>
      <c r="T85" s="29">
        <f>Invoer!$K$5</f>
        <v>43817</v>
      </c>
      <c r="U85" s="28">
        <v>0.27777777777777801</v>
      </c>
      <c r="V85">
        <v>1665.1583333333333</v>
      </c>
      <c r="W85">
        <v>528.75</v>
      </c>
      <c r="AH85" s="29">
        <f>Invoer!$K$5</f>
        <v>43817</v>
      </c>
      <c r="AI85" s="28">
        <v>0.27777777777777801</v>
      </c>
      <c r="AJ85">
        <v>36</v>
      </c>
      <c r="AK85">
        <v>36</v>
      </c>
      <c r="AL85">
        <v>36</v>
      </c>
    </row>
    <row r="86" spans="11:38" x14ac:dyDescent="0.35">
      <c r="K86" s="29">
        <f t="shared" si="1"/>
        <v>43817</v>
      </c>
      <c r="L86" s="28">
        <v>0.28125</v>
      </c>
      <c r="M86">
        <v>0</v>
      </c>
      <c r="N86">
        <v>16.941551208496094</v>
      </c>
      <c r="O86">
        <v>0</v>
      </c>
      <c r="P86">
        <v>16.941551208496094</v>
      </c>
      <c r="T86" s="29">
        <f>Invoer!$K$5</f>
        <v>43817</v>
      </c>
      <c r="U86" s="28">
        <v>0.28125</v>
      </c>
      <c r="V86">
        <v>1678.0333333333333</v>
      </c>
      <c r="W86">
        <v>529.76666666666665</v>
      </c>
      <c r="AH86" s="29">
        <f>Invoer!$K$5</f>
        <v>43817</v>
      </c>
      <c r="AI86" s="28">
        <v>0.28125</v>
      </c>
      <c r="AJ86">
        <v>36</v>
      </c>
      <c r="AK86">
        <v>36</v>
      </c>
      <c r="AL86">
        <v>36</v>
      </c>
    </row>
    <row r="87" spans="11:38" x14ac:dyDescent="0.35">
      <c r="K87" s="29">
        <f t="shared" si="1"/>
        <v>43817</v>
      </c>
      <c r="L87" s="28">
        <v>0.28472222222222199</v>
      </c>
      <c r="M87">
        <v>0</v>
      </c>
      <c r="N87">
        <v>16.941551208496094</v>
      </c>
      <c r="O87">
        <v>0</v>
      </c>
      <c r="P87">
        <v>16.941551208496094</v>
      </c>
      <c r="T87" s="29">
        <f>Invoer!$K$5</f>
        <v>43817</v>
      </c>
      <c r="U87" s="28">
        <v>0.28472222222222199</v>
      </c>
      <c r="V87">
        <v>1701.125</v>
      </c>
      <c r="W87">
        <v>531.29999999999995</v>
      </c>
      <c r="AH87" s="29">
        <f>Invoer!$K$5</f>
        <v>43817</v>
      </c>
      <c r="AI87" s="28">
        <v>0.28472222222222199</v>
      </c>
      <c r="AJ87">
        <v>36</v>
      </c>
      <c r="AK87">
        <v>36</v>
      </c>
      <c r="AL87">
        <v>36</v>
      </c>
    </row>
    <row r="88" spans="11:38" x14ac:dyDescent="0.35">
      <c r="K88" s="29">
        <f t="shared" si="1"/>
        <v>43817</v>
      </c>
      <c r="L88" s="28">
        <v>0.28819444444444398</v>
      </c>
      <c r="M88">
        <v>0</v>
      </c>
      <c r="N88">
        <v>16.9408278465271</v>
      </c>
      <c r="O88">
        <v>0</v>
      </c>
      <c r="P88">
        <v>16.9408278465271</v>
      </c>
      <c r="T88" s="29">
        <f>Invoer!$K$5</f>
        <v>43817</v>
      </c>
      <c r="U88" s="28">
        <v>0.28819444444444398</v>
      </c>
      <c r="V88">
        <v>1713.6166666666666</v>
      </c>
      <c r="W88">
        <v>532.20000000000005</v>
      </c>
      <c r="AH88" s="29">
        <f>Invoer!$K$5</f>
        <v>43817</v>
      </c>
      <c r="AI88" s="28">
        <v>0.28819444444444398</v>
      </c>
      <c r="AJ88">
        <v>36</v>
      </c>
      <c r="AK88">
        <v>36</v>
      </c>
      <c r="AL88">
        <v>36</v>
      </c>
    </row>
    <row r="89" spans="11:38" x14ac:dyDescent="0.35">
      <c r="K89" s="29">
        <f t="shared" si="1"/>
        <v>43817</v>
      </c>
      <c r="L89" s="28">
        <v>0.29166666666666702</v>
      </c>
      <c r="M89">
        <v>0</v>
      </c>
      <c r="N89">
        <v>16.941310087839764</v>
      </c>
      <c r="O89">
        <v>0</v>
      </c>
      <c r="P89">
        <v>16.941310087839764</v>
      </c>
      <c r="T89" s="29">
        <f>Invoer!$K$5</f>
        <v>43817</v>
      </c>
      <c r="U89" s="28">
        <v>0.29166666666666702</v>
      </c>
      <c r="V89">
        <v>1655.8166666666666</v>
      </c>
      <c r="W89">
        <v>528.2833333333333</v>
      </c>
      <c r="AH89" s="29">
        <f>Invoer!$K$5</f>
        <v>43817</v>
      </c>
      <c r="AI89" s="28">
        <v>0.29166666666666702</v>
      </c>
      <c r="AJ89">
        <v>36</v>
      </c>
      <c r="AK89">
        <v>36</v>
      </c>
      <c r="AL89">
        <v>36</v>
      </c>
    </row>
    <row r="90" spans="11:38" x14ac:dyDescent="0.35">
      <c r="K90" s="29">
        <f t="shared" si="1"/>
        <v>43817</v>
      </c>
      <c r="L90" s="28">
        <v>0.29513888888888901</v>
      </c>
      <c r="M90">
        <v>0</v>
      </c>
      <c r="N90">
        <v>16.929495175679524</v>
      </c>
      <c r="O90">
        <v>0</v>
      </c>
      <c r="P90">
        <v>16.929495175679524</v>
      </c>
      <c r="T90" s="29">
        <f>Invoer!$K$5</f>
        <v>43817</v>
      </c>
      <c r="U90" s="28">
        <v>0.29513888888888901</v>
      </c>
      <c r="V90">
        <v>1600.85</v>
      </c>
      <c r="W90">
        <v>526.25</v>
      </c>
      <c r="AH90" s="29">
        <f>Invoer!$K$5</f>
        <v>43817</v>
      </c>
      <c r="AI90" s="28">
        <v>0.29513888888888901</v>
      </c>
      <c r="AJ90">
        <v>36</v>
      </c>
      <c r="AK90">
        <v>36</v>
      </c>
      <c r="AL90">
        <v>36</v>
      </c>
    </row>
    <row r="91" spans="11:38" x14ac:dyDescent="0.35">
      <c r="K91" s="29">
        <f t="shared" si="1"/>
        <v>43817</v>
      </c>
      <c r="L91" s="28">
        <v>0.29861111111111099</v>
      </c>
      <c r="M91">
        <v>0</v>
      </c>
      <c r="N91">
        <v>16.927083969116211</v>
      </c>
      <c r="O91">
        <v>0</v>
      </c>
      <c r="P91">
        <v>16.927083969116211</v>
      </c>
      <c r="T91" s="29">
        <f>Invoer!$K$5</f>
        <v>43817</v>
      </c>
      <c r="U91" s="28">
        <v>0.29861111111111099</v>
      </c>
      <c r="V91">
        <v>1688.2333333333333</v>
      </c>
      <c r="W91">
        <v>531.15</v>
      </c>
      <c r="AH91" s="29">
        <f>Invoer!$K$5</f>
        <v>43817</v>
      </c>
      <c r="AI91" s="28">
        <v>0.29861111111111099</v>
      </c>
      <c r="AJ91">
        <v>36</v>
      </c>
      <c r="AK91">
        <v>36</v>
      </c>
      <c r="AL91">
        <v>36</v>
      </c>
    </row>
    <row r="92" spans="11:38" x14ac:dyDescent="0.35">
      <c r="K92" s="29">
        <f t="shared" si="1"/>
        <v>43817</v>
      </c>
      <c r="L92" s="28">
        <v>0.30208333333333298</v>
      </c>
      <c r="M92">
        <v>0</v>
      </c>
      <c r="N92">
        <v>16.927083969116211</v>
      </c>
      <c r="O92">
        <v>0</v>
      </c>
      <c r="P92">
        <v>16.927083969116211</v>
      </c>
      <c r="T92" s="29">
        <f>Invoer!$K$5</f>
        <v>43817</v>
      </c>
      <c r="U92" s="28">
        <v>0.30208333333333298</v>
      </c>
      <c r="V92">
        <v>1710.9666666666667</v>
      </c>
      <c r="W92">
        <v>531.51666666666665</v>
      </c>
      <c r="AH92" s="29">
        <f>Invoer!$K$5</f>
        <v>43817</v>
      </c>
      <c r="AI92" s="28">
        <v>0.30208333333333298</v>
      </c>
      <c r="AJ92">
        <v>36</v>
      </c>
      <c r="AK92">
        <v>36</v>
      </c>
      <c r="AL92">
        <v>36</v>
      </c>
    </row>
    <row r="93" spans="11:38" x14ac:dyDescent="0.35">
      <c r="K93" s="29">
        <f t="shared" si="1"/>
        <v>43817</v>
      </c>
      <c r="L93" s="28">
        <v>0.30555555555555602</v>
      </c>
      <c r="M93">
        <v>0</v>
      </c>
      <c r="N93">
        <v>16.927083969116211</v>
      </c>
      <c r="O93">
        <v>0</v>
      </c>
      <c r="P93">
        <v>16.927083969116211</v>
      </c>
      <c r="T93" s="29">
        <f>Invoer!$K$5</f>
        <v>43817</v>
      </c>
      <c r="U93" s="28">
        <v>0.30555555555555602</v>
      </c>
      <c r="V93">
        <v>1714.3</v>
      </c>
      <c r="W93">
        <v>532.79999999999995</v>
      </c>
      <c r="AH93" s="29">
        <f>Invoer!$K$5</f>
        <v>43817</v>
      </c>
      <c r="AI93" s="28">
        <v>0.30555555555555602</v>
      </c>
      <c r="AJ93">
        <v>36</v>
      </c>
      <c r="AK93">
        <v>36</v>
      </c>
      <c r="AL93">
        <v>36</v>
      </c>
    </row>
    <row r="94" spans="11:38" x14ac:dyDescent="0.35">
      <c r="K94" s="29">
        <f t="shared" si="1"/>
        <v>43817</v>
      </c>
      <c r="L94" s="28">
        <v>0.30902777777777801</v>
      </c>
      <c r="M94">
        <v>0</v>
      </c>
      <c r="N94">
        <v>16.926842816670735</v>
      </c>
      <c r="O94">
        <v>0</v>
      </c>
      <c r="P94">
        <v>16.926842816670735</v>
      </c>
      <c r="T94" s="29">
        <f>Invoer!$K$5</f>
        <v>43817</v>
      </c>
      <c r="U94" s="28">
        <v>0.30902777777777801</v>
      </c>
      <c r="V94">
        <v>1698.3666666666666</v>
      </c>
      <c r="W94">
        <v>534</v>
      </c>
      <c r="AH94" s="29">
        <f>Invoer!$K$5</f>
        <v>43817</v>
      </c>
      <c r="AI94" s="28">
        <v>0.30902777777777801</v>
      </c>
      <c r="AJ94">
        <v>36</v>
      </c>
      <c r="AK94">
        <v>36</v>
      </c>
      <c r="AL94">
        <v>36</v>
      </c>
    </row>
    <row r="95" spans="11:38" x14ac:dyDescent="0.35">
      <c r="K95" s="29">
        <f t="shared" si="1"/>
        <v>43817</v>
      </c>
      <c r="L95" s="28">
        <v>0.3125</v>
      </c>
      <c r="M95">
        <v>0</v>
      </c>
      <c r="N95">
        <v>16.920412084793984</v>
      </c>
      <c r="O95">
        <v>0</v>
      </c>
      <c r="P95">
        <v>16.920412084793984</v>
      </c>
      <c r="T95" s="29">
        <f>Invoer!$K$5</f>
        <v>43817</v>
      </c>
      <c r="U95" s="28">
        <v>0.3125</v>
      </c>
      <c r="V95">
        <v>1707.6333333333334</v>
      </c>
      <c r="W95">
        <v>533.88333333333333</v>
      </c>
      <c r="AH95" s="29">
        <f>Invoer!$K$5</f>
        <v>43817</v>
      </c>
      <c r="AI95" s="28">
        <v>0.3125</v>
      </c>
      <c r="AJ95">
        <v>36</v>
      </c>
      <c r="AK95">
        <v>36</v>
      </c>
      <c r="AL95">
        <v>36</v>
      </c>
    </row>
    <row r="96" spans="11:38" x14ac:dyDescent="0.35">
      <c r="K96" s="29">
        <f t="shared" si="1"/>
        <v>43817</v>
      </c>
      <c r="L96" s="28">
        <v>0.31597222222222199</v>
      </c>
      <c r="M96">
        <v>0</v>
      </c>
      <c r="N96">
        <v>16.915749804178873</v>
      </c>
      <c r="O96">
        <v>0</v>
      </c>
      <c r="P96">
        <v>16.915749804178873</v>
      </c>
      <c r="T96" s="29">
        <f>Invoer!$K$5</f>
        <v>43817</v>
      </c>
      <c r="U96" s="28">
        <v>0.31597222222222199</v>
      </c>
      <c r="V96">
        <v>1741.2666666666667</v>
      </c>
      <c r="W96">
        <v>534.93333333333328</v>
      </c>
      <c r="AH96" s="29">
        <f>Invoer!$K$5</f>
        <v>43817</v>
      </c>
      <c r="AI96" s="28">
        <v>0.31597222222222199</v>
      </c>
      <c r="AJ96">
        <v>36</v>
      </c>
      <c r="AK96">
        <v>36</v>
      </c>
      <c r="AL96">
        <v>36</v>
      </c>
    </row>
    <row r="97" spans="11:38" x14ac:dyDescent="0.35">
      <c r="K97" s="29">
        <f t="shared" si="1"/>
        <v>43817</v>
      </c>
      <c r="L97" s="28">
        <v>0.31944444444444398</v>
      </c>
      <c r="M97">
        <v>0</v>
      </c>
      <c r="N97">
        <v>16.917437871297199</v>
      </c>
      <c r="O97">
        <v>0</v>
      </c>
      <c r="P97">
        <v>16.917437871297199</v>
      </c>
      <c r="T97" s="29">
        <f>Invoer!$K$5</f>
        <v>43817</v>
      </c>
      <c r="U97" s="28">
        <v>0.31944444444444398</v>
      </c>
      <c r="V97">
        <v>1754.5666666666666</v>
      </c>
      <c r="W97">
        <v>534.76666666666665</v>
      </c>
      <c r="AH97" s="29">
        <f>Invoer!$K$5</f>
        <v>43817</v>
      </c>
      <c r="AI97" s="28">
        <v>0.31944444444444398</v>
      </c>
      <c r="AJ97">
        <v>36</v>
      </c>
      <c r="AK97">
        <v>36</v>
      </c>
      <c r="AL97">
        <v>36</v>
      </c>
    </row>
    <row r="98" spans="11:38" x14ac:dyDescent="0.35">
      <c r="K98" s="29">
        <f t="shared" si="1"/>
        <v>43817</v>
      </c>
      <c r="L98" s="28">
        <v>0.32291666666666702</v>
      </c>
      <c r="M98">
        <v>0</v>
      </c>
      <c r="N98">
        <v>16.912855974833171</v>
      </c>
      <c r="O98">
        <v>0</v>
      </c>
      <c r="P98">
        <v>16.912855974833171</v>
      </c>
      <c r="T98" s="29">
        <f>Invoer!$K$5</f>
        <v>43817</v>
      </c>
      <c r="U98" s="28">
        <v>0.32291666666666702</v>
      </c>
      <c r="V98">
        <v>1704.8333333333333</v>
      </c>
      <c r="W98">
        <v>533.2833333333333</v>
      </c>
      <c r="AH98" s="29">
        <f>Invoer!$K$5</f>
        <v>43817</v>
      </c>
      <c r="AI98" s="28">
        <v>0.32291666666666702</v>
      </c>
      <c r="AJ98">
        <v>36</v>
      </c>
      <c r="AK98">
        <v>36</v>
      </c>
      <c r="AL98">
        <v>36</v>
      </c>
    </row>
    <row r="99" spans="11:38" x14ac:dyDescent="0.35">
      <c r="K99" s="29">
        <f t="shared" si="1"/>
        <v>43817</v>
      </c>
      <c r="L99" s="28">
        <v>0.32638888888888901</v>
      </c>
      <c r="M99">
        <v>0</v>
      </c>
      <c r="N99">
        <v>16.912614822387695</v>
      </c>
      <c r="O99">
        <v>0</v>
      </c>
      <c r="P99">
        <v>16.912614822387695</v>
      </c>
      <c r="T99" s="29">
        <f>Invoer!$K$5</f>
        <v>43817</v>
      </c>
      <c r="U99" s="28">
        <v>0.32638888888888901</v>
      </c>
      <c r="V99">
        <v>1747</v>
      </c>
      <c r="W99">
        <v>535.81666666666672</v>
      </c>
      <c r="AH99" s="29">
        <f>Invoer!$K$5</f>
        <v>43817</v>
      </c>
      <c r="AI99" s="28">
        <v>0.32638888888888901</v>
      </c>
      <c r="AJ99">
        <v>36</v>
      </c>
      <c r="AK99">
        <v>36</v>
      </c>
      <c r="AL99">
        <v>36</v>
      </c>
    </row>
    <row r="100" spans="11:38" x14ac:dyDescent="0.35">
      <c r="K100" s="29">
        <f t="shared" si="1"/>
        <v>43817</v>
      </c>
      <c r="L100" s="28">
        <v>0.32986111111111099</v>
      </c>
      <c r="M100">
        <v>0</v>
      </c>
      <c r="N100">
        <v>16.912614822387695</v>
      </c>
      <c r="O100">
        <v>0</v>
      </c>
      <c r="P100">
        <v>16.912614822387695</v>
      </c>
      <c r="T100" s="29">
        <f>Invoer!$K$5</f>
        <v>43817</v>
      </c>
      <c r="U100" s="28">
        <v>0.32986111111111099</v>
      </c>
      <c r="V100">
        <v>1775.4</v>
      </c>
      <c r="W100">
        <v>536.43333333333328</v>
      </c>
      <c r="AH100" s="29">
        <f>Invoer!$K$5</f>
        <v>43817</v>
      </c>
      <c r="AI100" s="28">
        <v>0.32986111111111099</v>
      </c>
      <c r="AJ100">
        <v>36</v>
      </c>
      <c r="AK100">
        <v>36</v>
      </c>
      <c r="AL100">
        <v>36</v>
      </c>
    </row>
    <row r="101" spans="11:38" x14ac:dyDescent="0.35">
      <c r="K101" s="29">
        <f t="shared" si="1"/>
        <v>43817</v>
      </c>
      <c r="L101" s="28">
        <v>0.33333333333333298</v>
      </c>
      <c r="M101">
        <v>0</v>
      </c>
      <c r="N101">
        <v>16.911650339762371</v>
      </c>
      <c r="O101">
        <v>0</v>
      </c>
      <c r="P101">
        <v>16.911650339762371</v>
      </c>
      <c r="T101" s="29">
        <f>Invoer!$K$5</f>
        <v>43817</v>
      </c>
      <c r="U101" s="28">
        <v>0.33333333333333298</v>
      </c>
      <c r="V101">
        <v>1770.1222222228846</v>
      </c>
      <c r="W101">
        <v>535.66666666666663</v>
      </c>
      <c r="AH101" s="29">
        <f>Invoer!$K$5</f>
        <v>43817</v>
      </c>
      <c r="AI101" s="28">
        <v>0.33333333333333298</v>
      </c>
      <c r="AJ101">
        <v>36</v>
      </c>
      <c r="AK101">
        <v>36</v>
      </c>
      <c r="AL101">
        <v>36</v>
      </c>
    </row>
    <row r="102" spans="11:38" x14ac:dyDescent="0.35">
      <c r="K102" s="29">
        <f t="shared" si="1"/>
        <v>43817</v>
      </c>
      <c r="L102" s="28">
        <v>0.33680555555555602</v>
      </c>
      <c r="M102">
        <v>0</v>
      </c>
      <c r="N102">
        <v>16.900076548258465</v>
      </c>
      <c r="O102">
        <v>0</v>
      </c>
      <c r="P102">
        <v>16.900076548258465</v>
      </c>
      <c r="T102" s="29">
        <f>Invoer!$K$5</f>
        <v>43817</v>
      </c>
      <c r="U102" s="28">
        <v>0.33680555555555602</v>
      </c>
      <c r="V102">
        <v>1756.8166666666666</v>
      </c>
      <c r="W102">
        <v>535.93333333333328</v>
      </c>
      <c r="AH102" s="29">
        <f>Invoer!$K$5</f>
        <v>43817</v>
      </c>
      <c r="AI102" s="28">
        <v>0.33680555555555602</v>
      </c>
      <c r="AJ102">
        <v>36</v>
      </c>
      <c r="AK102">
        <v>36</v>
      </c>
      <c r="AL102">
        <v>36</v>
      </c>
    </row>
    <row r="103" spans="11:38" x14ac:dyDescent="0.35">
      <c r="K103" s="29">
        <f t="shared" si="1"/>
        <v>43817</v>
      </c>
      <c r="L103" s="28">
        <v>0.34027777777777801</v>
      </c>
      <c r="M103">
        <v>0</v>
      </c>
      <c r="N103">
        <v>16.8957363764445</v>
      </c>
      <c r="O103">
        <v>0</v>
      </c>
      <c r="P103">
        <v>16.8957363764445</v>
      </c>
      <c r="T103" s="29">
        <f>Invoer!$K$5</f>
        <v>43817</v>
      </c>
      <c r="U103" s="28">
        <v>0.34027777777777801</v>
      </c>
      <c r="V103">
        <v>1791.4666666666667</v>
      </c>
      <c r="W103">
        <v>538.33333333333337</v>
      </c>
      <c r="AH103" s="29">
        <f>Invoer!$K$5</f>
        <v>43817</v>
      </c>
      <c r="AI103" s="28">
        <v>0.34027777777777801</v>
      </c>
      <c r="AJ103">
        <v>36</v>
      </c>
      <c r="AK103">
        <v>36</v>
      </c>
      <c r="AL103">
        <v>36</v>
      </c>
    </row>
    <row r="104" spans="11:38" x14ac:dyDescent="0.35">
      <c r="K104" s="29">
        <f t="shared" si="1"/>
        <v>43817</v>
      </c>
      <c r="L104" s="28">
        <v>0.34375</v>
      </c>
      <c r="M104">
        <v>0</v>
      </c>
      <c r="N104">
        <v>16.888984998067219</v>
      </c>
      <c r="O104">
        <v>0</v>
      </c>
      <c r="P104">
        <v>16.888984998067219</v>
      </c>
      <c r="T104" s="29">
        <f>Invoer!$K$5</f>
        <v>43817</v>
      </c>
      <c r="U104" s="28">
        <v>0.34375</v>
      </c>
      <c r="V104">
        <v>1771.9333333333334</v>
      </c>
      <c r="W104">
        <v>536.13333333333333</v>
      </c>
      <c r="AH104" s="29">
        <f>Invoer!$K$5</f>
        <v>43817</v>
      </c>
      <c r="AI104" s="28">
        <v>0.34375</v>
      </c>
      <c r="AJ104">
        <v>36</v>
      </c>
      <c r="AK104">
        <v>36</v>
      </c>
      <c r="AL104">
        <v>36</v>
      </c>
    </row>
    <row r="105" spans="11:38" x14ac:dyDescent="0.35">
      <c r="K105" s="29">
        <f t="shared" si="1"/>
        <v>43817</v>
      </c>
      <c r="L105" s="28">
        <v>0.34722222222222199</v>
      </c>
      <c r="M105">
        <v>4.8491379310344829E-3</v>
      </c>
      <c r="N105">
        <v>16.886091550191242</v>
      </c>
      <c r="O105">
        <v>0</v>
      </c>
      <c r="P105">
        <v>16.886091550191242</v>
      </c>
      <c r="T105" s="29">
        <f>Invoer!$K$5</f>
        <v>43817</v>
      </c>
      <c r="U105" s="28">
        <v>0.34722222222222199</v>
      </c>
      <c r="V105">
        <v>1715.55</v>
      </c>
      <c r="W105">
        <v>533.2833333333333</v>
      </c>
      <c r="AH105" s="29">
        <f>Invoer!$K$5</f>
        <v>43817</v>
      </c>
      <c r="AI105" s="28">
        <v>0.34722222222222199</v>
      </c>
      <c r="AJ105">
        <v>36</v>
      </c>
      <c r="AK105">
        <v>36</v>
      </c>
      <c r="AL105">
        <v>36</v>
      </c>
    </row>
    <row r="106" spans="11:38" x14ac:dyDescent="0.35">
      <c r="K106" s="29">
        <f t="shared" si="1"/>
        <v>43817</v>
      </c>
      <c r="L106" s="28">
        <v>0.35069444444444398</v>
      </c>
      <c r="M106">
        <v>0</v>
      </c>
      <c r="N106">
        <v>16.88368034362793</v>
      </c>
      <c r="O106">
        <v>0</v>
      </c>
      <c r="P106">
        <v>16.88368034362793</v>
      </c>
      <c r="T106" s="29">
        <f>Invoer!$K$5</f>
        <v>43817</v>
      </c>
      <c r="U106" s="28">
        <v>0.35069444444444398</v>
      </c>
      <c r="V106">
        <v>1754.3666666666666</v>
      </c>
      <c r="W106">
        <v>536.98333333333335</v>
      </c>
      <c r="AH106" s="29">
        <f>Invoer!$K$5</f>
        <v>43817</v>
      </c>
      <c r="AI106" s="28">
        <v>0.35069444444444398</v>
      </c>
      <c r="AJ106">
        <v>36</v>
      </c>
      <c r="AK106">
        <v>36</v>
      </c>
      <c r="AL106">
        <v>36</v>
      </c>
    </row>
    <row r="107" spans="11:38" x14ac:dyDescent="0.35">
      <c r="K107" s="29">
        <f t="shared" si="1"/>
        <v>43817</v>
      </c>
      <c r="L107" s="28">
        <v>0.35416666666666702</v>
      </c>
      <c r="M107">
        <v>0</v>
      </c>
      <c r="N107">
        <v>16.88368034362793</v>
      </c>
      <c r="O107">
        <v>0</v>
      </c>
      <c r="P107">
        <v>16.88368034362793</v>
      </c>
      <c r="T107" s="29">
        <f>Invoer!$K$5</f>
        <v>43817</v>
      </c>
      <c r="U107" s="28">
        <v>0.35416666666666702</v>
      </c>
      <c r="V107">
        <v>1837.6333333333334</v>
      </c>
      <c r="W107">
        <v>541.7166666666667</v>
      </c>
      <c r="AH107" s="29">
        <f>Invoer!$K$5</f>
        <v>43817</v>
      </c>
      <c r="AI107" s="28">
        <v>0.35416666666666702</v>
      </c>
      <c r="AJ107">
        <v>36</v>
      </c>
      <c r="AK107">
        <v>36</v>
      </c>
      <c r="AL107">
        <v>36</v>
      </c>
    </row>
    <row r="108" spans="11:38" x14ac:dyDescent="0.35">
      <c r="K108" s="29">
        <f t="shared" si="1"/>
        <v>43817</v>
      </c>
      <c r="L108" s="28">
        <v>0.35763888888888901</v>
      </c>
      <c r="M108">
        <v>0</v>
      </c>
      <c r="N108">
        <v>16.883439222971599</v>
      </c>
      <c r="O108">
        <v>0</v>
      </c>
      <c r="P108">
        <v>16.883439222971599</v>
      </c>
      <c r="T108" s="29">
        <f>Invoer!$K$5</f>
        <v>43817</v>
      </c>
      <c r="U108" s="28">
        <v>0.35763888888888901</v>
      </c>
      <c r="V108">
        <v>1811.8333333333333</v>
      </c>
      <c r="W108">
        <v>537.6</v>
      </c>
      <c r="AH108" s="29">
        <f>Invoer!$K$5</f>
        <v>43817</v>
      </c>
      <c r="AI108" s="28">
        <v>0.35763888888888901</v>
      </c>
      <c r="AJ108">
        <v>36</v>
      </c>
      <c r="AK108">
        <v>36</v>
      </c>
      <c r="AL108">
        <v>36</v>
      </c>
    </row>
    <row r="109" spans="11:38" x14ac:dyDescent="0.35">
      <c r="K109" s="29">
        <f t="shared" si="1"/>
        <v>43817</v>
      </c>
      <c r="L109" s="28">
        <v>0.36111111111111099</v>
      </c>
      <c r="M109">
        <v>0</v>
      </c>
      <c r="N109">
        <v>16.88368034362793</v>
      </c>
      <c r="O109">
        <v>0</v>
      </c>
      <c r="P109">
        <v>16.88368034362793</v>
      </c>
      <c r="T109" s="29">
        <f>Invoer!$K$5</f>
        <v>43817</v>
      </c>
      <c r="U109" s="28">
        <v>0.36111111111111099</v>
      </c>
      <c r="V109">
        <v>1752.1</v>
      </c>
      <c r="W109">
        <v>534.9666666666667</v>
      </c>
      <c r="AH109" s="29">
        <f>Invoer!$K$5</f>
        <v>43817</v>
      </c>
      <c r="AI109" s="28">
        <v>0.36111111111111099</v>
      </c>
      <c r="AJ109">
        <v>36</v>
      </c>
      <c r="AK109">
        <v>36</v>
      </c>
      <c r="AL109">
        <v>36</v>
      </c>
    </row>
    <row r="110" spans="11:38" x14ac:dyDescent="0.35">
      <c r="K110" s="29">
        <f t="shared" si="1"/>
        <v>43817</v>
      </c>
      <c r="L110" s="28">
        <v>0.36458333333333298</v>
      </c>
      <c r="M110">
        <v>0</v>
      </c>
      <c r="N110">
        <v>16.883439222971599</v>
      </c>
      <c r="O110">
        <v>0</v>
      </c>
      <c r="P110">
        <v>16.883439222971599</v>
      </c>
      <c r="T110" s="29">
        <f>Invoer!$K$5</f>
        <v>43817</v>
      </c>
      <c r="U110" s="28">
        <v>0.36458333333333298</v>
      </c>
      <c r="V110">
        <v>1732.3833333333334</v>
      </c>
      <c r="W110">
        <v>534.73333333333335</v>
      </c>
      <c r="AH110" s="29">
        <f>Invoer!$K$5</f>
        <v>43817</v>
      </c>
      <c r="AI110" s="28">
        <v>0.36458333333333298</v>
      </c>
      <c r="AJ110">
        <v>36</v>
      </c>
      <c r="AK110">
        <v>36</v>
      </c>
      <c r="AL110">
        <v>36</v>
      </c>
    </row>
    <row r="111" spans="11:38" x14ac:dyDescent="0.35">
      <c r="K111" s="29">
        <f t="shared" si="1"/>
        <v>43817</v>
      </c>
      <c r="L111" s="28">
        <v>0.36805555555555602</v>
      </c>
      <c r="M111">
        <v>0</v>
      </c>
      <c r="N111">
        <v>16.882474740346272</v>
      </c>
      <c r="O111">
        <v>0</v>
      </c>
      <c r="P111">
        <v>16.882474740346272</v>
      </c>
      <c r="T111" s="29">
        <f>Invoer!$K$5</f>
        <v>43817</v>
      </c>
      <c r="U111" s="28">
        <v>0.36805555555555602</v>
      </c>
      <c r="V111">
        <v>1718.2166666666667</v>
      </c>
      <c r="W111">
        <v>533.63333333333333</v>
      </c>
      <c r="AH111" s="29">
        <f>Invoer!$K$5</f>
        <v>43817</v>
      </c>
      <c r="AI111" s="28">
        <v>0.36805555555555602</v>
      </c>
      <c r="AJ111">
        <v>36</v>
      </c>
      <c r="AK111">
        <v>36</v>
      </c>
      <c r="AL111">
        <v>36</v>
      </c>
    </row>
    <row r="112" spans="11:38" x14ac:dyDescent="0.35">
      <c r="K112" s="29">
        <f t="shared" si="1"/>
        <v>43817</v>
      </c>
      <c r="L112" s="28">
        <v>0.37152777777777801</v>
      </c>
      <c r="M112">
        <v>0</v>
      </c>
      <c r="N112">
        <v>16.882474740346272</v>
      </c>
      <c r="O112">
        <v>0</v>
      </c>
      <c r="P112">
        <v>16.882474740346272</v>
      </c>
      <c r="T112" s="29">
        <f>Invoer!$K$5</f>
        <v>43817</v>
      </c>
      <c r="U112" s="28">
        <v>0.37152777777777801</v>
      </c>
      <c r="V112">
        <v>1720.1333333333334</v>
      </c>
      <c r="W112">
        <v>532.95000000000005</v>
      </c>
      <c r="AH112" s="29">
        <f>Invoer!$K$5</f>
        <v>43817</v>
      </c>
      <c r="AI112" s="28">
        <v>0.37152777777777801</v>
      </c>
      <c r="AJ112">
        <v>36</v>
      </c>
      <c r="AK112">
        <v>36</v>
      </c>
      <c r="AL112">
        <v>36</v>
      </c>
    </row>
    <row r="113" spans="11:38" x14ac:dyDescent="0.35">
      <c r="K113" s="29">
        <f t="shared" si="1"/>
        <v>43817</v>
      </c>
      <c r="L113" s="28">
        <v>0.375</v>
      </c>
      <c r="M113">
        <v>0</v>
      </c>
      <c r="N113">
        <v>16.883198102315266</v>
      </c>
      <c r="O113">
        <v>0</v>
      </c>
      <c r="P113">
        <v>16.883198102315266</v>
      </c>
      <c r="T113" s="29">
        <f>Invoer!$K$5</f>
        <v>43817</v>
      </c>
      <c r="U113" s="28">
        <v>0.375</v>
      </c>
      <c r="V113">
        <v>1721.0666666666666</v>
      </c>
      <c r="W113">
        <v>532.4666666666667</v>
      </c>
      <c r="AH113" s="29">
        <f>Invoer!$K$5</f>
        <v>43817</v>
      </c>
      <c r="AI113" s="28">
        <v>0.375</v>
      </c>
      <c r="AJ113">
        <v>36</v>
      </c>
      <c r="AK113">
        <v>36</v>
      </c>
      <c r="AL113">
        <v>36</v>
      </c>
    </row>
    <row r="114" spans="11:38" x14ac:dyDescent="0.35">
      <c r="K114" s="29">
        <f t="shared" si="1"/>
        <v>43817</v>
      </c>
      <c r="L114" s="28">
        <v>0.37847222222222199</v>
      </c>
      <c r="M114">
        <v>0</v>
      </c>
      <c r="N114">
        <v>16.882233619689941</v>
      </c>
      <c r="O114">
        <v>0</v>
      </c>
      <c r="P114">
        <v>16.882233619689941</v>
      </c>
      <c r="T114" s="29">
        <f>Invoer!$K$5</f>
        <v>43817</v>
      </c>
      <c r="U114" s="28">
        <v>0.37847222222222199</v>
      </c>
      <c r="V114">
        <v>1685.2</v>
      </c>
      <c r="W114">
        <v>530.73333333333335</v>
      </c>
      <c r="AH114" s="29">
        <f>Invoer!$K$5</f>
        <v>43817</v>
      </c>
      <c r="AI114" s="28">
        <v>0.37847222222222199</v>
      </c>
      <c r="AJ114">
        <v>36</v>
      </c>
      <c r="AK114">
        <v>36</v>
      </c>
      <c r="AL114">
        <v>36</v>
      </c>
    </row>
    <row r="115" spans="11:38" x14ac:dyDescent="0.35">
      <c r="K115" s="29">
        <f t="shared" si="1"/>
        <v>43817</v>
      </c>
      <c r="L115" s="28">
        <v>0.38194444444444398</v>
      </c>
      <c r="M115">
        <v>0</v>
      </c>
      <c r="N115">
        <v>16.882715861002605</v>
      </c>
      <c r="O115">
        <v>0</v>
      </c>
      <c r="P115">
        <v>16.882715861002605</v>
      </c>
      <c r="T115" s="29">
        <f>Invoer!$K$5</f>
        <v>43817</v>
      </c>
      <c r="U115" s="28">
        <v>0.38194444444444398</v>
      </c>
      <c r="V115">
        <v>1676.6916666666666</v>
      </c>
      <c r="W115">
        <v>530.70000000000005</v>
      </c>
      <c r="AH115" s="29">
        <f>Invoer!$K$5</f>
        <v>43817</v>
      </c>
      <c r="AI115" s="28">
        <v>0.38194444444444398</v>
      </c>
      <c r="AJ115">
        <v>36</v>
      </c>
      <c r="AK115">
        <v>36</v>
      </c>
      <c r="AL115">
        <v>36</v>
      </c>
    </row>
    <row r="116" spans="11:38" x14ac:dyDescent="0.35">
      <c r="K116" s="29">
        <f t="shared" si="1"/>
        <v>43817</v>
      </c>
      <c r="L116" s="28">
        <v>0.38541666666666702</v>
      </c>
      <c r="M116">
        <v>0</v>
      </c>
      <c r="N116">
        <v>16.883439222971599</v>
      </c>
      <c r="O116">
        <v>0</v>
      </c>
      <c r="P116">
        <v>16.883439222971599</v>
      </c>
      <c r="T116" s="29">
        <f>Invoer!$K$5</f>
        <v>43817</v>
      </c>
      <c r="U116" s="28">
        <v>0.38541666666666702</v>
      </c>
      <c r="V116">
        <v>1643.7166666666667</v>
      </c>
      <c r="W116">
        <v>528.45000000000005</v>
      </c>
      <c r="AH116" s="29">
        <f>Invoer!$K$5</f>
        <v>43817</v>
      </c>
      <c r="AI116" s="28">
        <v>0.38541666666666702</v>
      </c>
      <c r="AJ116">
        <v>36</v>
      </c>
      <c r="AK116">
        <v>36</v>
      </c>
      <c r="AL116">
        <v>36</v>
      </c>
    </row>
    <row r="117" spans="11:38" x14ac:dyDescent="0.35">
      <c r="K117" s="29">
        <f t="shared" si="1"/>
        <v>43817</v>
      </c>
      <c r="L117" s="28">
        <v>0.38888888888888901</v>
      </c>
      <c r="M117">
        <v>0</v>
      </c>
      <c r="N117">
        <v>16.882113059361775</v>
      </c>
      <c r="O117">
        <v>0</v>
      </c>
      <c r="P117">
        <v>16.882113059361775</v>
      </c>
      <c r="T117" s="29">
        <f>Invoer!$K$5</f>
        <v>43817</v>
      </c>
      <c r="U117" s="28">
        <v>0.38888888888888901</v>
      </c>
      <c r="V117">
        <v>1629.2333333333333</v>
      </c>
      <c r="W117">
        <v>527.9</v>
      </c>
      <c r="AH117" s="29">
        <f>Invoer!$K$5</f>
        <v>43817</v>
      </c>
      <c r="AI117" s="28">
        <v>0.38888888888888901</v>
      </c>
      <c r="AJ117">
        <v>36</v>
      </c>
      <c r="AK117">
        <v>36</v>
      </c>
      <c r="AL117">
        <v>36</v>
      </c>
    </row>
    <row r="118" spans="11:38" x14ac:dyDescent="0.35">
      <c r="K118" s="29">
        <f t="shared" si="1"/>
        <v>43817</v>
      </c>
      <c r="L118" s="28">
        <v>0.39236111111111099</v>
      </c>
      <c r="M118">
        <v>0</v>
      </c>
      <c r="N118">
        <v>16.88368034362793</v>
      </c>
      <c r="O118">
        <v>0</v>
      </c>
      <c r="P118">
        <v>16.88368034362793</v>
      </c>
      <c r="T118" s="29">
        <f>Invoer!$K$5</f>
        <v>43817</v>
      </c>
      <c r="U118" s="28">
        <v>0.39236111111111099</v>
      </c>
      <c r="V118">
        <v>1645.6</v>
      </c>
      <c r="W118">
        <v>530.16666666666663</v>
      </c>
      <c r="AH118" s="29">
        <f>Invoer!$K$5</f>
        <v>43817</v>
      </c>
      <c r="AI118" s="28">
        <v>0.39236111111111099</v>
      </c>
      <c r="AJ118">
        <v>36</v>
      </c>
      <c r="AK118">
        <v>36</v>
      </c>
      <c r="AL118">
        <v>36</v>
      </c>
    </row>
    <row r="119" spans="11:38" x14ac:dyDescent="0.35">
      <c r="K119" s="29">
        <f t="shared" si="1"/>
        <v>43817</v>
      </c>
      <c r="L119" s="28">
        <v>0.39583333333333298</v>
      </c>
      <c r="M119">
        <v>0</v>
      </c>
      <c r="N119">
        <v>16.88368034362793</v>
      </c>
      <c r="O119">
        <v>0</v>
      </c>
      <c r="P119">
        <v>16.88368034362793</v>
      </c>
      <c r="T119" s="29">
        <f>Invoer!$K$5</f>
        <v>43817</v>
      </c>
      <c r="U119" s="28">
        <v>0.39583333333333298</v>
      </c>
      <c r="V119">
        <v>1724.5374999999999</v>
      </c>
      <c r="W119">
        <v>536.41666666666663</v>
      </c>
      <c r="AH119" s="29">
        <f>Invoer!$K$5</f>
        <v>43817</v>
      </c>
      <c r="AI119" s="28">
        <v>0.39583333333333298</v>
      </c>
      <c r="AJ119">
        <v>36</v>
      </c>
      <c r="AK119">
        <v>36</v>
      </c>
      <c r="AL119">
        <v>36</v>
      </c>
    </row>
    <row r="120" spans="11:38" x14ac:dyDescent="0.35">
      <c r="K120" s="29">
        <f t="shared" si="1"/>
        <v>43817</v>
      </c>
      <c r="L120" s="28">
        <v>0.39930555555555602</v>
      </c>
      <c r="M120">
        <v>0</v>
      </c>
      <c r="N120">
        <v>16.88368034362793</v>
      </c>
      <c r="O120">
        <v>0</v>
      </c>
      <c r="P120">
        <v>16.88368034362793</v>
      </c>
      <c r="T120" s="29">
        <f>Invoer!$K$5</f>
        <v>43817</v>
      </c>
      <c r="U120" s="28">
        <v>0.39930555555555602</v>
      </c>
      <c r="V120">
        <v>1824.1833333333334</v>
      </c>
      <c r="W120">
        <v>542.41666666666663</v>
      </c>
      <c r="AH120" s="29">
        <f>Invoer!$K$5</f>
        <v>43817</v>
      </c>
      <c r="AI120" s="28">
        <v>0.39930555555555602</v>
      </c>
      <c r="AJ120">
        <v>36</v>
      </c>
      <c r="AK120">
        <v>36</v>
      </c>
      <c r="AL120">
        <v>36</v>
      </c>
    </row>
    <row r="121" spans="11:38" x14ac:dyDescent="0.35">
      <c r="K121" s="29">
        <f t="shared" si="1"/>
        <v>43817</v>
      </c>
      <c r="L121" s="28">
        <v>0.40277777777777801</v>
      </c>
      <c r="M121">
        <v>0</v>
      </c>
      <c r="N121">
        <v>16.88368034362793</v>
      </c>
      <c r="O121">
        <v>0</v>
      </c>
      <c r="P121">
        <v>16.88368034362793</v>
      </c>
      <c r="T121" s="29">
        <f>Invoer!$K$5</f>
        <v>43817</v>
      </c>
      <c r="U121" s="28">
        <v>0.40277777777777801</v>
      </c>
      <c r="V121">
        <v>1841.3</v>
      </c>
      <c r="W121">
        <v>541.79999999999995</v>
      </c>
      <c r="AH121" s="29">
        <f>Invoer!$K$5</f>
        <v>43817</v>
      </c>
      <c r="AI121" s="28">
        <v>0.40277777777777801</v>
      </c>
      <c r="AJ121">
        <v>36</v>
      </c>
      <c r="AK121">
        <v>36</v>
      </c>
      <c r="AL121">
        <v>36</v>
      </c>
    </row>
    <row r="122" spans="11:38" x14ac:dyDescent="0.35">
      <c r="K122" s="29">
        <f t="shared" si="1"/>
        <v>43817</v>
      </c>
      <c r="L122" s="28">
        <v>0.40625</v>
      </c>
      <c r="M122">
        <v>0</v>
      </c>
      <c r="N122">
        <v>16.88368034362793</v>
      </c>
      <c r="O122">
        <v>0</v>
      </c>
      <c r="P122">
        <v>16.88368034362793</v>
      </c>
      <c r="T122" s="29">
        <f>Invoer!$K$5</f>
        <v>43817</v>
      </c>
      <c r="U122" s="28">
        <v>0.40625</v>
      </c>
      <c r="V122">
        <v>1917.6</v>
      </c>
      <c r="W122">
        <v>546.35</v>
      </c>
      <c r="AH122" s="29">
        <f>Invoer!$K$5</f>
        <v>43817</v>
      </c>
      <c r="AI122" s="28">
        <v>0.40625</v>
      </c>
      <c r="AJ122">
        <v>36</v>
      </c>
      <c r="AK122">
        <v>36</v>
      </c>
      <c r="AL122">
        <v>36</v>
      </c>
    </row>
    <row r="123" spans="11:38" x14ac:dyDescent="0.35">
      <c r="K123" s="29">
        <f t="shared" si="1"/>
        <v>43817</v>
      </c>
      <c r="L123" s="28">
        <v>0.40972222222222199</v>
      </c>
      <c r="M123">
        <v>0</v>
      </c>
      <c r="N123">
        <v>16.88368034362793</v>
      </c>
      <c r="O123">
        <v>0</v>
      </c>
      <c r="P123">
        <v>16.88368034362793</v>
      </c>
      <c r="T123" s="29">
        <f>Invoer!$K$5</f>
        <v>43817</v>
      </c>
      <c r="U123" s="28">
        <v>0.40972222222222199</v>
      </c>
      <c r="V123">
        <v>1961.9166666666667</v>
      </c>
      <c r="W123">
        <v>549.73333333333335</v>
      </c>
      <c r="AH123" s="29">
        <f>Invoer!$K$5</f>
        <v>43817</v>
      </c>
      <c r="AI123" s="28">
        <v>0.40972222222222199</v>
      </c>
      <c r="AJ123">
        <v>36</v>
      </c>
      <c r="AK123">
        <v>36</v>
      </c>
      <c r="AL123">
        <v>36</v>
      </c>
    </row>
    <row r="124" spans="11:38" x14ac:dyDescent="0.35">
      <c r="K124" s="29">
        <f t="shared" si="1"/>
        <v>43817</v>
      </c>
      <c r="L124" s="28">
        <v>0.41319444444444398</v>
      </c>
      <c r="M124">
        <v>0</v>
      </c>
      <c r="N124">
        <v>16.88705603281657</v>
      </c>
      <c r="O124">
        <v>0</v>
      </c>
      <c r="P124">
        <v>16.88705603281657</v>
      </c>
      <c r="T124" s="29">
        <f>Invoer!$K$5</f>
        <v>43817</v>
      </c>
      <c r="U124" s="28">
        <v>0.41319444444444398</v>
      </c>
      <c r="V124">
        <v>2041.4666666666667</v>
      </c>
      <c r="W124">
        <v>553.73333333333335</v>
      </c>
      <c r="AH124" s="29">
        <f>Invoer!$K$5</f>
        <v>43817</v>
      </c>
      <c r="AI124" s="28">
        <v>0.41319444444444398</v>
      </c>
      <c r="AJ124">
        <v>36</v>
      </c>
      <c r="AK124">
        <v>36</v>
      </c>
      <c r="AL124">
        <v>36</v>
      </c>
    </row>
    <row r="125" spans="11:38" x14ac:dyDescent="0.35">
      <c r="K125" s="29">
        <f t="shared" si="1"/>
        <v>43817</v>
      </c>
      <c r="L125" s="28">
        <v>0.41666666666666702</v>
      </c>
      <c r="M125">
        <v>0</v>
      </c>
      <c r="N125">
        <v>16.893807411193848</v>
      </c>
      <c r="O125">
        <v>0</v>
      </c>
      <c r="P125">
        <v>16.893807411193848</v>
      </c>
      <c r="T125" s="29">
        <f>Invoer!$K$5</f>
        <v>43817</v>
      </c>
      <c r="U125" s="28">
        <v>0.41666666666666702</v>
      </c>
      <c r="V125">
        <v>2009.7</v>
      </c>
      <c r="W125">
        <v>551.58333333333337</v>
      </c>
      <c r="AH125" s="29">
        <f>Invoer!$K$5</f>
        <v>43817</v>
      </c>
      <c r="AI125" s="28">
        <v>0.41666666666666702</v>
      </c>
      <c r="AJ125">
        <v>36</v>
      </c>
      <c r="AK125">
        <v>36</v>
      </c>
      <c r="AL125">
        <v>36</v>
      </c>
    </row>
    <row r="126" spans="11:38" x14ac:dyDescent="0.35">
      <c r="K126" s="29">
        <f t="shared" si="1"/>
        <v>43817</v>
      </c>
      <c r="L126" s="28">
        <v>0.42013888888888901</v>
      </c>
      <c r="M126">
        <v>0</v>
      </c>
      <c r="N126">
        <v>16.901523272196453</v>
      </c>
      <c r="O126">
        <v>0</v>
      </c>
      <c r="P126">
        <v>16.901523272196453</v>
      </c>
      <c r="T126" s="29">
        <f>Invoer!$K$5</f>
        <v>43817</v>
      </c>
      <c r="U126" s="28">
        <v>0.42013888888888901</v>
      </c>
      <c r="V126">
        <v>1980.2666666666667</v>
      </c>
      <c r="W126">
        <v>550.6</v>
      </c>
      <c r="AH126" s="29">
        <f>Invoer!$K$5</f>
        <v>43817</v>
      </c>
      <c r="AI126" s="28">
        <v>0.42013888888888901</v>
      </c>
      <c r="AJ126">
        <v>36</v>
      </c>
      <c r="AK126">
        <v>36</v>
      </c>
      <c r="AL126">
        <v>36</v>
      </c>
    </row>
    <row r="127" spans="11:38" x14ac:dyDescent="0.35">
      <c r="K127" s="29">
        <f t="shared" si="1"/>
        <v>43817</v>
      </c>
      <c r="L127" s="28">
        <v>0.42361111111111099</v>
      </c>
      <c r="M127">
        <v>0</v>
      </c>
      <c r="N127">
        <v>16.909721374511719</v>
      </c>
      <c r="O127">
        <v>0</v>
      </c>
      <c r="P127">
        <v>16.909721374511719</v>
      </c>
      <c r="T127" s="29">
        <f>Invoer!$K$5</f>
        <v>43817</v>
      </c>
      <c r="U127" s="28">
        <v>0.42361111111111099</v>
      </c>
      <c r="V127">
        <v>1969.4333333333334</v>
      </c>
      <c r="W127">
        <v>549.6</v>
      </c>
      <c r="AH127" s="29">
        <f>Invoer!$K$5</f>
        <v>43817</v>
      </c>
      <c r="AI127" s="28">
        <v>0.42361111111111099</v>
      </c>
      <c r="AJ127">
        <v>36</v>
      </c>
      <c r="AK127">
        <v>36</v>
      </c>
      <c r="AL127">
        <v>36</v>
      </c>
    </row>
    <row r="128" spans="11:38" x14ac:dyDescent="0.35">
      <c r="K128" s="29">
        <f t="shared" si="1"/>
        <v>43817</v>
      </c>
      <c r="L128" s="28">
        <v>0.42708333333333298</v>
      </c>
      <c r="M128">
        <v>0</v>
      </c>
      <c r="N128">
        <v>16.912614822387695</v>
      </c>
      <c r="O128">
        <v>0</v>
      </c>
      <c r="P128">
        <v>16.912614822387695</v>
      </c>
      <c r="T128" s="29">
        <f>Invoer!$K$5</f>
        <v>43817</v>
      </c>
      <c r="U128" s="28">
        <v>0.42708333333333298</v>
      </c>
      <c r="V128">
        <v>1943.5833333333333</v>
      </c>
      <c r="W128">
        <v>547.5</v>
      </c>
      <c r="AH128" s="29">
        <f>Invoer!$K$5</f>
        <v>43817</v>
      </c>
      <c r="AI128" s="28">
        <v>0.42708333333333298</v>
      </c>
      <c r="AJ128">
        <v>36</v>
      </c>
      <c r="AK128">
        <v>36</v>
      </c>
      <c r="AL128">
        <v>36</v>
      </c>
    </row>
    <row r="129" spans="11:38" x14ac:dyDescent="0.35">
      <c r="K129" s="29">
        <f t="shared" si="1"/>
        <v>43817</v>
      </c>
      <c r="L129" s="28">
        <v>0.43055555555555602</v>
      </c>
      <c r="M129">
        <v>0</v>
      </c>
      <c r="N129">
        <v>16.912614822387695</v>
      </c>
      <c r="O129">
        <v>0</v>
      </c>
      <c r="P129">
        <v>16.912614822387695</v>
      </c>
      <c r="T129" s="29">
        <f>Invoer!$K$5</f>
        <v>43817</v>
      </c>
      <c r="U129" s="28">
        <v>0.43055555555555602</v>
      </c>
      <c r="V129">
        <v>1927.7666666666667</v>
      </c>
      <c r="W129">
        <v>546.81666666666672</v>
      </c>
      <c r="AH129" s="29">
        <f>Invoer!$K$5</f>
        <v>43817</v>
      </c>
      <c r="AI129" s="28">
        <v>0.43055555555555602</v>
      </c>
      <c r="AJ129">
        <v>36</v>
      </c>
      <c r="AK129">
        <v>36</v>
      </c>
      <c r="AL129">
        <v>36</v>
      </c>
    </row>
    <row r="130" spans="11:38" x14ac:dyDescent="0.35">
      <c r="K130" s="29">
        <f t="shared" si="1"/>
        <v>43817</v>
      </c>
      <c r="L130" s="28">
        <v>0.43402777777777801</v>
      </c>
      <c r="M130">
        <v>0</v>
      </c>
      <c r="N130">
        <v>16.912614822387695</v>
      </c>
      <c r="O130">
        <v>0</v>
      </c>
      <c r="P130">
        <v>16.912614822387695</v>
      </c>
      <c r="T130" s="29">
        <f>Invoer!$K$5</f>
        <v>43817</v>
      </c>
      <c r="U130" s="28">
        <v>0.43402777777777801</v>
      </c>
      <c r="V130">
        <v>1871.5</v>
      </c>
      <c r="W130">
        <v>542.0333333333333</v>
      </c>
      <c r="AH130" s="29">
        <f>Invoer!$K$5</f>
        <v>43817</v>
      </c>
      <c r="AI130" s="28">
        <v>0.43402777777777801</v>
      </c>
      <c r="AJ130">
        <v>36</v>
      </c>
      <c r="AK130">
        <v>36</v>
      </c>
      <c r="AL130">
        <v>36</v>
      </c>
    </row>
    <row r="131" spans="11:38" x14ac:dyDescent="0.35">
      <c r="K131" s="29">
        <f t="shared" si="1"/>
        <v>43817</v>
      </c>
      <c r="L131" s="28">
        <v>0.4375</v>
      </c>
      <c r="M131">
        <v>0</v>
      </c>
      <c r="N131">
        <v>16.91382058461507</v>
      </c>
      <c r="O131">
        <v>0</v>
      </c>
      <c r="P131">
        <v>16.91382058461507</v>
      </c>
      <c r="T131" s="29">
        <f>Invoer!$K$5</f>
        <v>43817</v>
      </c>
      <c r="U131" s="28">
        <v>0.4375</v>
      </c>
      <c r="V131">
        <v>1780.0166666666667</v>
      </c>
      <c r="W131">
        <v>537.81666666666672</v>
      </c>
      <c r="AH131" s="29">
        <f>Invoer!$K$5</f>
        <v>43817</v>
      </c>
      <c r="AI131" s="28">
        <v>0.4375</v>
      </c>
      <c r="AJ131">
        <v>36</v>
      </c>
      <c r="AK131">
        <v>36</v>
      </c>
      <c r="AL131">
        <v>36</v>
      </c>
    </row>
    <row r="132" spans="11:38" x14ac:dyDescent="0.35">
      <c r="K132" s="29">
        <f t="shared" si="1"/>
        <v>43817</v>
      </c>
      <c r="L132" s="28">
        <v>0.44097222222222199</v>
      </c>
      <c r="M132">
        <v>0</v>
      </c>
      <c r="N132">
        <v>16.918884785970054</v>
      </c>
      <c r="O132">
        <v>0</v>
      </c>
      <c r="P132">
        <v>16.918884785970054</v>
      </c>
      <c r="T132" s="29">
        <f>Invoer!$K$5</f>
        <v>43817</v>
      </c>
      <c r="U132" s="28">
        <v>0.44097222222222199</v>
      </c>
      <c r="V132">
        <v>1787.9166666666667</v>
      </c>
      <c r="W132">
        <v>538.29999999999995</v>
      </c>
      <c r="AH132" s="29">
        <f>Invoer!$K$5</f>
        <v>43817</v>
      </c>
      <c r="AI132" s="28">
        <v>0.44097222222222199</v>
      </c>
      <c r="AJ132">
        <v>36</v>
      </c>
      <c r="AK132">
        <v>36</v>
      </c>
      <c r="AL132">
        <v>36</v>
      </c>
    </row>
    <row r="133" spans="11:38" x14ac:dyDescent="0.35">
      <c r="K133" s="29">
        <f t="shared" si="1"/>
        <v>43817</v>
      </c>
      <c r="L133" s="28">
        <v>0.44444444444444398</v>
      </c>
      <c r="M133">
        <v>0</v>
      </c>
      <c r="N133">
        <v>16.923707834879558</v>
      </c>
      <c r="O133">
        <v>0</v>
      </c>
      <c r="P133">
        <v>16.923707834879558</v>
      </c>
      <c r="T133" s="29">
        <f>Invoer!$K$5</f>
        <v>43817</v>
      </c>
      <c r="U133" s="28">
        <v>0.44444444444444398</v>
      </c>
      <c r="V133">
        <v>1735.95</v>
      </c>
      <c r="W133">
        <v>535.66666666666663</v>
      </c>
      <c r="AH133" s="29">
        <f>Invoer!$K$5</f>
        <v>43817</v>
      </c>
      <c r="AI133" s="28">
        <v>0.44444444444444398</v>
      </c>
      <c r="AJ133">
        <v>36</v>
      </c>
      <c r="AK133">
        <v>36</v>
      </c>
      <c r="AL133">
        <v>36</v>
      </c>
    </row>
    <row r="134" spans="11:38" x14ac:dyDescent="0.35">
      <c r="K134" s="29">
        <f t="shared" ref="K134:K197" si="2">$K$5</f>
        <v>43817</v>
      </c>
      <c r="L134" s="28">
        <v>0.44791666666666702</v>
      </c>
      <c r="M134">
        <v>0</v>
      </c>
      <c r="N134">
        <v>16.926722240447997</v>
      </c>
      <c r="O134">
        <v>0</v>
      </c>
      <c r="P134">
        <v>16.926722240447997</v>
      </c>
      <c r="T134" s="29">
        <f>Invoer!$K$5</f>
        <v>43817</v>
      </c>
      <c r="U134" s="28">
        <v>0.44791666666666702</v>
      </c>
      <c r="V134">
        <v>1691.4166666666667</v>
      </c>
      <c r="W134">
        <v>533.29999999999995</v>
      </c>
      <c r="AH134" s="29">
        <f>Invoer!$K$5</f>
        <v>43817</v>
      </c>
      <c r="AI134" s="28">
        <v>0.44791666666666702</v>
      </c>
      <c r="AJ134">
        <v>36</v>
      </c>
      <c r="AK134">
        <v>36</v>
      </c>
      <c r="AL134">
        <v>36</v>
      </c>
    </row>
    <row r="135" spans="11:38" x14ac:dyDescent="0.35">
      <c r="K135" s="29">
        <f t="shared" si="2"/>
        <v>43817</v>
      </c>
      <c r="L135" s="28">
        <v>0.45138888888888901</v>
      </c>
      <c r="M135">
        <v>0</v>
      </c>
      <c r="N135">
        <v>16.927083969116211</v>
      </c>
      <c r="O135">
        <v>0</v>
      </c>
      <c r="P135">
        <v>16.927083969116211</v>
      </c>
      <c r="T135" s="29">
        <f>Invoer!$K$5</f>
        <v>43817</v>
      </c>
      <c r="U135" s="28">
        <v>0.45138888888888901</v>
      </c>
      <c r="V135">
        <v>1674.2666666666667</v>
      </c>
      <c r="W135">
        <v>534.45000000000005</v>
      </c>
      <c r="AH135" s="29">
        <f>Invoer!$K$5</f>
        <v>43817</v>
      </c>
      <c r="AI135" s="28">
        <v>0.45138888888888901</v>
      </c>
      <c r="AJ135">
        <v>36</v>
      </c>
      <c r="AK135">
        <v>36</v>
      </c>
      <c r="AL135">
        <v>36</v>
      </c>
    </row>
    <row r="136" spans="11:38" x14ac:dyDescent="0.35">
      <c r="K136" s="29">
        <f t="shared" si="2"/>
        <v>43817</v>
      </c>
      <c r="L136" s="28">
        <v>0.45486111111111099</v>
      </c>
      <c r="M136">
        <v>0</v>
      </c>
      <c r="N136">
        <v>16.927083969116211</v>
      </c>
      <c r="O136">
        <v>0</v>
      </c>
      <c r="P136">
        <v>16.927083969116211</v>
      </c>
      <c r="T136" s="29">
        <f>Invoer!$K$5</f>
        <v>43817</v>
      </c>
      <c r="U136" s="28">
        <v>0.45486111111111099</v>
      </c>
      <c r="V136">
        <v>1725.5166666666667</v>
      </c>
      <c r="W136">
        <v>539.1</v>
      </c>
      <c r="AH136" s="29">
        <f>Invoer!$K$5</f>
        <v>43817</v>
      </c>
      <c r="AI136" s="28">
        <v>0.45486111111111099</v>
      </c>
      <c r="AJ136">
        <v>36</v>
      </c>
      <c r="AK136">
        <v>36</v>
      </c>
      <c r="AL136">
        <v>36</v>
      </c>
    </row>
    <row r="137" spans="11:38" x14ac:dyDescent="0.35">
      <c r="K137" s="29">
        <f t="shared" si="2"/>
        <v>43817</v>
      </c>
      <c r="L137" s="28">
        <v>0.45833333333333298</v>
      </c>
      <c r="M137">
        <v>0</v>
      </c>
      <c r="N137">
        <v>16.929012934366863</v>
      </c>
      <c r="O137">
        <v>0</v>
      </c>
      <c r="P137">
        <v>16.929012934366863</v>
      </c>
      <c r="T137" s="29">
        <f>Invoer!$K$5</f>
        <v>43817</v>
      </c>
      <c r="U137" s="28">
        <v>0.45833333333333298</v>
      </c>
      <c r="V137">
        <v>1787.3166666666666</v>
      </c>
      <c r="W137">
        <v>541.58333333333337</v>
      </c>
      <c r="AH137" s="29">
        <f>Invoer!$K$5</f>
        <v>43817</v>
      </c>
      <c r="AI137" s="28">
        <v>0.45833333333333298</v>
      </c>
      <c r="AJ137">
        <v>36</v>
      </c>
      <c r="AK137">
        <v>36</v>
      </c>
      <c r="AL137">
        <v>36</v>
      </c>
    </row>
    <row r="138" spans="11:38" x14ac:dyDescent="0.35">
      <c r="K138" s="29">
        <f t="shared" si="2"/>
        <v>43817</v>
      </c>
      <c r="L138" s="28">
        <v>0.46180555555555602</v>
      </c>
      <c r="M138">
        <v>0</v>
      </c>
      <c r="N138">
        <v>16.931665261586506</v>
      </c>
      <c r="O138">
        <v>0</v>
      </c>
      <c r="P138">
        <v>16.931665261586506</v>
      </c>
      <c r="T138" s="29">
        <f>Invoer!$K$5</f>
        <v>43817</v>
      </c>
      <c r="U138" s="28">
        <v>0.46180555555555602</v>
      </c>
      <c r="V138">
        <v>1838.0166666666667</v>
      </c>
      <c r="W138">
        <v>544.4</v>
      </c>
      <c r="AH138" s="29">
        <f>Invoer!$K$5</f>
        <v>43817</v>
      </c>
      <c r="AI138" s="28">
        <v>0.46180555555555602</v>
      </c>
      <c r="AJ138">
        <v>36</v>
      </c>
      <c r="AK138">
        <v>36</v>
      </c>
      <c r="AL138">
        <v>36</v>
      </c>
    </row>
    <row r="139" spans="11:38" x14ac:dyDescent="0.35">
      <c r="K139" s="29">
        <f t="shared" si="2"/>
        <v>43817</v>
      </c>
      <c r="L139" s="28">
        <v>0.46527777777777801</v>
      </c>
      <c r="M139">
        <v>0</v>
      </c>
      <c r="N139">
        <v>16.9408278465271</v>
      </c>
      <c r="O139">
        <v>0</v>
      </c>
      <c r="P139">
        <v>16.9408278465271</v>
      </c>
      <c r="T139" s="29">
        <f>Invoer!$K$5</f>
        <v>43817</v>
      </c>
      <c r="U139" s="28">
        <v>0.46527777777777801</v>
      </c>
      <c r="V139">
        <v>1870.65</v>
      </c>
      <c r="W139">
        <v>546.45000000000005</v>
      </c>
      <c r="AH139" s="29">
        <f>Invoer!$K$5</f>
        <v>43817</v>
      </c>
      <c r="AI139" s="28">
        <v>0.46527777777777801</v>
      </c>
      <c r="AJ139">
        <v>36</v>
      </c>
      <c r="AK139">
        <v>36</v>
      </c>
      <c r="AL139">
        <v>36</v>
      </c>
    </row>
    <row r="140" spans="11:38" x14ac:dyDescent="0.35">
      <c r="K140" s="29">
        <f t="shared" si="2"/>
        <v>43817</v>
      </c>
      <c r="L140" s="28">
        <v>0.46875</v>
      </c>
      <c r="M140">
        <v>0</v>
      </c>
      <c r="N140">
        <v>16.941551208496094</v>
      </c>
      <c r="O140">
        <v>0</v>
      </c>
      <c r="P140">
        <v>16.941551208496094</v>
      </c>
      <c r="T140" s="29">
        <f>Invoer!$K$5</f>
        <v>43817</v>
      </c>
      <c r="U140" s="28">
        <v>0.46875</v>
      </c>
      <c r="V140">
        <v>2017.5</v>
      </c>
      <c r="W140">
        <v>554.08333333333337</v>
      </c>
      <c r="AH140" s="29">
        <f>Invoer!$K$5</f>
        <v>43817</v>
      </c>
      <c r="AI140" s="28">
        <v>0.46875</v>
      </c>
      <c r="AJ140">
        <v>36</v>
      </c>
      <c r="AK140">
        <v>36</v>
      </c>
      <c r="AL140">
        <v>36</v>
      </c>
    </row>
    <row r="141" spans="11:38" x14ac:dyDescent="0.35">
      <c r="K141" s="29">
        <f t="shared" si="2"/>
        <v>43817</v>
      </c>
      <c r="L141" s="28">
        <v>0.47222222222222199</v>
      </c>
      <c r="M141">
        <v>0</v>
      </c>
      <c r="N141">
        <v>16.941551208496094</v>
      </c>
      <c r="O141">
        <v>0</v>
      </c>
      <c r="P141">
        <v>16.941551208496094</v>
      </c>
      <c r="T141" s="29">
        <f>Invoer!$K$5</f>
        <v>43817</v>
      </c>
      <c r="U141" s="28">
        <v>0.47222222222222199</v>
      </c>
      <c r="V141">
        <v>2086.5666666666666</v>
      </c>
      <c r="W141">
        <v>557.41666666666663</v>
      </c>
      <c r="AH141" s="29">
        <f>Invoer!$K$5</f>
        <v>43817</v>
      </c>
      <c r="AI141" s="28">
        <v>0.47222222222222199</v>
      </c>
      <c r="AJ141">
        <v>36</v>
      </c>
      <c r="AK141">
        <v>36</v>
      </c>
      <c r="AL141">
        <v>36</v>
      </c>
    </row>
    <row r="142" spans="11:38" x14ac:dyDescent="0.35">
      <c r="K142" s="29">
        <f t="shared" si="2"/>
        <v>43817</v>
      </c>
      <c r="L142" s="28">
        <v>0.47569444444444398</v>
      </c>
      <c r="M142">
        <v>0</v>
      </c>
      <c r="N142">
        <v>16.941551208496094</v>
      </c>
      <c r="O142">
        <v>0</v>
      </c>
      <c r="P142">
        <v>16.941551208496094</v>
      </c>
      <c r="T142" s="29">
        <f>Invoer!$K$5</f>
        <v>43817</v>
      </c>
      <c r="U142" s="28">
        <v>0.47569444444444398</v>
      </c>
      <c r="V142">
        <v>2130</v>
      </c>
      <c r="W142">
        <v>560.01666666666665</v>
      </c>
      <c r="AH142" s="29">
        <f>Invoer!$K$5</f>
        <v>43817</v>
      </c>
      <c r="AI142" s="28">
        <v>0.47569444444444398</v>
      </c>
      <c r="AJ142">
        <v>36</v>
      </c>
      <c r="AK142">
        <v>36</v>
      </c>
      <c r="AL142">
        <v>36</v>
      </c>
    </row>
    <row r="143" spans="11:38" x14ac:dyDescent="0.35">
      <c r="K143" s="29">
        <f t="shared" si="2"/>
        <v>43817</v>
      </c>
      <c r="L143" s="28">
        <v>0.47916666666666702</v>
      </c>
      <c r="M143">
        <v>0</v>
      </c>
      <c r="N143">
        <v>16.949267069498699</v>
      </c>
      <c r="O143">
        <v>0</v>
      </c>
      <c r="P143">
        <v>16.949267069498699</v>
      </c>
      <c r="T143" s="29">
        <f>Invoer!$K$5</f>
        <v>43817</v>
      </c>
      <c r="U143" s="28">
        <v>0.47916666666666702</v>
      </c>
      <c r="V143">
        <v>2051.4</v>
      </c>
      <c r="W143">
        <v>556.13333333333333</v>
      </c>
      <c r="AH143" s="29">
        <f>Invoer!$K$5</f>
        <v>43817</v>
      </c>
      <c r="AI143" s="28">
        <v>0.47916666666666702</v>
      </c>
      <c r="AJ143">
        <v>36</v>
      </c>
      <c r="AK143">
        <v>36</v>
      </c>
      <c r="AL143">
        <v>36</v>
      </c>
    </row>
    <row r="144" spans="11:38" x14ac:dyDescent="0.35">
      <c r="K144" s="29">
        <f t="shared" si="2"/>
        <v>43817</v>
      </c>
      <c r="L144" s="28">
        <v>0.48263888888888901</v>
      </c>
      <c r="M144">
        <v>0</v>
      </c>
      <c r="N144">
        <v>16.956018447875977</v>
      </c>
      <c r="O144">
        <v>0</v>
      </c>
      <c r="P144">
        <v>16.956018447875977</v>
      </c>
      <c r="T144" s="29">
        <f>Invoer!$K$5</f>
        <v>43817</v>
      </c>
      <c r="U144" s="28">
        <v>0.48263888888888901</v>
      </c>
      <c r="V144">
        <v>2091.65</v>
      </c>
      <c r="W144">
        <v>557.58333333333337</v>
      </c>
      <c r="AH144" s="29">
        <f>Invoer!$K$5</f>
        <v>43817</v>
      </c>
      <c r="AI144" s="28">
        <v>0.48263888888888901</v>
      </c>
      <c r="AJ144">
        <v>36</v>
      </c>
      <c r="AK144">
        <v>36</v>
      </c>
      <c r="AL144">
        <v>36</v>
      </c>
    </row>
    <row r="145" spans="11:38" x14ac:dyDescent="0.35">
      <c r="K145" s="29">
        <f t="shared" si="2"/>
        <v>43817</v>
      </c>
      <c r="L145" s="28">
        <v>0.48611111111111099</v>
      </c>
      <c r="M145">
        <v>0</v>
      </c>
      <c r="N145">
        <v>16.956018447875977</v>
      </c>
      <c r="O145">
        <v>0</v>
      </c>
      <c r="P145">
        <v>16.956018447875977</v>
      </c>
      <c r="T145" s="29">
        <f>Invoer!$K$5</f>
        <v>43817</v>
      </c>
      <c r="U145" s="28">
        <v>0.48611111111111099</v>
      </c>
      <c r="V145">
        <v>2128.0833333333335</v>
      </c>
      <c r="W145">
        <v>558.6</v>
      </c>
      <c r="AH145" s="29">
        <f>Invoer!$K$5</f>
        <v>43817</v>
      </c>
      <c r="AI145" s="28">
        <v>0.48611111111111099</v>
      </c>
      <c r="AJ145">
        <v>36</v>
      </c>
      <c r="AK145">
        <v>36</v>
      </c>
      <c r="AL145">
        <v>36</v>
      </c>
    </row>
    <row r="146" spans="11:38" x14ac:dyDescent="0.35">
      <c r="K146" s="29">
        <f t="shared" si="2"/>
        <v>43817</v>
      </c>
      <c r="L146" s="28">
        <v>0.48958333333333298</v>
      </c>
      <c r="M146">
        <v>0</v>
      </c>
      <c r="N146">
        <v>16.956018447875977</v>
      </c>
      <c r="O146">
        <v>0</v>
      </c>
      <c r="P146">
        <v>16.956018447875977</v>
      </c>
      <c r="T146" s="29">
        <f>Invoer!$K$5</f>
        <v>43817</v>
      </c>
      <c r="U146" s="28">
        <v>0.48958333333333298</v>
      </c>
      <c r="V146">
        <v>2133.1999999999998</v>
      </c>
      <c r="W146">
        <v>557.76666666666665</v>
      </c>
      <c r="AH146" s="29">
        <f>Invoer!$K$5</f>
        <v>43817</v>
      </c>
      <c r="AI146" s="28">
        <v>0.48958333333333298</v>
      </c>
      <c r="AJ146">
        <v>36</v>
      </c>
      <c r="AK146">
        <v>36</v>
      </c>
      <c r="AL146">
        <v>36</v>
      </c>
    </row>
    <row r="147" spans="11:38" x14ac:dyDescent="0.35">
      <c r="K147" s="29">
        <f t="shared" si="2"/>
        <v>43817</v>
      </c>
      <c r="L147" s="28">
        <v>0.49305555555555602</v>
      </c>
      <c r="M147">
        <v>0</v>
      </c>
      <c r="N147">
        <v>16.962769826253254</v>
      </c>
      <c r="O147">
        <v>0</v>
      </c>
      <c r="P147">
        <v>16.962769826253254</v>
      </c>
      <c r="T147" s="29">
        <f>Invoer!$K$5</f>
        <v>43817</v>
      </c>
      <c r="U147" s="28">
        <v>0.49305555555555602</v>
      </c>
      <c r="V147">
        <v>2100.1999999999998</v>
      </c>
      <c r="W147">
        <v>557.41666666666663</v>
      </c>
      <c r="AH147" s="29">
        <f>Invoer!$K$5</f>
        <v>43817</v>
      </c>
      <c r="AI147" s="28">
        <v>0.49305555555555602</v>
      </c>
      <c r="AJ147">
        <v>36</v>
      </c>
      <c r="AK147">
        <v>36</v>
      </c>
      <c r="AL147">
        <v>36</v>
      </c>
    </row>
    <row r="148" spans="11:38" x14ac:dyDescent="0.35">
      <c r="K148" s="29">
        <f t="shared" si="2"/>
        <v>43817</v>
      </c>
      <c r="L148" s="28">
        <v>0.49652777777777801</v>
      </c>
      <c r="M148">
        <v>0</v>
      </c>
      <c r="N148">
        <v>16.981094996134441</v>
      </c>
      <c r="O148">
        <v>0</v>
      </c>
      <c r="P148">
        <v>16.981094996134441</v>
      </c>
      <c r="T148" s="29">
        <f>Invoer!$K$5</f>
        <v>43817</v>
      </c>
      <c r="U148" s="28">
        <v>0.49652777777777801</v>
      </c>
      <c r="V148">
        <v>2069.4166666666665</v>
      </c>
      <c r="W148">
        <v>556.23333333333335</v>
      </c>
      <c r="AH148" s="29">
        <f>Invoer!$K$5</f>
        <v>43817</v>
      </c>
      <c r="AI148" s="28">
        <v>0.49652777777777801</v>
      </c>
      <c r="AJ148">
        <v>36</v>
      </c>
      <c r="AK148">
        <v>36</v>
      </c>
      <c r="AL148">
        <v>36</v>
      </c>
    </row>
    <row r="149" spans="11:38" x14ac:dyDescent="0.35">
      <c r="K149" s="29">
        <f t="shared" si="2"/>
        <v>43817</v>
      </c>
      <c r="L149" s="28">
        <v>0.5</v>
      </c>
      <c r="M149">
        <v>0</v>
      </c>
      <c r="N149">
        <v>16.984952926635742</v>
      </c>
      <c r="O149">
        <v>0</v>
      </c>
      <c r="P149">
        <v>16.984952926635742</v>
      </c>
      <c r="T149" s="29">
        <f>Invoer!$K$5</f>
        <v>43817</v>
      </c>
      <c r="U149" s="28">
        <v>0.5</v>
      </c>
      <c r="V149">
        <v>2096.2166666666667</v>
      </c>
      <c r="W149">
        <v>557.45000000000005</v>
      </c>
      <c r="AH149" s="29">
        <f>Invoer!$K$5</f>
        <v>43817</v>
      </c>
      <c r="AI149" s="28">
        <v>0.5</v>
      </c>
      <c r="AJ149">
        <v>36</v>
      </c>
      <c r="AK149">
        <v>36</v>
      </c>
      <c r="AL149">
        <v>36</v>
      </c>
    </row>
    <row r="150" spans="11:38" x14ac:dyDescent="0.35">
      <c r="K150" s="29">
        <f t="shared" si="2"/>
        <v>43817</v>
      </c>
      <c r="L150" s="28">
        <v>0.50347222222222199</v>
      </c>
      <c r="M150">
        <v>0</v>
      </c>
      <c r="N150">
        <v>16.984952926635742</v>
      </c>
      <c r="O150">
        <v>0</v>
      </c>
      <c r="P150">
        <v>16.984952926635742</v>
      </c>
      <c r="T150" s="29">
        <f>Invoer!$K$5</f>
        <v>43817</v>
      </c>
      <c r="U150" s="28">
        <v>0.50347222222222199</v>
      </c>
      <c r="V150">
        <v>2099.35</v>
      </c>
      <c r="W150">
        <v>556.51666666666665</v>
      </c>
      <c r="AH150" s="29">
        <f>Invoer!$K$5</f>
        <v>43817</v>
      </c>
      <c r="AI150" s="28">
        <v>0.50347222222222199</v>
      </c>
      <c r="AJ150">
        <v>36</v>
      </c>
      <c r="AK150">
        <v>36</v>
      </c>
      <c r="AL150">
        <v>36</v>
      </c>
    </row>
    <row r="151" spans="11:38" x14ac:dyDescent="0.35">
      <c r="K151" s="29">
        <f t="shared" si="2"/>
        <v>43817</v>
      </c>
      <c r="L151" s="28">
        <v>0.50694444444444398</v>
      </c>
      <c r="M151">
        <v>0</v>
      </c>
      <c r="N151">
        <v>16.994116719563802</v>
      </c>
      <c r="O151">
        <v>0</v>
      </c>
      <c r="P151">
        <v>16.994116719563802</v>
      </c>
      <c r="T151" s="29">
        <f>Invoer!$K$5</f>
        <v>43817</v>
      </c>
      <c r="U151" s="28">
        <v>0.50694444444444398</v>
      </c>
      <c r="V151">
        <v>2120.5666666666666</v>
      </c>
      <c r="W151">
        <v>557.45000000000005</v>
      </c>
      <c r="AH151" s="29">
        <f>Invoer!$K$5</f>
        <v>43817</v>
      </c>
      <c r="AI151" s="28">
        <v>0.50694444444444398</v>
      </c>
      <c r="AJ151">
        <v>36</v>
      </c>
      <c r="AK151">
        <v>36</v>
      </c>
      <c r="AL151">
        <v>36</v>
      </c>
    </row>
    <row r="152" spans="11:38" x14ac:dyDescent="0.35">
      <c r="K152" s="29">
        <f t="shared" si="2"/>
        <v>43817</v>
      </c>
      <c r="L152" s="28">
        <v>0.51041666666666696</v>
      </c>
      <c r="M152">
        <v>0</v>
      </c>
      <c r="N152">
        <v>16.998698616027831</v>
      </c>
      <c r="O152">
        <v>0</v>
      </c>
      <c r="P152">
        <v>16.998698616027831</v>
      </c>
      <c r="T152" s="29">
        <f>Invoer!$K$5</f>
        <v>43817</v>
      </c>
      <c r="U152" s="28">
        <v>0.51041666666666696</v>
      </c>
      <c r="V152">
        <v>2068.8333333333335</v>
      </c>
      <c r="W152">
        <v>554.25</v>
      </c>
      <c r="AH152" s="29">
        <f>Invoer!$K$5</f>
        <v>43817</v>
      </c>
      <c r="AI152" s="28">
        <v>0.51041666666666696</v>
      </c>
      <c r="AJ152">
        <v>36</v>
      </c>
      <c r="AK152">
        <v>36</v>
      </c>
      <c r="AL152">
        <v>36</v>
      </c>
    </row>
    <row r="153" spans="11:38" x14ac:dyDescent="0.35">
      <c r="K153" s="29">
        <f t="shared" si="2"/>
        <v>43817</v>
      </c>
      <c r="L153" s="28">
        <v>0.51388888888888895</v>
      </c>
      <c r="M153">
        <v>0</v>
      </c>
      <c r="N153">
        <v>16.999422073364258</v>
      </c>
      <c r="O153">
        <v>0</v>
      </c>
      <c r="P153">
        <v>16.999422073364258</v>
      </c>
      <c r="T153" s="29">
        <f>Invoer!$K$5</f>
        <v>43817</v>
      </c>
      <c r="U153" s="28">
        <v>0.51388888888888895</v>
      </c>
      <c r="V153">
        <v>2077.5833333333335</v>
      </c>
      <c r="W153">
        <v>554.54999999999995</v>
      </c>
      <c r="AH153" s="29">
        <f>Invoer!$K$5</f>
        <v>43817</v>
      </c>
      <c r="AI153" s="28">
        <v>0.51388888888888895</v>
      </c>
      <c r="AJ153">
        <v>36</v>
      </c>
      <c r="AK153">
        <v>36</v>
      </c>
      <c r="AL153">
        <v>36</v>
      </c>
    </row>
    <row r="154" spans="11:38" x14ac:dyDescent="0.35">
      <c r="K154" s="29">
        <f t="shared" si="2"/>
        <v>43817</v>
      </c>
      <c r="L154" s="28">
        <v>0.51736111111111105</v>
      </c>
      <c r="M154">
        <v>0</v>
      </c>
      <c r="N154">
        <v>17.005208969116211</v>
      </c>
      <c r="O154">
        <v>0</v>
      </c>
      <c r="P154">
        <v>17.005208969116211</v>
      </c>
      <c r="T154" s="29">
        <f>Invoer!$K$5</f>
        <v>43817</v>
      </c>
      <c r="U154" s="28">
        <v>0.51736111111111105</v>
      </c>
      <c r="V154">
        <v>2076.5666666666666</v>
      </c>
      <c r="W154">
        <v>555.4</v>
      </c>
      <c r="AH154" s="29">
        <f>Invoer!$K$5</f>
        <v>43817</v>
      </c>
      <c r="AI154" s="28">
        <v>0.51736111111111105</v>
      </c>
      <c r="AJ154">
        <v>36</v>
      </c>
      <c r="AK154">
        <v>36</v>
      </c>
      <c r="AL154">
        <v>36</v>
      </c>
    </row>
    <row r="155" spans="11:38" x14ac:dyDescent="0.35">
      <c r="K155" s="29">
        <f t="shared" si="2"/>
        <v>43817</v>
      </c>
      <c r="L155" s="28">
        <v>0.52083333333333304</v>
      </c>
      <c r="M155">
        <v>0</v>
      </c>
      <c r="N155">
        <v>17.01364819208781</v>
      </c>
      <c r="O155">
        <v>0</v>
      </c>
      <c r="P155">
        <v>17.01364819208781</v>
      </c>
      <c r="T155" s="29">
        <f>Invoer!$K$5</f>
        <v>43817</v>
      </c>
      <c r="U155" s="28">
        <v>0.52083333333333304</v>
      </c>
      <c r="V155">
        <v>2063.2333333333331</v>
      </c>
      <c r="W155">
        <v>555.2833333333333</v>
      </c>
      <c r="AH155" s="29">
        <f>Invoer!$K$5</f>
        <v>43817</v>
      </c>
      <c r="AI155" s="28">
        <v>0.52083333333333304</v>
      </c>
      <c r="AJ155">
        <v>36</v>
      </c>
      <c r="AK155">
        <v>36</v>
      </c>
      <c r="AL155">
        <v>36</v>
      </c>
    </row>
    <row r="156" spans="11:38" x14ac:dyDescent="0.35">
      <c r="K156" s="29">
        <f t="shared" si="2"/>
        <v>43817</v>
      </c>
      <c r="L156" s="28">
        <v>0.52430555555555602</v>
      </c>
      <c r="M156">
        <v>0</v>
      </c>
      <c r="N156">
        <v>17.014371554056805</v>
      </c>
      <c r="O156">
        <v>0</v>
      </c>
      <c r="P156">
        <v>17.014371554056805</v>
      </c>
      <c r="T156" s="29">
        <f>Invoer!$K$5</f>
        <v>43817</v>
      </c>
      <c r="U156" s="28">
        <v>0.52430555555555602</v>
      </c>
      <c r="V156">
        <v>2075.15</v>
      </c>
      <c r="W156">
        <v>557.26666666666665</v>
      </c>
      <c r="AH156" s="29">
        <f>Invoer!$K$5</f>
        <v>43817</v>
      </c>
      <c r="AI156" s="28">
        <v>0.52430555555555602</v>
      </c>
      <c r="AJ156">
        <v>36</v>
      </c>
      <c r="AK156">
        <v>36</v>
      </c>
      <c r="AL156">
        <v>36</v>
      </c>
    </row>
    <row r="157" spans="11:38" x14ac:dyDescent="0.35">
      <c r="K157" s="29">
        <f t="shared" si="2"/>
        <v>43817</v>
      </c>
      <c r="L157" s="28">
        <v>0.52777777777777801</v>
      </c>
      <c r="M157">
        <v>0</v>
      </c>
      <c r="N157">
        <v>17.027874310811359</v>
      </c>
      <c r="O157">
        <v>0</v>
      </c>
      <c r="P157">
        <v>17.027874310811359</v>
      </c>
      <c r="T157" s="29">
        <f>Invoer!$K$5</f>
        <v>43817</v>
      </c>
      <c r="U157" s="28">
        <v>0.52777777777777801</v>
      </c>
      <c r="V157">
        <v>2071.5</v>
      </c>
      <c r="W157">
        <v>556.88333333333333</v>
      </c>
      <c r="AH157" s="29">
        <f>Invoer!$K$5</f>
        <v>43817</v>
      </c>
      <c r="AI157" s="28">
        <v>0.52777777777777801</v>
      </c>
      <c r="AJ157">
        <v>36</v>
      </c>
      <c r="AK157">
        <v>36</v>
      </c>
      <c r="AL157">
        <v>36</v>
      </c>
    </row>
    <row r="158" spans="11:38" x14ac:dyDescent="0.35">
      <c r="K158" s="29">
        <f t="shared" si="2"/>
        <v>43817</v>
      </c>
      <c r="L158" s="28">
        <v>0.53125</v>
      </c>
      <c r="M158">
        <v>0</v>
      </c>
      <c r="N158">
        <v>17.028838793436687</v>
      </c>
      <c r="O158">
        <v>0</v>
      </c>
      <c r="P158">
        <v>17.028838793436687</v>
      </c>
      <c r="T158" s="29">
        <f>Invoer!$K$5</f>
        <v>43817</v>
      </c>
      <c r="U158" s="28">
        <v>0.53125</v>
      </c>
      <c r="V158">
        <v>2072.6</v>
      </c>
      <c r="W158">
        <v>556.81666666666672</v>
      </c>
      <c r="AH158" s="29">
        <f>Invoer!$K$5</f>
        <v>43817</v>
      </c>
      <c r="AI158" s="28">
        <v>0.53125</v>
      </c>
      <c r="AJ158">
        <v>36</v>
      </c>
      <c r="AK158">
        <v>36</v>
      </c>
      <c r="AL158">
        <v>36</v>
      </c>
    </row>
    <row r="159" spans="11:38" x14ac:dyDescent="0.35">
      <c r="K159" s="29">
        <f t="shared" si="2"/>
        <v>43817</v>
      </c>
      <c r="L159" s="28">
        <v>0.53472222222222199</v>
      </c>
      <c r="M159">
        <v>0</v>
      </c>
      <c r="N159">
        <v>17.040894826253254</v>
      </c>
      <c r="O159">
        <v>0</v>
      </c>
      <c r="P159">
        <v>17.040894826253254</v>
      </c>
      <c r="T159" s="29">
        <f>Invoer!$K$5</f>
        <v>43817</v>
      </c>
      <c r="U159" s="28">
        <v>0.53472222222222199</v>
      </c>
      <c r="V159">
        <v>2024.5666666666666</v>
      </c>
      <c r="W159">
        <v>553.54999999999995</v>
      </c>
      <c r="AH159" s="29">
        <f>Invoer!$K$5</f>
        <v>43817</v>
      </c>
      <c r="AI159" s="28">
        <v>0.53472222222222199</v>
      </c>
      <c r="AJ159">
        <v>36</v>
      </c>
      <c r="AK159">
        <v>36</v>
      </c>
      <c r="AL159">
        <v>36</v>
      </c>
    </row>
    <row r="160" spans="11:38" x14ac:dyDescent="0.35">
      <c r="K160" s="29">
        <f t="shared" si="2"/>
        <v>43817</v>
      </c>
      <c r="L160" s="28">
        <v>0.53819444444444398</v>
      </c>
      <c r="M160">
        <v>0</v>
      </c>
      <c r="N160">
        <v>17.057291030883789</v>
      </c>
      <c r="O160">
        <v>0</v>
      </c>
      <c r="P160">
        <v>17.057291030883789</v>
      </c>
      <c r="T160" s="29">
        <f>Invoer!$K$5</f>
        <v>43817</v>
      </c>
      <c r="U160" s="28">
        <v>0.53819444444444398</v>
      </c>
      <c r="V160">
        <v>2077.8666666666668</v>
      </c>
      <c r="W160">
        <v>556.16666666666663</v>
      </c>
      <c r="AH160" s="29">
        <f>Invoer!$K$5</f>
        <v>43817</v>
      </c>
      <c r="AI160" s="28">
        <v>0.53819444444444398</v>
      </c>
      <c r="AJ160">
        <v>36</v>
      </c>
      <c r="AK160">
        <v>36</v>
      </c>
      <c r="AL160">
        <v>36</v>
      </c>
    </row>
    <row r="161" spans="11:38" x14ac:dyDescent="0.35">
      <c r="K161" s="29">
        <f t="shared" si="2"/>
        <v>43817</v>
      </c>
      <c r="L161" s="28">
        <v>0.54166666666666696</v>
      </c>
      <c r="M161">
        <v>0</v>
      </c>
      <c r="N161">
        <v>17.057291030883789</v>
      </c>
      <c r="O161">
        <v>0</v>
      </c>
      <c r="P161">
        <v>17.057291030883789</v>
      </c>
      <c r="T161" s="29">
        <f>Invoer!$K$5</f>
        <v>43817</v>
      </c>
      <c r="U161" s="28">
        <v>0.54166666666666696</v>
      </c>
      <c r="V161">
        <v>2122.6</v>
      </c>
      <c r="W161">
        <v>558.43333333333328</v>
      </c>
      <c r="AH161" s="29">
        <f>Invoer!$K$5</f>
        <v>43817</v>
      </c>
      <c r="AI161" s="28">
        <v>0.54166666666666696</v>
      </c>
      <c r="AJ161">
        <v>36</v>
      </c>
      <c r="AK161">
        <v>36</v>
      </c>
      <c r="AL161">
        <v>36</v>
      </c>
    </row>
    <row r="162" spans="11:38" x14ac:dyDescent="0.35">
      <c r="K162" s="29">
        <f t="shared" si="2"/>
        <v>43817</v>
      </c>
      <c r="L162" s="28">
        <v>0.54513888888888895</v>
      </c>
      <c r="M162">
        <v>0</v>
      </c>
      <c r="N162">
        <v>17.064525604248047</v>
      </c>
      <c r="O162">
        <v>0</v>
      </c>
      <c r="P162">
        <v>17.064525604248047</v>
      </c>
      <c r="T162" s="29">
        <f>Invoer!$K$5</f>
        <v>43817</v>
      </c>
      <c r="U162" s="28">
        <v>0.54513888888888895</v>
      </c>
      <c r="V162">
        <v>2114.2833333333333</v>
      </c>
      <c r="W162">
        <v>558.66666666666663</v>
      </c>
      <c r="AH162" s="29">
        <f>Invoer!$K$5</f>
        <v>43817</v>
      </c>
      <c r="AI162" s="28">
        <v>0.54513888888888895</v>
      </c>
      <c r="AJ162">
        <v>36</v>
      </c>
      <c r="AK162">
        <v>36</v>
      </c>
      <c r="AL162">
        <v>36</v>
      </c>
    </row>
    <row r="163" spans="11:38" x14ac:dyDescent="0.35">
      <c r="K163" s="29">
        <f t="shared" si="2"/>
        <v>43817</v>
      </c>
      <c r="L163" s="28">
        <v>0.54861111111111105</v>
      </c>
      <c r="M163">
        <v>0</v>
      </c>
      <c r="N163">
        <v>17.070313262939454</v>
      </c>
      <c r="O163">
        <v>0</v>
      </c>
      <c r="P163">
        <v>17.070313262939454</v>
      </c>
      <c r="T163" s="29">
        <f>Invoer!$K$5</f>
        <v>43817</v>
      </c>
      <c r="U163" s="28">
        <v>0.54861111111111105</v>
      </c>
      <c r="V163">
        <v>2071.6833333333334</v>
      </c>
      <c r="W163">
        <v>557.41666666666663</v>
      </c>
      <c r="AH163" s="29">
        <f>Invoer!$K$5</f>
        <v>43817</v>
      </c>
      <c r="AI163" s="28">
        <v>0.54861111111111105</v>
      </c>
      <c r="AJ163">
        <v>36</v>
      </c>
      <c r="AK163">
        <v>36</v>
      </c>
      <c r="AL163">
        <v>36</v>
      </c>
    </row>
    <row r="164" spans="11:38" x14ac:dyDescent="0.35">
      <c r="K164" s="29">
        <f t="shared" si="2"/>
        <v>43817</v>
      </c>
      <c r="L164" s="28">
        <v>0.55208333333333304</v>
      </c>
      <c r="M164">
        <v>0</v>
      </c>
      <c r="N164">
        <v>17.071760177612305</v>
      </c>
      <c r="O164">
        <v>0</v>
      </c>
      <c r="P164">
        <v>17.071760177612305</v>
      </c>
      <c r="T164" s="29">
        <f>Invoer!$K$5</f>
        <v>43817</v>
      </c>
      <c r="U164" s="28">
        <v>0.55208333333333304</v>
      </c>
      <c r="V164">
        <v>2074.0500000000002</v>
      </c>
      <c r="W164">
        <v>557.66666666666663</v>
      </c>
      <c r="AH164" s="29">
        <f>Invoer!$K$5</f>
        <v>43817</v>
      </c>
      <c r="AI164" s="28">
        <v>0.55208333333333304</v>
      </c>
      <c r="AJ164">
        <v>36</v>
      </c>
      <c r="AK164">
        <v>36</v>
      </c>
      <c r="AL164">
        <v>36</v>
      </c>
    </row>
    <row r="165" spans="11:38" x14ac:dyDescent="0.35">
      <c r="K165" s="29">
        <f t="shared" si="2"/>
        <v>43817</v>
      </c>
      <c r="L165" s="28">
        <v>0.55555555555555602</v>
      </c>
      <c r="M165">
        <v>0</v>
      </c>
      <c r="N165">
        <v>17.082369486490887</v>
      </c>
      <c r="O165">
        <v>0</v>
      </c>
      <c r="P165">
        <v>17.082369486490887</v>
      </c>
      <c r="T165" s="29">
        <f>Invoer!$K$5</f>
        <v>43817</v>
      </c>
      <c r="U165" s="28">
        <v>0.55555555555555602</v>
      </c>
      <c r="V165">
        <v>2156.85</v>
      </c>
      <c r="W165">
        <v>561.13333333333333</v>
      </c>
      <c r="AH165" s="29">
        <f>Invoer!$K$5</f>
        <v>43817</v>
      </c>
      <c r="AI165" s="28">
        <v>0.55555555555555602</v>
      </c>
      <c r="AJ165">
        <v>36</v>
      </c>
      <c r="AK165">
        <v>36</v>
      </c>
      <c r="AL165">
        <v>36</v>
      </c>
    </row>
    <row r="166" spans="11:38" x14ac:dyDescent="0.35">
      <c r="K166" s="29">
        <f t="shared" si="2"/>
        <v>43817</v>
      </c>
      <c r="L166" s="28">
        <v>0.55902777777777801</v>
      </c>
      <c r="M166">
        <v>0</v>
      </c>
      <c r="N166">
        <v>17.086227416992188</v>
      </c>
      <c r="O166">
        <v>0</v>
      </c>
      <c r="P166">
        <v>17.086227416992188</v>
      </c>
      <c r="T166" s="29">
        <f>Invoer!$K$5</f>
        <v>43817</v>
      </c>
      <c r="U166" s="28">
        <v>0.55902777777777801</v>
      </c>
      <c r="V166">
        <v>2136.7833333333333</v>
      </c>
      <c r="W166">
        <v>559.63333333333333</v>
      </c>
      <c r="AH166" s="29">
        <f>Invoer!$K$5</f>
        <v>43817</v>
      </c>
      <c r="AI166" s="28">
        <v>0.55902777777777801</v>
      </c>
      <c r="AJ166">
        <v>36</v>
      </c>
      <c r="AK166">
        <v>36</v>
      </c>
      <c r="AL166">
        <v>36</v>
      </c>
    </row>
    <row r="167" spans="11:38" x14ac:dyDescent="0.35">
      <c r="K167" s="29">
        <f t="shared" si="2"/>
        <v>43817</v>
      </c>
      <c r="L167" s="28">
        <v>0.5625</v>
      </c>
      <c r="M167">
        <v>0</v>
      </c>
      <c r="N167">
        <v>17.086950778961182</v>
      </c>
      <c r="O167">
        <v>0</v>
      </c>
      <c r="P167">
        <v>17.086950778961182</v>
      </c>
      <c r="T167" s="29">
        <f>Invoer!$K$5</f>
        <v>43817</v>
      </c>
      <c r="U167" s="28">
        <v>0.5625</v>
      </c>
      <c r="V167">
        <v>2093.6166666666668</v>
      </c>
      <c r="W167">
        <v>556.9666666666667</v>
      </c>
      <c r="AH167" s="29">
        <f>Invoer!$K$5</f>
        <v>43817</v>
      </c>
      <c r="AI167" s="28">
        <v>0.5625</v>
      </c>
      <c r="AJ167">
        <v>36</v>
      </c>
      <c r="AK167">
        <v>36</v>
      </c>
      <c r="AL167">
        <v>36</v>
      </c>
    </row>
    <row r="168" spans="11:38" x14ac:dyDescent="0.35">
      <c r="K168" s="29">
        <f t="shared" si="2"/>
        <v>43817</v>
      </c>
      <c r="L168" s="28">
        <v>0.56597222222222199</v>
      </c>
      <c r="M168">
        <v>0</v>
      </c>
      <c r="N168">
        <v>17.099890920845791</v>
      </c>
      <c r="O168">
        <v>0</v>
      </c>
      <c r="P168">
        <v>17.099890920845791</v>
      </c>
      <c r="T168" s="29">
        <f>Invoer!$K$5</f>
        <v>43817</v>
      </c>
      <c r="U168" s="28">
        <v>0.56597222222222199</v>
      </c>
      <c r="V168">
        <v>2069.9</v>
      </c>
      <c r="W168">
        <v>556.5</v>
      </c>
      <c r="AH168" s="29">
        <f>Invoer!$K$5</f>
        <v>43817</v>
      </c>
      <c r="AI168" s="28">
        <v>0.56597222222222199</v>
      </c>
      <c r="AJ168">
        <v>36</v>
      </c>
      <c r="AK168">
        <v>36</v>
      </c>
      <c r="AL168">
        <v>36</v>
      </c>
    </row>
    <row r="169" spans="11:38" x14ac:dyDescent="0.35">
      <c r="K169" s="29">
        <f t="shared" si="2"/>
        <v>43817</v>
      </c>
      <c r="L169" s="28">
        <v>0.56944444444444398</v>
      </c>
      <c r="M169">
        <v>0</v>
      </c>
      <c r="N169">
        <v>17.10069465637207</v>
      </c>
      <c r="O169">
        <v>0</v>
      </c>
      <c r="P169">
        <v>17.10069465637207</v>
      </c>
      <c r="T169" s="29">
        <f>Invoer!$K$5</f>
        <v>43817</v>
      </c>
      <c r="U169" s="28">
        <v>0.56944444444444398</v>
      </c>
      <c r="V169">
        <v>2055.6833333333334</v>
      </c>
      <c r="W169">
        <v>555.9666666666667</v>
      </c>
      <c r="AH169" s="29">
        <f>Invoer!$K$5</f>
        <v>43817</v>
      </c>
      <c r="AI169" s="28">
        <v>0.56944444444444398</v>
      </c>
      <c r="AJ169">
        <v>36</v>
      </c>
      <c r="AK169">
        <v>36</v>
      </c>
      <c r="AL169">
        <v>36</v>
      </c>
    </row>
    <row r="170" spans="11:38" x14ac:dyDescent="0.35">
      <c r="K170" s="29">
        <f t="shared" si="2"/>
        <v>43817</v>
      </c>
      <c r="L170" s="28">
        <v>0.57291666666666696</v>
      </c>
      <c r="M170">
        <v>0</v>
      </c>
      <c r="N170">
        <v>17.105517069498699</v>
      </c>
      <c r="O170">
        <v>0</v>
      </c>
      <c r="P170">
        <v>17.105517069498699</v>
      </c>
      <c r="T170" s="29">
        <f>Invoer!$K$5</f>
        <v>43817</v>
      </c>
      <c r="U170" s="28">
        <v>0.57291666666666696</v>
      </c>
      <c r="V170">
        <v>2076.2833333333333</v>
      </c>
      <c r="W170">
        <v>556.26666666666665</v>
      </c>
      <c r="AH170" s="29">
        <f>Invoer!$K$5</f>
        <v>43817</v>
      </c>
      <c r="AI170" s="28">
        <v>0.57291666666666696</v>
      </c>
      <c r="AJ170">
        <v>36</v>
      </c>
      <c r="AK170">
        <v>36</v>
      </c>
      <c r="AL170">
        <v>36</v>
      </c>
    </row>
    <row r="171" spans="11:38" x14ac:dyDescent="0.35">
      <c r="K171" s="29">
        <f t="shared" si="2"/>
        <v>43817</v>
      </c>
      <c r="L171" s="28">
        <v>0.57638888888888895</v>
      </c>
      <c r="M171">
        <v>0</v>
      </c>
      <c r="N171">
        <v>17.129629135131836</v>
      </c>
      <c r="O171">
        <v>0</v>
      </c>
      <c r="P171">
        <v>17.129629135131836</v>
      </c>
      <c r="T171" s="29">
        <f>Invoer!$K$5</f>
        <v>43817</v>
      </c>
      <c r="U171" s="28">
        <v>0.57638888888888895</v>
      </c>
      <c r="V171">
        <v>2082.2333333333331</v>
      </c>
      <c r="W171">
        <v>555.58333333333337</v>
      </c>
      <c r="AH171" s="29">
        <f>Invoer!$K$5</f>
        <v>43817</v>
      </c>
      <c r="AI171" s="28">
        <v>0.57638888888888895</v>
      </c>
      <c r="AJ171">
        <v>36</v>
      </c>
      <c r="AK171">
        <v>36</v>
      </c>
      <c r="AL171">
        <v>36</v>
      </c>
    </row>
    <row r="172" spans="11:38" x14ac:dyDescent="0.35">
      <c r="K172" s="29">
        <f t="shared" si="2"/>
        <v>43817</v>
      </c>
      <c r="L172" s="28">
        <v>0.57986111111111105</v>
      </c>
      <c r="M172">
        <v>0</v>
      </c>
      <c r="N172">
        <v>17.129629135131836</v>
      </c>
      <c r="O172">
        <v>0</v>
      </c>
      <c r="P172">
        <v>17.129629135131836</v>
      </c>
      <c r="T172" s="29">
        <f>Invoer!$K$5</f>
        <v>43817</v>
      </c>
      <c r="U172" s="28">
        <v>0.57986111111111105</v>
      </c>
      <c r="V172">
        <v>2118.3666666666668</v>
      </c>
      <c r="W172">
        <v>558</v>
      </c>
      <c r="AH172" s="29">
        <f>Invoer!$K$5</f>
        <v>43817</v>
      </c>
      <c r="AI172" s="28">
        <v>0.57986111111111105</v>
      </c>
      <c r="AJ172">
        <v>36</v>
      </c>
      <c r="AK172">
        <v>36</v>
      </c>
      <c r="AL172">
        <v>36</v>
      </c>
    </row>
    <row r="173" spans="11:38" x14ac:dyDescent="0.35">
      <c r="K173" s="29">
        <f t="shared" si="2"/>
        <v>43817</v>
      </c>
      <c r="L173" s="28">
        <v>0.58333333333333304</v>
      </c>
      <c r="M173">
        <v>0</v>
      </c>
      <c r="N173">
        <v>17.133728186289471</v>
      </c>
      <c r="O173">
        <v>0</v>
      </c>
      <c r="P173">
        <v>17.133728186289471</v>
      </c>
      <c r="T173" s="29">
        <f>Invoer!$K$5</f>
        <v>43817</v>
      </c>
      <c r="U173" s="28">
        <v>0.58333333333333304</v>
      </c>
      <c r="V173">
        <v>2143.5500000000002</v>
      </c>
      <c r="W173">
        <v>559.16666666666663</v>
      </c>
      <c r="AH173" s="29">
        <f>Invoer!$K$5</f>
        <v>43817</v>
      </c>
      <c r="AI173" s="28">
        <v>0.58333333333333304</v>
      </c>
      <c r="AJ173">
        <v>36</v>
      </c>
      <c r="AK173">
        <v>36</v>
      </c>
      <c r="AL173">
        <v>36</v>
      </c>
    </row>
    <row r="174" spans="11:38" x14ac:dyDescent="0.35">
      <c r="K174" s="29">
        <f t="shared" si="2"/>
        <v>43817</v>
      </c>
      <c r="L174" s="28">
        <v>0.58680555555555503</v>
      </c>
      <c r="M174">
        <v>0</v>
      </c>
      <c r="N174">
        <v>17.144096374511719</v>
      </c>
      <c r="O174">
        <v>0</v>
      </c>
      <c r="P174">
        <v>17.144096374511719</v>
      </c>
      <c r="T174" s="29">
        <f>Invoer!$K$5</f>
        <v>43817</v>
      </c>
      <c r="U174" s="28">
        <v>0.58680555555555503</v>
      </c>
      <c r="V174">
        <v>2104.9</v>
      </c>
      <c r="W174">
        <v>556.9666666666667</v>
      </c>
      <c r="AH174" s="29">
        <f>Invoer!$K$5</f>
        <v>43817</v>
      </c>
      <c r="AI174" s="28">
        <v>0.58680555555555503</v>
      </c>
      <c r="AJ174">
        <v>36</v>
      </c>
      <c r="AK174">
        <v>36</v>
      </c>
      <c r="AL174">
        <v>36</v>
      </c>
    </row>
    <row r="175" spans="11:38" x14ac:dyDescent="0.35">
      <c r="K175" s="29">
        <f t="shared" si="2"/>
        <v>43817</v>
      </c>
      <c r="L175" s="28">
        <v>0.59027777777777801</v>
      </c>
      <c r="M175">
        <v>0</v>
      </c>
      <c r="N175">
        <v>17.144819831848146</v>
      </c>
      <c r="O175">
        <v>0</v>
      </c>
      <c r="P175">
        <v>17.144819831848146</v>
      </c>
      <c r="T175" s="29">
        <f>Invoer!$K$5</f>
        <v>43817</v>
      </c>
      <c r="U175" s="28">
        <v>0.59027777777777801</v>
      </c>
      <c r="V175">
        <v>2104.8166666666666</v>
      </c>
      <c r="W175">
        <v>556.54999999999995</v>
      </c>
      <c r="AH175" s="29">
        <f>Invoer!$K$5</f>
        <v>43817</v>
      </c>
      <c r="AI175" s="28">
        <v>0.59027777777777801</v>
      </c>
      <c r="AJ175">
        <v>36</v>
      </c>
      <c r="AK175">
        <v>36</v>
      </c>
      <c r="AL175">
        <v>36</v>
      </c>
    </row>
    <row r="176" spans="11:38" x14ac:dyDescent="0.35">
      <c r="K176" s="29">
        <f t="shared" si="2"/>
        <v>43817</v>
      </c>
      <c r="L176" s="28">
        <v>0.59375</v>
      </c>
      <c r="M176">
        <v>0</v>
      </c>
      <c r="N176">
        <v>17.155189387003581</v>
      </c>
      <c r="O176">
        <v>0</v>
      </c>
      <c r="P176">
        <v>17.155189387003581</v>
      </c>
      <c r="T176" s="29">
        <f>Invoer!$K$5</f>
        <v>43817</v>
      </c>
      <c r="U176" s="28">
        <v>0.59375</v>
      </c>
      <c r="V176">
        <v>2167.9333333333334</v>
      </c>
      <c r="W176">
        <v>559.91666666666663</v>
      </c>
      <c r="AH176" s="29">
        <f>Invoer!$K$5</f>
        <v>43817</v>
      </c>
      <c r="AI176" s="28">
        <v>0.59375</v>
      </c>
      <c r="AJ176">
        <v>36</v>
      </c>
      <c r="AK176">
        <v>36</v>
      </c>
      <c r="AL176">
        <v>36</v>
      </c>
    </row>
    <row r="177" spans="11:38" x14ac:dyDescent="0.35">
      <c r="K177" s="29">
        <f t="shared" si="2"/>
        <v>43817</v>
      </c>
      <c r="L177" s="28">
        <v>0.59722222222222199</v>
      </c>
      <c r="M177">
        <v>0</v>
      </c>
      <c r="N177">
        <v>17.158565521240234</v>
      </c>
      <c r="O177">
        <v>0</v>
      </c>
      <c r="P177">
        <v>17.158565521240234</v>
      </c>
      <c r="T177" s="29">
        <f>Invoer!$K$5</f>
        <v>43817</v>
      </c>
      <c r="U177" s="28">
        <v>0.59722222222222199</v>
      </c>
      <c r="V177">
        <v>2168.4</v>
      </c>
      <c r="W177">
        <v>559.70000000000005</v>
      </c>
      <c r="AH177" s="29">
        <f>Invoer!$K$5</f>
        <v>43817</v>
      </c>
      <c r="AI177" s="28">
        <v>0.59722222222222199</v>
      </c>
      <c r="AJ177">
        <v>36</v>
      </c>
      <c r="AK177">
        <v>36</v>
      </c>
      <c r="AL177">
        <v>36</v>
      </c>
    </row>
    <row r="178" spans="11:38" x14ac:dyDescent="0.35">
      <c r="K178" s="29">
        <f t="shared" si="2"/>
        <v>43817</v>
      </c>
      <c r="L178" s="28">
        <v>0.60069444444444398</v>
      </c>
      <c r="M178">
        <v>1.2354290408049045E-2</v>
      </c>
      <c r="N178">
        <v>17.160494486490887</v>
      </c>
      <c r="O178">
        <v>0</v>
      </c>
      <c r="P178">
        <v>17.160494486490887</v>
      </c>
      <c r="T178" s="29">
        <f>Invoer!$K$5</f>
        <v>43817</v>
      </c>
      <c r="U178" s="28">
        <v>0.60069444444444398</v>
      </c>
      <c r="V178">
        <v>2185.4166666666665</v>
      </c>
      <c r="W178">
        <v>560.18333333333328</v>
      </c>
      <c r="AH178" s="29">
        <f>Invoer!$K$5</f>
        <v>43817</v>
      </c>
      <c r="AI178" s="28">
        <v>0.60069444444444398</v>
      </c>
      <c r="AJ178">
        <v>36</v>
      </c>
      <c r="AK178">
        <v>36</v>
      </c>
      <c r="AL178">
        <v>36</v>
      </c>
    </row>
    <row r="179" spans="11:38" x14ac:dyDescent="0.35">
      <c r="K179" s="29">
        <f t="shared" si="2"/>
        <v>43817</v>
      </c>
      <c r="L179" s="28">
        <v>0.60416666666666696</v>
      </c>
      <c r="M179">
        <v>4.4487847553682515E-4</v>
      </c>
      <c r="N179">
        <v>17.170621554056805</v>
      </c>
      <c r="O179">
        <v>0</v>
      </c>
      <c r="P179">
        <v>17.170621554056805</v>
      </c>
      <c r="T179" s="29">
        <f>Invoer!$K$5</f>
        <v>43817</v>
      </c>
      <c r="U179" s="28">
        <v>0.60416666666666696</v>
      </c>
      <c r="V179">
        <v>2159.5166666666669</v>
      </c>
      <c r="W179">
        <v>558.31666666666672</v>
      </c>
      <c r="AH179" s="29">
        <f>Invoer!$K$5</f>
        <v>43817</v>
      </c>
      <c r="AI179" s="28">
        <v>0.60416666666666696</v>
      </c>
      <c r="AJ179">
        <v>36</v>
      </c>
      <c r="AK179">
        <v>36</v>
      </c>
      <c r="AL179">
        <v>36</v>
      </c>
    </row>
    <row r="180" spans="11:38" x14ac:dyDescent="0.35">
      <c r="K180" s="29">
        <f t="shared" si="2"/>
        <v>43817</v>
      </c>
      <c r="L180" s="28">
        <v>0.60763888888888895</v>
      </c>
      <c r="M180">
        <v>3.9906443197423869E-4</v>
      </c>
      <c r="N180">
        <v>17.173032760620117</v>
      </c>
      <c r="O180">
        <v>0</v>
      </c>
      <c r="P180">
        <v>17.173032760620117</v>
      </c>
      <c r="T180" s="29">
        <f>Invoer!$K$5</f>
        <v>43817</v>
      </c>
      <c r="U180" s="28">
        <v>0.60763888888888895</v>
      </c>
      <c r="V180">
        <v>2148.8666666666668</v>
      </c>
      <c r="W180">
        <v>557.95000000000005</v>
      </c>
      <c r="AH180" s="29">
        <f>Invoer!$K$5</f>
        <v>43817</v>
      </c>
      <c r="AI180" s="28">
        <v>0.60763888888888895</v>
      </c>
      <c r="AJ180">
        <v>36</v>
      </c>
      <c r="AK180">
        <v>36</v>
      </c>
      <c r="AL180">
        <v>36</v>
      </c>
    </row>
    <row r="181" spans="11:38" x14ac:dyDescent="0.35">
      <c r="K181" s="29">
        <f t="shared" si="2"/>
        <v>43817</v>
      </c>
      <c r="L181" s="28">
        <v>0.61111111111111105</v>
      </c>
      <c r="M181">
        <v>3.6289545022327729E-4</v>
      </c>
      <c r="N181">
        <v>17.181230862935383</v>
      </c>
      <c r="O181">
        <v>0</v>
      </c>
      <c r="P181">
        <v>17.181230862935383</v>
      </c>
      <c r="T181" s="29">
        <f>Invoer!$K$5</f>
        <v>43817</v>
      </c>
      <c r="U181" s="28">
        <v>0.61111111111111105</v>
      </c>
      <c r="V181">
        <v>2129.7333333333331</v>
      </c>
      <c r="W181">
        <v>557.06666666666672</v>
      </c>
      <c r="AH181" s="29">
        <f>Invoer!$K$5</f>
        <v>43817</v>
      </c>
      <c r="AI181" s="28">
        <v>0.61111111111111105</v>
      </c>
      <c r="AJ181">
        <v>36</v>
      </c>
      <c r="AK181">
        <v>36</v>
      </c>
      <c r="AL181">
        <v>36</v>
      </c>
    </row>
    <row r="182" spans="11:38" x14ac:dyDescent="0.35">
      <c r="K182" s="29">
        <f t="shared" si="2"/>
        <v>43817</v>
      </c>
      <c r="L182" s="28">
        <v>0.61458333333333304</v>
      </c>
      <c r="M182">
        <v>3.267264684723159E-4</v>
      </c>
      <c r="N182">
        <v>17.19955603281657</v>
      </c>
      <c r="O182">
        <v>0</v>
      </c>
      <c r="P182">
        <v>17.19955603281657</v>
      </c>
      <c r="T182" s="29">
        <f>Invoer!$K$5</f>
        <v>43817</v>
      </c>
      <c r="U182" s="28">
        <v>0.61458333333333304</v>
      </c>
      <c r="V182">
        <v>2180.1833333333334</v>
      </c>
      <c r="W182">
        <v>559.56666666666672</v>
      </c>
      <c r="AH182" s="29">
        <f>Invoer!$K$5</f>
        <v>43817</v>
      </c>
      <c r="AI182" s="28">
        <v>0.61458333333333304</v>
      </c>
      <c r="AJ182">
        <v>36</v>
      </c>
      <c r="AK182">
        <v>36</v>
      </c>
      <c r="AL182">
        <v>36</v>
      </c>
    </row>
    <row r="183" spans="11:38" x14ac:dyDescent="0.35">
      <c r="K183" s="29">
        <f t="shared" si="2"/>
        <v>43817</v>
      </c>
      <c r="L183" s="28">
        <v>0.61805555555555503</v>
      </c>
      <c r="M183">
        <v>2.9055748672135451E-4</v>
      </c>
      <c r="N183">
        <v>17.201967239379883</v>
      </c>
      <c r="O183">
        <v>0</v>
      </c>
      <c r="P183">
        <v>17.201967239379883</v>
      </c>
      <c r="T183" s="29">
        <f>Invoer!$K$5</f>
        <v>43817</v>
      </c>
      <c r="U183" s="28">
        <v>0.61805555555555503</v>
      </c>
      <c r="V183">
        <v>2167.9166666666665</v>
      </c>
      <c r="W183">
        <v>558.65</v>
      </c>
      <c r="AH183" s="29">
        <f>Invoer!$K$5</f>
        <v>43817</v>
      </c>
      <c r="AI183" s="28">
        <v>0.61805555555555503</v>
      </c>
      <c r="AJ183">
        <v>36</v>
      </c>
      <c r="AK183">
        <v>36</v>
      </c>
      <c r="AL183">
        <v>36</v>
      </c>
    </row>
    <row r="184" spans="11:38" x14ac:dyDescent="0.35">
      <c r="K184" s="29">
        <f t="shared" si="2"/>
        <v>43817</v>
      </c>
      <c r="L184" s="28">
        <v>0.62152777777777801</v>
      </c>
      <c r="M184">
        <v>2.5438850497039311E-4</v>
      </c>
      <c r="N184">
        <v>17.203896204630535</v>
      </c>
      <c r="O184">
        <v>0</v>
      </c>
      <c r="P184">
        <v>17.203896204630535</v>
      </c>
      <c r="T184" s="29">
        <f>Invoer!$K$5</f>
        <v>43817</v>
      </c>
      <c r="U184" s="28">
        <v>0.62152777777777801</v>
      </c>
      <c r="V184">
        <v>2143.7666666666669</v>
      </c>
      <c r="W184">
        <v>557.7166666666667</v>
      </c>
      <c r="AH184" s="29">
        <f>Invoer!$K$5</f>
        <v>43817</v>
      </c>
      <c r="AI184" s="28">
        <v>0.62152777777777801</v>
      </c>
      <c r="AJ184">
        <v>36</v>
      </c>
      <c r="AK184">
        <v>36</v>
      </c>
      <c r="AL184">
        <v>36</v>
      </c>
    </row>
    <row r="185" spans="11:38" x14ac:dyDescent="0.35">
      <c r="K185" s="29">
        <f t="shared" si="2"/>
        <v>43817</v>
      </c>
      <c r="L185" s="28">
        <v>0.625</v>
      </c>
      <c r="M185">
        <v>2.1821952321943172E-4</v>
      </c>
      <c r="N185">
        <v>17.215711116790771</v>
      </c>
      <c r="O185">
        <v>0</v>
      </c>
      <c r="P185">
        <v>17.215711116790771</v>
      </c>
      <c r="T185" s="29">
        <f>Invoer!$K$5</f>
        <v>43817</v>
      </c>
      <c r="U185" s="28">
        <v>0.625</v>
      </c>
      <c r="V185">
        <v>2379.6333333333332</v>
      </c>
      <c r="W185">
        <v>562.15</v>
      </c>
      <c r="AH185" s="29">
        <f>Invoer!$K$5</f>
        <v>43817</v>
      </c>
      <c r="AI185" s="28">
        <v>0.625</v>
      </c>
      <c r="AJ185">
        <v>36</v>
      </c>
      <c r="AK185">
        <v>36</v>
      </c>
      <c r="AL185">
        <v>36</v>
      </c>
    </row>
    <row r="186" spans="11:38" x14ac:dyDescent="0.35">
      <c r="K186" s="29">
        <f t="shared" si="2"/>
        <v>43817</v>
      </c>
      <c r="L186" s="28">
        <v>0.62847222222222199</v>
      </c>
      <c r="M186">
        <v>1.8205054146847033E-4</v>
      </c>
      <c r="N186">
        <v>17.216434478759766</v>
      </c>
      <c r="O186">
        <v>0</v>
      </c>
      <c r="P186">
        <v>17.216434478759766</v>
      </c>
      <c r="T186" s="29">
        <f>Invoer!$K$5</f>
        <v>43817</v>
      </c>
      <c r="U186" s="28">
        <v>0.62847222222222199</v>
      </c>
      <c r="V186">
        <v>1803.2</v>
      </c>
      <c r="W186">
        <v>530.48333333333335</v>
      </c>
      <c r="AH186" s="29">
        <f>Invoer!$K$5</f>
        <v>43817</v>
      </c>
      <c r="AI186" s="28">
        <v>0.62847222222222199</v>
      </c>
      <c r="AJ186">
        <v>36</v>
      </c>
      <c r="AK186">
        <v>36</v>
      </c>
      <c r="AL186">
        <v>36</v>
      </c>
    </row>
    <row r="187" spans="11:38" x14ac:dyDescent="0.35">
      <c r="K187" s="29">
        <f t="shared" si="2"/>
        <v>43817</v>
      </c>
      <c r="L187" s="28">
        <v>0.63194444444444398</v>
      </c>
      <c r="M187">
        <v>1.4588155971750894E-4</v>
      </c>
      <c r="N187">
        <v>17.217399088541665</v>
      </c>
      <c r="O187">
        <v>0</v>
      </c>
      <c r="P187">
        <v>17.217399088541665</v>
      </c>
      <c r="T187" s="29">
        <f>Invoer!$K$5</f>
        <v>43817</v>
      </c>
      <c r="U187" s="28">
        <v>0.63194444444444398</v>
      </c>
      <c r="V187">
        <v>1629.6333333333334</v>
      </c>
      <c r="W187">
        <v>529.65</v>
      </c>
      <c r="AH187" s="29">
        <f>Invoer!$K$5</f>
        <v>43817</v>
      </c>
      <c r="AI187" s="28">
        <v>0.63194444444444398</v>
      </c>
      <c r="AJ187">
        <v>36</v>
      </c>
      <c r="AK187">
        <v>36</v>
      </c>
      <c r="AL187">
        <v>36</v>
      </c>
    </row>
    <row r="188" spans="11:38" x14ac:dyDescent="0.35">
      <c r="K188" s="29">
        <f t="shared" si="2"/>
        <v>43817</v>
      </c>
      <c r="L188" s="28">
        <v>0.63541666666666696</v>
      </c>
      <c r="M188">
        <v>1.0971257799496925E-4</v>
      </c>
      <c r="N188">
        <v>17.224392509460451</v>
      </c>
      <c r="O188">
        <v>0</v>
      </c>
      <c r="P188">
        <v>17.224392509460451</v>
      </c>
      <c r="T188" s="29">
        <f>Invoer!$K$5</f>
        <v>43817</v>
      </c>
      <c r="U188" s="28">
        <v>0.63541666666666696</v>
      </c>
      <c r="V188">
        <v>1762.8666666666666</v>
      </c>
      <c r="W188">
        <v>543.38333333333333</v>
      </c>
      <c r="AH188" s="29">
        <f>Invoer!$K$5</f>
        <v>43817</v>
      </c>
      <c r="AI188" s="28">
        <v>0.63541666666666696</v>
      </c>
      <c r="AJ188">
        <v>36</v>
      </c>
      <c r="AK188">
        <v>36</v>
      </c>
      <c r="AL188">
        <v>36</v>
      </c>
    </row>
    <row r="189" spans="11:38" x14ac:dyDescent="0.35">
      <c r="K189" s="29">
        <f t="shared" si="2"/>
        <v>43817</v>
      </c>
      <c r="L189" s="28">
        <v>0.63888888888888895</v>
      </c>
      <c r="M189">
        <v>7.3543596215586149E-5</v>
      </c>
      <c r="N189">
        <v>17.230180168151854</v>
      </c>
      <c r="O189">
        <v>0</v>
      </c>
      <c r="P189">
        <v>17.230180168151854</v>
      </c>
      <c r="T189" s="29">
        <f>Invoer!$K$5</f>
        <v>43817</v>
      </c>
      <c r="U189" s="28">
        <v>0.63888888888888895</v>
      </c>
      <c r="V189">
        <v>1923.6333333333334</v>
      </c>
      <c r="W189">
        <v>555.86666666666667</v>
      </c>
      <c r="AH189" s="29">
        <f>Invoer!$K$5</f>
        <v>43817</v>
      </c>
      <c r="AI189" s="28">
        <v>0.63888888888888895</v>
      </c>
      <c r="AJ189">
        <v>36</v>
      </c>
      <c r="AK189">
        <v>36</v>
      </c>
      <c r="AL189">
        <v>36</v>
      </c>
    </row>
    <row r="190" spans="11:38" x14ac:dyDescent="0.35">
      <c r="K190" s="29">
        <f t="shared" si="2"/>
        <v>43817</v>
      </c>
      <c r="L190" s="28">
        <v>0.64236111111111105</v>
      </c>
      <c r="M190">
        <v>3.7374614464624756E-5</v>
      </c>
      <c r="N190">
        <v>17.230903625488281</v>
      </c>
      <c r="O190">
        <v>0</v>
      </c>
      <c r="P190">
        <v>17.230903625488281</v>
      </c>
      <c r="T190" s="29">
        <f>Invoer!$K$5</f>
        <v>43817</v>
      </c>
      <c r="U190" s="28">
        <v>0.64236111111111105</v>
      </c>
      <c r="V190">
        <v>2014.6166666666666</v>
      </c>
      <c r="W190">
        <v>561.25</v>
      </c>
      <c r="AH190" s="29">
        <f>Invoer!$K$5</f>
        <v>43817</v>
      </c>
      <c r="AI190" s="28">
        <v>0.64236111111111105</v>
      </c>
      <c r="AJ190">
        <v>36</v>
      </c>
      <c r="AK190">
        <v>36</v>
      </c>
      <c r="AL190">
        <v>36</v>
      </c>
    </row>
    <row r="191" spans="11:38" x14ac:dyDescent="0.35">
      <c r="K191" s="29">
        <f t="shared" si="2"/>
        <v>43817</v>
      </c>
      <c r="L191" s="28">
        <v>0.64583333333333304</v>
      </c>
      <c r="M191">
        <v>4.0187758069502406E-8</v>
      </c>
      <c r="N191">
        <v>17.230903625488281</v>
      </c>
      <c r="O191">
        <v>4.5010289286437908E-4</v>
      </c>
      <c r="P191">
        <v>17.230903625488281</v>
      </c>
      <c r="T191" s="29">
        <f>Invoer!$K$5</f>
        <v>43817</v>
      </c>
      <c r="U191" s="28">
        <v>0.64583333333333304</v>
      </c>
      <c r="V191">
        <v>1922.0833333333333</v>
      </c>
      <c r="W191">
        <v>558.86666666666667</v>
      </c>
      <c r="AH191" s="29">
        <f>Invoer!$K$5</f>
        <v>43817</v>
      </c>
      <c r="AI191" s="28">
        <v>0.64583333333333304</v>
      </c>
      <c r="AJ191">
        <v>36</v>
      </c>
      <c r="AK191">
        <v>36</v>
      </c>
      <c r="AL191">
        <v>36</v>
      </c>
    </row>
    <row r="192" spans="11:38" x14ac:dyDescent="0.35">
      <c r="K192" s="29">
        <f t="shared" si="2"/>
        <v>43817</v>
      </c>
      <c r="L192" s="28">
        <v>0.64930555555555503</v>
      </c>
      <c r="M192">
        <v>0</v>
      </c>
      <c r="N192">
        <v>17.230903625488281</v>
      </c>
      <c r="O192">
        <v>4.3161651555578828E-4</v>
      </c>
      <c r="P192">
        <v>17.230903625488281</v>
      </c>
      <c r="T192" s="29">
        <f>Invoer!$K$5</f>
        <v>43817</v>
      </c>
      <c r="U192" s="28">
        <v>0.64930555555555503</v>
      </c>
      <c r="V192">
        <v>1712.3166666666666</v>
      </c>
      <c r="W192">
        <v>547.73333333333335</v>
      </c>
      <c r="AH192" s="29">
        <f>Invoer!$K$5</f>
        <v>43817</v>
      </c>
      <c r="AI192" s="28">
        <v>0.64930555555555503</v>
      </c>
      <c r="AJ192">
        <v>36</v>
      </c>
      <c r="AK192">
        <v>36</v>
      </c>
      <c r="AL192">
        <v>36</v>
      </c>
    </row>
    <row r="193" spans="11:38" x14ac:dyDescent="0.35">
      <c r="K193" s="29">
        <f t="shared" si="2"/>
        <v>43817</v>
      </c>
      <c r="L193" s="28">
        <v>0.65277777777777801</v>
      </c>
      <c r="M193">
        <v>0</v>
      </c>
      <c r="N193">
        <v>17.230903625488281</v>
      </c>
      <c r="O193">
        <v>3.9544753380482689E-4</v>
      </c>
      <c r="P193">
        <v>17.230903625488281</v>
      </c>
      <c r="T193" s="29">
        <f>Invoer!$K$5</f>
        <v>43817</v>
      </c>
      <c r="U193" s="28">
        <v>0.65277777777777801</v>
      </c>
      <c r="V193">
        <v>1505.6166666666666</v>
      </c>
      <c r="W193">
        <v>538.45000000000005</v>
      </c>
      <c r="AH193" s="29">
        <f>Invoer!$K$5</f>
        <v>43817</v>
      </c>
      <c r="AI193" s="28">
        <v>0.65277777777777801</v>
      </c>
      <c r="AJ193">
        <v>36</v>
      </c>
      <c r="AK193">
        <v>36</v>
      </c>
      <c r="AL193">
        <v>36</v>
      </c>
    </row>
    <row r="194" spans="11:38" x14ac:dyDescent="0.35">
      <c r="K194" s="29">
        <f t="shared" si="2"/>
        <v>43817</v>
      </c>
      <c r="L194" s="28">
        <v>0.65625</v>
      </c>
      <c r="M194">
        <v>0</v>
      </c>
      <c r="N194">
        <v>17.229215558369955</v>
      </c>
      <c r="O194">
        <v>3.592785520538655E-4</v>
      </c>
      <c r="P194">
        <v>17.229215558369955</v>
      </c>
      <c r="T194" s="29">
        <f>Invoer!$K$5</f>
        <v>43817</v>
      </c>
      <c r="U194" s="28">
        <v>0.65625</v>
      </c>
      <c r="V194">
        <v>1700.6333333333334</v>
      </c>
      <c r="W194">
        <v>554.18333333333328</v>
      </c>
      <c r="AH194" s="29">
        <f>Invoer!$K$5</f>
        <v>43817</v>
      </c>
      <c r="AI194" s="28">
        <v>0.65625</v>
      </c>
      <c r="AJ194">
        <v>36</v>
      </c>
      <c r="AK194">
        <v>36</v>
      </c>
      <c r="AL194">
        <v>36</v>
      </c>
    </row>
    <row r="195" spans="11:38" x14ac:dyDescent="0.35">
      <c r="K195" s="29">
        <f t="shared" si="2"/>
        <v>43817</v>
      </c>
      <c r="L195" s="28">
        <v>0.65972222222222199</v>
      </c>
      <c r="M195">
        <v>0</v>
      </c>
      <c r="N195">
        <v>17.221016375223794</v>
      </c>
      <c r="O195">
        <v>3.231095703029041E-4</v>
      </c>
      <c r="P195">
        <v>17.221016375223794</v>
      </c>
      <c r="T195" s="29">
        <f>Invoer!$K$5</f>
        <v>43817</v>
      </c>
      <c r="U195" s="28">
        <v>0.65972222222222199</v>
      </c>
      <c r="V195">
        <v>1835.8833333333334</v>
      </c>
      <c r="W195">
        <v>562.43333333333328</v>
      </c>
      <c r="AH195" s="29">
        <f>Invoer!$K$5</f>
        <v>43817</v>
      </c>
      <c r="AI195" s="28">
        <v>0.65972222222222199</v>
      </c>
      <c r="AJ195">
        <v>36</v>
      </c>
      <c r="AK195">
        <v>36</v>
      </c>
      <c r="AL195">
        <v>36</v>
      </c>
    </row>
    <row r="196" spans="11:38" x14ac:dyDescent="0.35">
      <c r="K196" s="29">
        <f t="shared" si="2"/>
        <v>43817</v>
      </c>
      <c r="L196" s="28">
        <v>0.66319444444444398</v>
      </c>
      <c r="M196" s="102">
        <v>0</v>
      </c>
      <c r="N196" s="102">
        <v>17.218604850769044</v>
      </c>
      <c r="O196" s="102">
        <v>2.8694058855194271E-4</v>
      </c>
      <c r="P196" s="102">
        <v>17.218604850769044</v>
      </c>
      <c r="T196" s="29">
        <f>Invoer!$K$5</f>
        <v>43817</v>
      </c>
      <c r="U196" s="28">
        <v>0.66319444444444398</v>
      </c>
      <c r="V196" s="74">
        <v>1858.7833333333333</v>
      </c>
      <c r="W196" s="74">
        <v>563.04999999999995</v>
      </c>
      <c r="AH196" s="29">
        <f>Invoer!$K$5</f>
        <v>43817</v>
      </c>
      <c r="AI196" s="28">
        <v>0.66319444444444398</v>
      </c>
      <c r="AJ196">
        <v>36</v>
      </c>
      <c r="AK196">
        <v>36</v>
      </c>
      <c r="AL196">
        <v>36</v>
      </c>
    </row>
    <row r="197" spans="11:38" x14ac:dyDescent="0.35">
      <c r="K197" s="29">
        <f t="shared" si="2"/>
        <v>43817</v>
      </c>
      <c r="L197" s="28">
        <v>0.66666666666666696</v>
      </c>
      <c r="M197">
        <v>0</v>
      </c>
      <c r="N197">
        <v>17.216434478759766</v>
      </c>
      <c r="O197">
        <v>2.5077160680098132E-4</v>
      </c>
      <c r="P197">
        <v>17.216434478759766</v>
      </c>
      <c r="T197" s="29">
        <f>Invoer!$K$5</f>
        <v>43817</v>
      </c>
      <c r="U197" s="28">
        <v>0.66666666666666696</v>
      </c>
      <c r="V197">
        <v>1876.9166666666667</v>
      </c>
      <c r="W197">
        <v>563.36666666666667</v>
      </c>
      <c r="AH197" s="29">
        <f>Invoer!$K$5</f>
        <v>43817</v>
      </c>
      <c r="AI197" s="28">
        <v>0.66666666666666696</v>
      </c>
      <c r="AJ197">
        <v>36</v>
      </c>
      <c r="AK197">
        <v>36</v>
      </c>
      <c r="AL197">
        <v>36</v>
      </c>
    </row>
    <row r="198" spans="11:38" x14ac:dyDescent="0.35">
      <c r="K198" s="29">
        <f t="shared" ref="K198:K261" si="3">$K$5</f>
        <v>43817</v>
      </c>
      <c r="L198" s="28">
        <v>0.67013888888888895</v>
      </c>
      <c r="M198">
        <v>0</v>
      </c>
      <c r="N198">
        <v>17.213541030883789</v>
      </c>
      <c r="O198">
        <v>2.1460262505001992E-4</v>
      </c>
      <c r="P198">
        <v>17.213541030883789</v>
      </c>
      <c r="T198" s="29">
        <f>Invoer!$K$5</f>
        <v>43817</v>
      </c>
      <c r="U198" s="28">
        <v>0.67013888888888895</v>
      </c>
      <c r="V198">
        <v>1885.8833333333334</v>
      </c>
      <c r="W198">
        <v>564.04999999999995</v>
      </c>
      <c r="AH198" s="29">
        <f>Invoer!$K$5</f>
        <v>43817</v>
      </c>
      <c r="AI198" s="28">
        <v>0.67013888888888895</v>
      </c>
      <c r="AJ198">
        <v>36</v>
      </c>
      <c r="AK198">
        <v>36</v>
      </c>
      <c r="AL198">
        <v>36</v>
      </c>
    </row>
    <row r="199" spans="11:38" x14ac:dyDescent="0.35">
      <c r="K199" s="29">
        <f t="shared" si="3"/>
        <v>43817</v>
      </c>
      <c r="L199" s="28">
        <v>0.67361111111111105</v>
      </c>
      <c r="M199">
        <v>0</v>
      </c>
      <c r="N199">
        <v>17.207995255788166</v>
      </c>
      <c r="O199">
        <v>1.7843364329905853E-4</v>
      </c>
      <c r="P199">
        <v>17.207995255788166</v>
      </c>
      <c r="T199" s="29">
        <f>Invoer!$K$5</f>
        <v>43817</v>
      </c>
      <c r="U199" s="28">
        <v>0.67361111111111105</v>
      </c>
      <c r="V199">
        <v>1877.6166666666666</v>
      </c>
      <c r="W199">
        <v>563.45000000000005</v>
      </c>
      <c r="AH199" s="29">
        <f>Invoer!$K$5</f>
        <v>43817</v>
      </c>
      <c r="AI199" s="28">
        <v>0.67361111111111105</v>
      </c>
      <c r="AJ199">
        <v>36</v>
      </c>
      <c r="AK199">
        <v>36</v>
      </c>
      <c r="AL199">
        <v>36</v>
      </c>
    </row>
    <row r="200" spans="11:38" x14ac:dyDescent="0.35">
      <c r="K200" s="29">
        <f t="shared" si="3"/>
        <v>43817</v>
      </c>
      <c r="L200" s="28">
        <v>0.67708333333333304</v>
      </c>
      <c r="M200">
        <v>0</v>
      </c>
      <c r="N200">
        <v>17.204860687255859</v>
      </c>
      <c r="O200">
        <v>1.4226466154809714E-4</v>
      </c>
      <c r="P200">
        <v>17.204860687255859</v>
      </c>
      <c r="T200" s="29">
        <f>Invoer!$K$5</f>
        <v>43817</v>
      </c>
      <c r="U200" s="28">
        <v>0.67708333333333304</v>
      </c>
      <c r="V200">
        <v>1872.25</v>
      </c>
      <c r="W200">
        <v>563.06666666666672</v>
      </c>
      <c r="AH200" s="29">
        <f>Invoer!$K$5</f>
        <v>43817</v>
      </c>
      <c r="AI200" s="28">
        <v>0.67708333333333304</v>
      </c>
      <c r="AJ200">
        <v>36</v>
      </c>
      <c r="AK200">
        <v>36</v>
      </c>
      <c r="AL200">
        <v>36</v>
      </c>
    </row>
    <row r="201" spans="11:38" x14ac:dyDescent="0.35">
      <c r="K201" s="29">
        <f t="shared" si="3"/>
        <v>43817</v>
      </c>
      <c r="L201" s="28">
        <v>0.68055555555555503</v>
      </c>
      <c r="M201">
        <v>0</v>
      </c>
      <c r="N201">
        <v>17.201967239379883</v>
      </c>
      <c r="O201">
        <v>1.0609567979713574E-4</v>
      </c>
      <c r="P201">
        <v>17.201967239379883</v>
      </c>
      <c r="T201" s="29">
        <f>Invoer!$K$5</f>
        <v>43817</v>
      </c>
      <c r="U201" s="28">
        <v>0.68055555555555503</v>
      </c>
      <c r="V201">
        <v>1889.0166666666667</v>
      </c>
      <c r="W201">
        <v>562.9</v>
      </c>
      <c r="AH201" s="29">
        <f>Invoer!$K$5</f>
        <v>43817</v>
      </c>
      <c r="AI201" s="28">
        <v>0.68055555555555503</v>
      </c>
      <c r="AJ201">
        <v>36</v>
      </c>
      <c r="AK201">
        <v>36</v>
      </c>
      <c r="AL201">
        <v>36</v>
      </c>
    </row>
    <row r="202" spans="11:38" x14ac:dyDescent="0.35">
      <c r="K202" s="29">
        <f t="shared" si="3"/>
        <v>43817</v>
      </c>
      <c r="L202" s="28">
        <v>0.68402777777777801</v>
      </c>
      <c r="M202">
        <v>0</v>
      </c>
      <c r="N202">
        <v>17.201967239379883</v>
      </c>
      <c r="O202">
        <v>6.9926698046174351E-5</v>
      </c>
      <c r="P202">
        <v>17.201967239379883</v>
      </c>
      <c r="T202" s="29">
        <f>Invoer!$K$5</f>
        <v>43817</v>
      </c>
      <c r="U202" s="28">
        <v>0.68402777777777801</v>
      </c>
      <c r="V202">
        <v>1901.75</v>
      </c>
      <c r="W202">
        <v>562.65</v>
      </c>
      <c r="AH202" s="29">
        <f>Invoer!$K$5</f>
        <v>43817</v>
      </c>
      <c r="AI202" s="28">
        <v>0.68402777777777801</v>
      </c>
      <c r="AJ202">
        <v>36</v>
      </c>
      <c r="AK202">
        <v>36</v>
      </c>
      <c r="AL202">
        <v>36</v>
      </c>
    </row>
    <row r="203" spans="11:38" x14ac:dyDescent="0.35">
      <c r="K203" s="29">
        <f t="shared" si="3"/>
        <v>43817</v>
      </c>
      <c r="L203" s="28">
        <v>0.6875</v>
      </c>
      <c r="M203">
        <v>0</v>
      </c>
      <c r="N203">
        <v>17.201967239379883</v>
      </c>
      <c r="O203">
        <v>3.1507201875532094E-5</v>
      </c>
      <c r="P203">
        <v>17.201967239379883</v>
      </c>
      <c r="T203" s="29">
        <f>Invoer!$K$5</f>
        <v>43817</v>
      </c>
      <c r="U203" s="28">
        <v>0.6875</v>
      </c>
      <c r="V203">
        <v>1938.0833333333333</v>
      </c>
      <c r="W203">
        <v>564.04999999999995</v>
      </c>
      <c r="AH203" s="29">
        <f>Invoer!$K$5</f>
        <v>43817</v>
      </c>
      <c r="AI203" s="28">
        <v>0.6875</v>
      </c>
      <c r="AJ203">
        <v>36</v>
      </c>
      <c r="AK203">
        <v>36</v>
      </c>
      <c r="AL203">
        <v>36</v>
      </c>
    </row>
    <row r="204" spans="11:38" x14ac:dyDescent="0.35">
      <c r="K204" s="29">
        <f t="shared" si="3"/>
        <v>43817</v>
      </c>
      <c r="L204" s="28">
        <v>0.69097222222222199</v>
      </c>
      <c r="M204">
        <v>0</v>
      </c>
      <c r="N204">
        <v>17.201967239379883</v>
      </c>
      <c r="O204">
        <v>0</v>
      </c>
      <c r="P204">
        <v>17.201967239379883</v>
      </c>
      <c r="T204" s="29">
        <f>Invoer!$K$5</f>
        <v>43817</v>
      </c>
      <c r="U204" s="28">
        <v>0.69097222222222199</v>
      </c>
      <c r="V204">
        <v>1994.8</v>
      </c>
      <c r="W204">
        <v>565.9666666666667</v>
      </c>
      <c r="AH204" s="29">
        <f>Invoer!$K$5</f>
        <v>43817</v>
      </c>
      <c r="AI204" s="28">
        <v>0.69097222222222199</v>
      </c>
      <c r="AJ204">
        <v>36</v>
      </c>
      <c r="AK204">
        <v>36</v>
      </c>
      <c r="AL204">
        <v>36</v>
      </c>
    </row>
    <row r="205" spans="11:38" x14ac:dyDescent="0.35">
      <c r="K205" s="29">
        <f t="shared" si="3"/>
        <v>43817</v>
      </c>
      <c r="L205" s="28">
        <v>0.69444444444444398</v>
      </c>
      <c r="M205">
        <v>0</v>
      </c>
      <c r="N205">
        <v>17.201967239379883</v>
      </c>
      <c r="O205">
        <v>0</v>
      </c>
      <c r="P205">
        <v>17.201967239379883</v>
      </c>
      <c r="T205" s="29">
        <f>Invoer!$K$5</f>
        <v>43817</v>
      </c>
      <c r="U205" s="28">
        <v>0.69444444444444398</v>
      </c>
      <c r="V205">
        <v>1953.1666666666667</v>
      </c>
      <c r="W205">
        <v>562.33333333333337</v>
      </c>
      <c r="AH205" s="29">
        <f>Invoer!$K$5</f>
        <v>43817</v>
      </c>
      <c r="AI205" s="28">
        <v>0.69444444444444398</v>
      </c>
      <c r="AJ205">
        <v>36</v>
      </c>
      <c r="AK205">
        <v>36</v>
      </c>
      <c r="AL205">
        <v>36</v>
      </c>
    </row>
    <row r="206" spans="11:38" x14ac:dyDescent="0.35">
      <c r="K206" s="29">
        <f t="shared" si="3"/>
        <v>43817</v>
      </c>
      <c r="L206" s="28">
        <v>0.69791666666666696</v>
      </c>
      <c r="M206">
        <v>0</v>
      </c>
      <c r="N206">
        <v>17.201967239379883</v>
      </c>
      <c r="O206">
        <v>0</v>
      </c>
      <c r="P206">
        <v>17.201967239379883</v>
      </c>
      <c r="T206" s="29">
        <f>Invoer!$K$5</f>
        <v>43817</v>
      </c>
      <c r="U206" s="28">
        <v>0.69791666666666696</v>
      </c>
      <c r="V206">
        <v>1950.55</v>
      </c>
      <c r="W206">
        <v>562.1</v>
      </c>
      <c r="AH206" s="29">
        <f>Invoer!$K$5</f>
        <v>43817</v>
      </c>
      <c r="AI206" s="28">
        <v>0.69791666666666696</v>
      </c>
      <c r="AJ206">
        <v>36</v>
      </c>
      <c r="AK206">
        <v>36</v>
      </c>
      <c r="AL206">
        <v>36</v>
      </c>
    </row>
    <row r="207" spans="11:38" x14ac:dyDescent="0.35">
      <c r="K207" s="29">
        <f t="shared" si="3"/>
        <v>43817</v>
      </c>
      <c r="L207" s="28">
        <v>0.70138888888888895</v>
      </c>
      <c r="M207">
        <v>0</v>
      </c>
      <c r="N207">
        <v>17.201967239379883</v>
      </c>
      <c r="O207">
        <v>0</v>
      </c>
      <c r="P207">
        <v>17.201967239379883</v>
      </c>
      <c r="T207" s="29">
        <f>Invoer!$K$5</f>
        <v>43817</v>
      </c>
      <c r="U207" s="28">
        <v>0.70138888888888895</v>
      </c>
      <c r="V207">
        <v>1944.1166666666666</v>
      </c>
      <c r="W207">
        <v>561.13333333333333</v>
      </c>
      <c r="AH207" s="29">
        <f>Invoer!$K$5</f>
        <v>43817</v>
      </c>
      <c r="AI207" s="28">
        <v>0.70138888888888895</v>
      </c>
      <c r="AJ207">
        <v>36</v>
      </c>
      <c r="AK207">
        <v>36</v>
      </c>
      <c r="AL207">
        <v>36</v>
      </c>
    </row>
    <row r="208" spans="11:38" x14ac:dyDescent="0.35">
      <c r="K208" s="29">
        <f t="shared" si="3"/>
        <v>43817</v>
      </c>
      <c r="L208" s="28">
        <v>0.70486111111111105</v>
      </c>
      <c r="M208">
        <v>0</v>
      </c>
      <c r="N208">
        <v>17.206548531850178</v>
      </c>
      <c r="O208">
        <v>0</v>
      </c>
      <c r="P208">
        <v>17.206548531850178</v>
      </c>
      <c r="T208" s="29">
        <f>Invoer!$K$5</f>
        <v>43817</v>
      </c>
      <c r="U208" s="28">
        <v>0.70486111111111105</v>
      </c>
      <c r="V208">
        <v>1970.2583333333334</v>
      </c>
      <c r="W208">
        <v>561.15</v>
      </c>
      <c r="AH208" s="29">
        <f>Invoer!$K$5</f>
        <v>43817</v>
      </c>
      <c r="AI208" s="28">
        <v>0.70486111111111105</v>
      </c>
      <c r="AJ208">
        <v>36</v>
      </c>
      <c r="AK208">
        <v>36</v>
      </c>
      <c r="AL208">
        <v>36</v>
      </c>
    </row>
    <row r="209" spans="11:38" x14ac:dyDescent="0.35">
      <c r="K209" s="29">
        <f t="shared" si="3"/>
        <v>43817</v>
      </c>
      <c r="L209" s="28">
        <v>0.70833333333333304</v>
      </c>
      <c r="M209">
        <v>0</v>
      </c>
      <c r="N209">
        <v>17.216434478759766</v>
      </c>
      <c r="O209">
        <v>0</v>
      </c>
      <c r="P209">
        <v>17.216434478759766</v>
      </c>
      <c r="T209" s="29">
        <f>Invoer!$K$5</f>
        <v>43817</v>
      </c>
      <c r="U209" s="28">
        <v>0.70833333333333304</v>
      </c>
      <c r="V209">
        <v>1959.5</v>
      </c>
      <c r="W209">
        <v>560.20000000000005</v>
      </c>
      <c r="AH209" s="29">
        <f>Invoer!$K$5</f>
        <v>43817</v>
      </c>
      <c r="AI209" s="28">
        <v>0.70833333333333304</v>
      </c>
      <c r="AJ209">
        <v>36</v>
      </c>
      <c r="AK209">
        <v>36</v>
      </c>
      <c r="AL209">
        <v>36</v>
      </c>
    </row>
    <row r="210" spans="11:38" x14ac:dyDescent="0.35">
      <c r="K210" s="29">
        <f t="shared" si="3"/>
        <v>43817</v>
      </c>
      <c r="L210" s="28">
        <v>0.71180555555555503</v>
      </c>
      <c r="M210">
        <v>0</v>
      </c>
      <c r="N210">
        <v>17.221980985005697</v>
      </c>
      <c r="O210">
        <v>0</v>
      </c>
      <c r="P210">
        <v>17.221980985005697</v>
      </c>
      <c r="T210" s="29">
        <f>Invoer!$K$5</f>
        <v>43817</v>
      </c>
      <c r="U210" s="28">
        <v>0.71180555555555503</v>
      </c>
      <c r="V210">
        <v>1973.4166666666667</v>
      </c>
      <c r="W210">
        <v>560.43333333333328</v>
      </c>
      <c r="AH210" s="29">
        <f>Invoer!$K$5</f>
        <v>43817</v>
      </c>
      <c r="AI210" s="28">
        <v>0.71180555555555503</v>
      </c>
      <c r="AJ210">
        <v>36</v>
      </c>
      <c r="AK210">
        <v>36</v>
      </c>
      <c r="AL210">
        <v>36</v>
      </c>
    </row>
    <row r="211" spans="11:38" x14ac:dyDescent="0.35">
      <c r="K211" s="29">
        <f t="shared" si="3"/>
        <v>43817</v>
      </c>
      <c r="L211" s="28">
        <v>0.71527777777777801</v>
      </c>
      <c r="M211">
        <v>0</v>
      </c>
      <c r="N211">
        <v>17.230903625488281</v>
      </c>
      <c r="O211">
        <v>0</v>
      </c>
      <c r="P211">
        <v>17.230903625488281</v>
      </c>
      <c r="T211" s="29">
        <f>Invoer!$K$5</f>
        <v>43817</v>
      </c>
      <c r="U211" s="28">
        <v>0.71527777777777801</v>
      </c>
      <c r="V211">
        <v>1977.5833333333333</v>
      </c>
      <c r="W211">
        <v>558.63333333333333</v>
      </c>
      <c r="AH211" s="29">
        <f>Invoer!$K$5</f>
        <v>43817</v>
      </c>
      <c r="AI211" s="28">
        <v>0.71527777777777801</v>
      </c>
      <c r="AJ211">
        <v>36</v>
      </c>
      <c r="AK211">
        <v>36</v>
      </c>
      <c r="AL211">
        <v>36</v>
      </c>
    </row>
    <row r="212" spans="11:38" x14ac:dyDescent="0.35">
      <c r="K212" s="29">
        <f t="shared" si="3"/>
        <v>43817</v>
      </c>
      <c r="L212" s="28">
        <v>0.71875</v>
      </c>
      <c r="M212">
        <v>0</v>
      </c>
      <c r="N212">
        <v>17.238137245178223</v>
      </c>
      <c r="O212">
        <v>0</v>
      </c>
      <c r="P212">
        <v>17.238137245178223</v>
      </c>
      <c r="T212" s="29">
        <f>Invoer!$K$5</f>
        <v>43817</v>
      </c>
      <c r="U212" s="28">
        <v>0.71875</v>
      </c>
      <c r="V212">
        <v>1977.0611111109456</v>
      </c>
      <c r="W212">
        <v>557.85</v>
      </c>
      <c r="AH212" s="29">
        <f>Invoer!$K$5</f>
        <v>43817</v>
      </c>
      <c r="AI212" s="28">
        <v>0.71875</v>
      </c>
      <c r="AJ212">
        <v>36</v>
      </c>
      <c r="AK212">
        <v>36</v>
      </c>
      <c r="AL212">
        <v>36</v>
      </c>
    </row>
    <row r="213" spans="11:38" x14ac:dyDescent="0.35">
      <c r="K213" s="29">
        <f t="shared" si="3"/>
        <v>43817</v>
      </c>
      <c r="L213" s="28">
        <v>0.72222222222222199</v>
      </c>
      <c r="M213">
        <v>0</v>
      </c>
      <c r="N213">
        <v>17.245370864868164</v>
      </c>
      <c r="O213">
        <v>0</v>
      </c>
      <c r="P213">
        <v>17.245370864868164</v>
      </c>
      <c r="T213" s="29">
        <f>Invoer!$K$5</f>
        <v>43817</v>
      </c>
      <c r="U213" s="28">
        <v>0.72222222222222199</v>
      </c>
      <c r="V213">
        <v>1980.2750000000001</v>
      </c>
      <c r="W213">
        <v>557</v>
      </c>
      <c r="AH213" s="29">
        <f>Invoer!$K$5</f>
        <v>43817</v>
      </c>
      <c r="AI213" s="28">
        <v>0.72222222222222199</v>
      </c>
      <c r="AJ213">
        <v>36</v>
      </c>
      <c r="AK213">
        <v>36</v>
      </c>
      <c r="AL213">
        <v>36</v>
      </c>
    </row>
    <row r="214" spans="11:38" x14ac:dyDescent="0.35">
      <c r="K214" s="29">
        <f t="shared" si="3"/>
        <v>43817</v>
      </c>
      <c r="L214" s="28">
        <v>0.72569444444444398</v>
      </c>
      <c r="M214">
        <v>0</v>
      </c>
      <c r="N214">
        <v>17.257909138997395</v>
      </c>
      <c r="O214">
        <v>0</v>
      </c>
      <c r="P214">
        <v>17.257909138997395</v>
      </c>
      <c r="T214" s="29">
        <f>Invoer!$K$5</f>
        <v>43817</v>
      </c>
      <c r="U214" s="28">
        <v>0.72569444444444398</v>
      </c>
      <c r="V214">
        <v>1999.8666666666666</v>
      </c>
      <c r="W214">
        <v>556.66666666666663</v>
      </c>
      <c r="AH214" s="29">
        <f>Invoer!$K$5</f>
        <v>43817</v>
      </c>
      <c r="AI214" s="28">
        <v>0.72569444444444398</v>
      </c>
      <c r="AJ214">
        <v>36</v>
      </c>
      <c r="AK214">
        <v>36</v>
      </c>
      <c r="AL214">
        <v>36</v>
      </c>
    </row>
    <row r="215" spans="11:38" x14ac:dyDescent="0.35">
      <c r="K215" s="29">
        <f t="shared" si="3"/>
        <v>43817</v>
      </c>
      <c r="L215" s="28">
        <v>0.72916666666666696</v>
      </c>
      <c r="M215">
        <v>0</v>
      </c>
      <c r="N215">
        <v>17.27430534362793</v>
      </c>
      <c r="O215">
        <v>0</v>
      </c>
      <c r="P215">
        <v>17.27430534362793</v>
      </c>
      <c r="T215" s="29">
        <f>Invoer!$K$5</f>
        <v>43817</v>
      </c>
      <c r="U215" s="28">
        <v>0.72916666666666696</v>
      </c>
      <c r="V215">
        <v>2014.5250000000001</v>
      </c>
      <c r="W215">
        <v>557.35</v>
      </c>
      <c r="AH215" s="29">
        <f>Invoer!$K$5</f>
        <v>43817</v>
      </c>
      <c r="AI215" s="28">
        <v>0.72916666666666696</v>
      </c>
      <c r="AJ215">
        <v>36</v>
      </c>
      <c r="AK215">
        <v>36</v>
      </c>
      <c r="AL215">
        <v>36</v>
      </c>
    </row>
    <row r="216" spans="11:38" x14ac:dyDescent="0.35">
      <c r="K216" s="29">
        <f t="shared" si="3"/>
        <v>43817</v>
      </c>
      <c r="L216" s="28">
        <v>0.73263888888888895</v>
      </c>
      <c r="M216">
        <v>8.9699074742384251E-4</v>
      </c>
      <c r="N216">
        <v>17.277439912160236</v>
      </c>
      <c r="O216">
        <v>0</v>
      </c>
      <c r="P216">
        <v>17.277439912160236</v>
      </c>
      <c r="T216" s="29">
        <f>Invoer!$K$5</f>
        <v>43817</v>
      </c>
      <c r="U216" s="28">
        <v>0.73263888888888895</v>
      </c>
      <c r="V216">
        <v>2021.4166666666667</v>
      </c>
      <c r="W216">
        <v>557.63333333333333</v>
      </c>
      <c r="AH216" s="29">
        <f>Invoer!$K$5</f>
        <v>43817</v>
      </c>
      <c r="AI216" s="28">
        <v>0.73263888888888895</v>
      </c>
      <c r="AJ216">
        <v>36</v>
      </c>
      <c r="AK216">
        <v>36</v>
      </c>
      <c r="AL216">
        <v>36</v>
      </c>
    </row>
    <row r="217" spans="11:38" x14ac:dyDescent="0.35">
      <c r="K217" s="29">
        <f t="shared" si="3"/>
        <v>43817</v>
      </c>
      <c r="L217" s="28">
        <v>0.73611111111111105</v>
      </c>
      <c r="M217">
        <v>1.8648228139985198E-3</v>
      </c>
      <c r="N217">
        <v>17.288772583007813</v>
      </c>
      <c r="O217">
        <v>0</v>
      </c>
      <c r="P217">
        <v>17.288772583007813</v>
      </c>
      <c r="T217" s="29">
        <f>Invoer!$K$5</f>
        <v>43817</v>
      </c>
      <c r="U217" s="28">
        <v>0.73611111111111105</v>
      </c>
      <c r="V217">
        <v>2022.1666666666667</v>
      </c>
      <c r="W217">
        <v>557.9</v>
      </c>
      <c r="AH217" s="29">
        <f>Invoer!$K$5</f>
        <v>43817</v>
      </c>
      <c r="AI217" s="28">
        <v>0.73611111111111105</v>
      </c>
      <c r="AJ217">
        <v>36</v>
      </c>
      <c r="AK217">
        <v>36</v>
      </c>
      <c r="AL217">
        <v>36</v>
      </c>
    </row>
    <row r="218" spans="11:38" x14ac:dyDescent="0.35">
      <c r="K218" s="29">
        <f t="shared" si="3"/>
        <v>43817</v>
      </c>
      <c r="L218" s="28">
        <v>0.73958333333333304</v>
      </c>
      <c r="M218">
        <v>4.3836806956581613E-3</v>
      </c>
      <c r="N218">
        <v>17.288772583007813</v>
      </c>
      <c r="O218">
        <v>0</v>
      </c>
      <c r="P218">
        <v>17.288772583007813</v>
      </c>
      <c r="T218" s="29">
        <f>Invoer!$K$5</f>
        <v>43817</v>
      </c>
      <c r="U218" s="28">
        <v>0.73958333333333304</v>
      </c>
      <c r="V218">
        <v>2018.3</v>
      </c>
      <c r="W218">
        <v>556.70000000000005</v>
      </c>
      <c r="AH218" s="29">
        <f>Invoer!$K$5</f>
        <v>43817</v>
      </c>
      <c r="AI218" s="28">
        <v>0.73958333333333304</v>
      </c>
      <c r="AJ218">
        <v>36</v>
      </c>
      <c r="AK218">
        <v>36</v>
      </c>
      <c r="AL218">
        <v>36</v>
      </c>
    </row>
    <row r="219" spans="11:38" x14ac:dyDescent="0.35">
      <c r="K219" s="29">
        <f t="shared" si="3"/>
        <v>43817</v>
      </c>
      <c r="L219" s="28">
        <v>0.74305555555555503</v>
      </c>
      <c r="M219">
        <v>8.2276086848044848E-3</v>
      </c>
      <c r="N219">
        <v>17.288772583007813</v>
      </c>
      <c r="O219">
        <v>0</v>
      </c>
      <c r="P219">
        <v>17.288772583007813</v>
      </c>
      <c r="T219" s="29">
        <f>Invoer!$K$5</f>
        <v>43817</v>
      </c>
      <c r="U219" s="28">
        <v>0.74305555555555503</v>
      </c>
      <c r="V219">
        <v>2016.25</v>
      </c>
      <c r="W219">
        <v>556.9</v>
      </c>
      <c r="AH219" s="29">
        <f>Invoer!$K$5</f>
        <v>43817</v>
      </c>
      <c r="AI219" s="28">
        <v>0.74305555555555503</v>
      </c>
      <c r="AJ219">
        <v>36</v>
      </c>
      <c r="AK219">
        <v>36</v>
      </c>
      <c r="AL219">
        <v>36</v>
      </c>
    </row>
    <row r="220" spans="11:38" x14ac:dyDescent="0.35">
      <c r="K220" s="29">
        <f t="shared" si="3"/>
        <v>43817</v>
      </c>
      <c r="L220" s="28">
        <v>0.74652777777777801</v>
      </c>
      <c r="M220">
        <v>1.2771267151159312E-2</v>
      </c>
      <c r="N220">
        <v>17.291424910227459</v>
      </c>
      <c r="O220">
        <v>0</v>
      </c>
      <c r="P220">
        <v>17.291424910227459</v>
      </c>
      <c r="T220" s="29">
        <f>Invoer!$K$5</f>
        <v>43817</v>
      </c>
      <c r="U220" s="28">
        <v>0.74652777777777801</v>
      </c>
      <c r="V220">
        <v>2019.8333333333333</v>
      </c>
      <c r="W220">
        <v>556.35</v>
      </c>
      <c r="AH220" s="29">
        <f>Invoer!$K$5</f>
        <v>43817</v>
      </c>
      <c r="AI220" s="28">
        <v>0.74652777777777801</v>
      </c>
      <c r="AJ220">
        <v>36</v>
      </c>
      <c r="AK220">
        <v>36</v>
      </c>
      <c r="AL220">
        <v>36</v>
      </c>
    </row>
    <row r="221" spans="11:38" x14ac:dyDescent="0.35">
      <c r="K221" s="29">
        <f t="shared" si="3"/>
        <v>43817</v>
      </c>
      <c r="L221" s="28">
        <v>0.75</v>
      </c>
      <c r="M221">
        <v>1.4629911540396279E-2</v>
      </c>
      <c r="N221">
        <v>17.297211805979412</v>
      </c>
      <c r="O221">
        <v>0</v>
      </c>
      <c r="P221">
        <v>17.297211805979412</v>
      </c>
      <c r="T221" s="29">
        <f>Invoer!$K$5</f>
        <v>43817</v>
      </c>
      <c r="U221" s="28">
        <v>0.75</v>
      </c>
      <c r="V221">
        <v>2031.5333333333333</v>
      </c>
      <c r="W221">
        <v>557.6</v>
      </c>
      <c r="AH221" s="29">
        <f>Invoer!$K$5</f>
        <v>43817</v>
      </c>
      <c r="AI221" s="28">
        <v>0.75</v>
      </c>
      <c r="AJ221">
        <v>36</v>
      </c>
      <c r="AK221">
        <v>36</v>
      </c>
      <c r="AL221">
        <v>36</v>
      </c>
    </row>
    <row r="222" spans="11:38" x14ac:dyDescent="0.35">
      <c r="K222" s="29">
        <f t="shared" si="3"/>
        <v>43817</v>
      </c>
      <c r="L222" s="28">
        <v>0.75347222222222199</v>
      </c>
      <c r="M222">
        <v>1.2985899305476778E-2</v>
      </c>
      <c r="N222">
        <v>17.300346374511719</v>
      </c>
      <c r="O222">
        <v>0</v>
      </c>
      <c r="P222">
        <v>17.300346374511719</v>
      </c>
      <c r="T222" s="29">
        <f>Invoer!$K$5</f>
        <v>43817</v>
      </c>
      <c r="U222" s="28">
        <v>0.75347222222222199</v>
      </c>
      <c r="V222">
        <v>2030.9333333333334</v>
      </c>
      <c r="W222">
        <v>558</v>
      </c>
      <c r="AH222" s="29">
        <f>Invoer!$K$5</f>
        <v>43817</v>
      </c>
      <c r="AI222" s="28">
        <v>0.75347222222222199</v>
      </c>
      <c r="AJ222">
        <v>36</v>
      </c>
      <c r="AK222">
        <v>36</v>
      </c>
      <c r="AL222">
        <v>36</v>
      </c>
    </row>
    <row r="223" spans="11:38" x14ac:dyDescent="0.35">
      <c r="K223" s="29">
        <f t="shared" si="3"/>
        <v>43817</v>
      </c>
      <c r="L223" s="28">
        <v>0.75694444444444398</v>
      </c>
      <c r="M223">
        <v>9.249958610962495E-3</v>
      </c>
      <c r="N223">
        <v>17.302275339762371</v>
      </c>
      <c r="O223">
        <v>0</v>
      </c>
      <c r="P223">
        <v>17.302275339762371</v>
      </c>
      <c r="T223" s="29">
        <f>Invoer!$K$5</f>
        <v>43817</v>
      </c>
      <c r="U223" s="28">
        <v>0.75694444444444398</v>
      </c>
      <c r="V223">
        <v>2037.6583333333333</v>
      </c>
      <c r="W223">
        <v>558.11666666666667</v>
      </c>
      <c r="AH223" s="29">
        <f>Invoer!$K$5</f>
        <v>43817</v>
      </c>
      <c r="AI223" s="28">
        <v>0.75694444444444398</v>
      </c>
      <c r="AJ223">
        <v>36</v>
      </c>
      <c r="AK223">
        <v>36</v>
      </c>
      <c r="AL223">
        <v>36</v>
      </c>
    </row>
    <row r="224" spans="11:38" x14ac:dyDescent="0.35">
      <c r="K224" s="29">
        <f t="shared" si="3"/>
        <v>43817</v>
      </c>
      <c r="L224" s="28">
        <v>0.76041666666666696</v>
      </c>
      <c r="M224">
        <v>5.4174558203764411E-3</v>
      </c>
      <c r="N224">
        <v>17.302998701731365</v>
      </c>
      <c r="O224">
        <v>0</v>
      </c>
      <c r="P224">
        <v>17.302998701731365</v>
      </c>
      <c r="T224" s="29">
        <f>Invoer!$K$5</f>
        <v>43817</v>
      </c>
      <c r="U224" s="28">
        <v>0.76041666666666696</v>
      </c>
      <c r="V224">
        <v>2034.1833333333334</v>
      </c>
      <c r="W224">
        <v>557.2166666666667</v>
      </c>
      <c r="AH224" s="29">
        <f>Invoer!$K$5</f>
        <v>43817</v>
      </c>
      <c r="AI224" s="28">
        <v>0.76041666666666696</v>
      </c>
      <c r="AJ224">
        <v>36</v>
      </c>
      <c r="AK224">
        <v>36</v>
      </c>
      <c r="AL224">
        <v>36</v>
      </c>
    </row>
    <row r="225" spans="11:38" x14ac:dyDescent="0.35">
      <c r="K225" s="29">
        <f t="shared" si="3"/>
        <v>43817</v>
      </c>
      <c r="L225" s="28">
        <v>0.76388888888888895</v>
      </c>
      <c r="M225">
        <v>2.5207652865598599E-3</v>
      </c>
      <c r="N225">
        <v>17.303239822387695</v>
      </c>
      <c r="O225">
        <v>0</v>
      </c>
      <c r="P225">
        <v>17.303239822387695</v>
      </c>
      <c r="T225" s="29">
        <f>Invoer!$K$5</f>
        <v>43817</v>
      </c>
      <c r="U225" s="28">
        <v>0.76388888888888895</v>
      </c>
      <c r="V225">
        <v>2027.2</v>
      </c>
      <c r="W225">
        <v>557.18333333333328</v>
      </c>
      <c r="AH225" s="29">
        <f>Invoer!$K$5</f>
        <v>43817</v>
      </c>
      <c r="AI225" s="28">
        <v>0.76388888888888895</v>
      </c>
      <c r="AJ225">
        <v>36</v>
      </c>
      <c r="AK225">
        <v>36</v>
      </c>
      <c r="AL225">
        <v>36</v>
      </c>
    </row>
    <row r="226" spans="11:38" x14ac:dyDescent="0.35">
      <c r="K226" s="29">
        <f t="shared" si="3"/>
        <v>43817</v>
      </c>
      <c r="L226" s="28">
        <v>0.76736111111111105</v>
      </c>
      <c r="M226">
        <v>7.9571759852115065E-4</v>
      </c>
      <c r="N226">
        <v>17.303239822387695</v>
      </c>
      <c r="O226">
        <v>0</v>
      </c>
      <c r="P226">
        <v>17.303239822387695</v>
      </c>
      <c r="T226" s="29">
        <f>Invoer!$K$5</f>
        <v>43817</v>
      </c>
      <c r="U226" s="28">
        <v>0.76736111111111105</v>
      </c>
      <c r="V226">
        <v>2033.3666666666666</v>
      </c>
      <c r="W226">
        <v>557.73333333333335</v>
      </c>
      <c r="AH226" s="29">
        <f>Invoer!$K$5</f>
        <v>43817</v>
      </c>
      <c r="AI226" s="28">
        <v>0.76736111111111105</v>
      </c>
      <c r="AJ226">
        <v>36</v>
      </c>
      <c r="AK226">
        <v>36</v>
      </c>
      <c r="AL226">
        <v>36</v>
      </c>
    </row>
    <row r="227" spans="11:38" x14ac:dyDescent="0.35">
      <c r="K227" s="29">
        <f t="shared" si="3"/>
        <v>43817</v>
      </c>
      <c r="L227" s="28">
        <v>0.77083333333333304</v>
      </c>
      <c r="M227">
        <v>1.2400793742320577E-3</v>
      </c>
      <c r="N227">
        <v>17.303239822387695</v>
      </c>
      <c r="O227">
        <v>0</v>
      </c>
      <c r="P227">
        <v>17.303239822387695</v>
      </c>
      <c r="T227" s="29">
        <f>Invoer!$K$5</f>
        <v>43817</v>
      </c>
      <c r="U227" s="28">
        <v>0.77083333333333304</v>
      </c>
      <c r="V227">
        <v>2031.1833333333334</v>
      </c>
      <c r="W227">
        <v>557.0333333333333</v>
      </c>
      <c r="AH227" s="29">
        <f>Invoer!$K$5</f>
        <v>43817</v>
      </c>
      <c r="AI227" s="28">
        <v>0.77083333333333304</v>
      </c>
      <c r="AJ227">
        <v>36</v>
      </c>
      <c r="AK227">
        <v>36</v>
      </c>
      <c r="AL227">
        <v>36</v>
      </c>
    </row>
    <row r="228" spans="11:38" x14ac:dyDescent="0.35">
      <c r="K228" s="29">
        <f t="shared" si="3"/>
        <v>43817</v>
      </c>
      <c r="L228" s="28">
        <v>0.77430555555555503</v>
      </c>
      <c r="M228">
        <v>1.9568032207644137E-3</v>
      </c>
      <c r="N228">
        <v>17.302998701731365</v>
      </c>
      <c r="O228">
        <v>0</v>
      </c>
      <c r="P228">
        <v>17.302998701731365</v>
      </c>
      <c r="T228" s="29">
        <f>Invoer!$K$5</f>
        <v>43817</v>
      </c>
      <c r="U228" s="28">
        <v>0.77430555555555503</v>
      </c>
      <c r="V228">
        <v>2037.8833333333334</v>
      </c>
      <c r="W228">
        <v>557.81666666666672</v>
      </c>
      <c r="AH228" s="29">
        <f>Invoer!$K$5</f>
        <v>43817</v>
      </c>
      <c r="AI228" s="28">
        <v>0.77430555555555503</v>
      </c>
      <c r="AJ228">
        <v>36</v>
      </c>
      <c r="AK228">
        <v>36</v>
      </c>
      <c r="AL228">
        <v>36</v>
      </c>
    </row>
    <row r="229" spans="11:38" x14ac:dyDescent="0.35">
      <c r="K229" s="29">
        <f t="shared" si="3"/>
        <v>43817</v>
      </c>
      <c r="L229" s="28">
        <v>0.77777777777777801</v>
      </c>
      <c r="M229">
        <v>2.7726283394258642E-3</v>
      </c>
      <c r="N229">
        <v>17.301310857137043</v>
      </c>
      <c r="O229">
        <v>0</v>
      </c>
      <c r="P229">
        <v>17.301310857137043</v>
      </c>
      <c r="T229" s="29">
        <f>Invoer!$K$5</f>
        <v>43817</v>
      </c>
      <c r="U229" s="28">
        <v>0.77777777777777801</v>
      </c>
      <c r="V229">
        <v>2041.1833333333334</v>
      </c>
      <c r="W229">
        <v>557.88333333333333</v>
      </c>
      <c r="AH229" s="29">
        <f>Invoer!$K$5</f>
        <v>43817</v>
      </c>
      <c r="AI229" s="28">
        <v>0.77777777777777801</v>
      </c>
      <c r="AJ229">
        <v>36</v>
      </c>
      <c r="AK229">
        <v>36</v>
      </c>
      <c r="AL229">
        <v>36</v>
      </c>
    </row>
    <row r="230" spans="11:38" x14ac:dyDescent="0.35">
      <c r="K230" s="29">
        <f t="shared" si="3"/>
        <v>43817</v>
      </c>
      <c r="L230" s="28">
        <v>0.78125</v>
      </c>
      <c r="M230">
        <v>4.0000001664642088E-3</v>
      </c>
      <c r="N230">
        <v>17.297694047292072</v>
      </c>
      <c r="O230">
        <v>0</v>
      </c>
      <c r="P230">
        <v>17.297694047292072</v>
      </c>
      <c r="T230" s="29">
        <f>Invoer!$K$5</f>
        <v>43817</v>
      </c>
      <c r="U230" s="28">
        <v>0.78125</v>
      </c>
      <c r="V230">
        <v>2032.4666666666667</v>
      </c>
      <c r="W230">
        <v>557.2833333333333</v>
      </c>
      <c r="AH230" s="29">
        <f>Invoer!$K$5</f>
        <v>43817</v>
      </c>
      <c r="AI230" s="28">
        <v>0.78125</v>
      </c>
      <c r="AJ230">
        <v>36</v>
      </c>
      <c r="AK230">
        <v>36</v>
      </c>
      <c r="AL230">
        <v>36</v>
      </c>
    </row>
    <row r="231" spans="11:38" x14ac:dyDescent="0.35">
      <c r="K231" s="29">
        <f t="shared" si="3"/>
        <v>43817</v>
      </c>
      <c r="L231" s="28">
        <v>0.78472222222222199</v>
      </c>
      <c r="M231">
        <v>5.5695848694085727E-3</v>
      </c>
      <c r="N231">
        <v>17.297694047292072</v>
      </c>
      <c r="O231">
        <v>0</v>
      </c>
      <c r="P231">
        <v>17.297694047292072</v>
      </c>
      <c r="T231" s="29">
        <f>Invoer!$K$5</f>
        <v>43817</v>
      </c>
      <c r="U231" s="28">
        <v>0.78472222222222199</v>
      </c>
      <c r="V231">
        <v>2031.3333333333333</v>
      </c>
      <c r="W231">
        <v>557.06666666666672</v>
      </c>
      <c r="AH231" s="29">
        <f>Invoer!$K$5</f>
        <v>43817</v>
      </c>
      <c r="AI231" s="28">
        <v>0.78472222222222199</v>
      </c>
      <c r="AJ231">
        <v>36</v>
      </c>
      <c r="AK231">
        <v>36</v>
      </c>
      <c r="AL231">
        <v>36</v>
      </c>
    </row>
    <row r="232" spans="11:38" x14ac:dyDescent="0.35">
      <c r="K232" s="29">
        <f t="shared" si="3"/>
        <v>43817</v>
      </c>
      <c r="L232" s="28">
        <v>0.78819444444444398</v>
      </c>
      <c r="M232">
        <v>5.837979339503363E-3</v>
      </c>
      <c r="N232">
        <v>17.290942668914795</v>
      </c>
      <c r="O232">
        <v>0</v>
      </c>
      <c r="P232">
        <v>17.290942668914795</v>
      </c>
      <c r="T232" s="29">
        <f>Invoer!$K$5</f>
        <v>43817</v>
      </c>
      <c r="U232" s="28">
        <v>0.78819444444444398</v>
      </c>
      <c r="V232">
        <v>2033.2333333333333</v>
      </c>
      <c r="W232">
        <v>557.75</v>
      </c>
      <c r="AH232" s="29">
        <f>Invoer!$K$5</f>
        <v>43817</v>
      </c>
      <c r="AI232" s="28">
        <v>0.78819444444444398</v>
      </c>
      <c r="AJ232">
        <v>36</v>
      </c>
      <c r="AK232">
        <v>36</v>
      </c>
      <c r="AL232">
        <v>36</v>
      </c>
    </row>
    <row r="233" spans="11:38" x14ac:dyDescent="0.35">
      <c r="K233" s="29">
        <f t="shared" si="3"/>
        <v>43817</v>
      </c>
      <c r="L233" s="28">
        <v>0.79166666666666696</v>
      </c>
      <c r="M233">
        <v>5.2535700365600258E-3</v>
      </c>
      <c r="N233">
        <v>17.289978186289471</v>
      </c>
      <c r="O233">
        <v>0</v>
      </c>
      <c r="P233">
        <v>17.289978186289471</v>
      </c>
      <c r="T233" s="29">
        <f>Invoer!$K$5</f>
        <v>43817</v>
      </c>
      <c r="U233" s="28">
        <v>0.79166666666666696</v>
      </c>
      <c r="V233">
        <v>2046.1833333333334</v>
      </c>
      <c r="W233">
        <v>558.26666666666665</v>
      </c>
      <c r="AH233" s="29">
        <f>Invoer!$K$5</f>
        <v>43817</v>
      </c>
      <c r="AI233" s="28">
        <v>0.79166666666666696</v>
      </c>
      <c r="AJ233">
        <v>36</v>
      </c>
      <c r="AK233">
        <v>36</v>
      </c>
      <c r="AL233">
        <v>36</v>
      </c>
    </row>
    <row r="234" spans="11:38" x14ac:dyDescent="0.35">
      <c r="K234" s="29">
        <f t="shared" si="3"/>
        <v>43817</v>
      </c>
      <c r="L234" s="28">
        <v>0.79513888888888895</v>
      </c>
      <c r="M234">
        <v>4.7075320035219193E-3</v>
      </c>
      <c r="N234">
        <v>17.288772583007813</v>
      </c>
      <c r="O234">
        <v>0</v>
      </c>
      <c r="P234">
        <v>17.288772583007813</v>
      </c>
      <c r="T234" s="29">
        <f>Invoer!$K$5</f>
        <v>43817</v>
      </c>
      <c r="U234" s="28">
        <v>0.79513888888888895</v>
      </c>
      <c r="V234">
        <v>2058</v>
      </c>
      <c r="W234">
        <v>559.86666666666667</v>
      </c>
      <c r="AH234" s="29">
        <f>Invoer!$K$5</f>
        <v>43817</v>
      </c>
      <c r="AI234" s="28">
        <v>0.79513888888888895</v>
      </c>
      <c r="AJ234">
        <v>36</v>
      </c>
      <c r="AK234">
        <v>36</v>
      </c>
      <c r="AL234">
        <v>36</v>
      </c>
    </row>
    <row r="235" spans="11:38" x14ac:dyDescent="0.35">
      <c r="K235" s="29">
        <f t="shared" si="3"/>
        <v>43817</v>
      </c>
      <c r="L235" s="28">
        <v>0.79861111111111105</v>
      </c>
      <c r="M235">
        <v>3.4833511648078761E-3</v>
      </c>
      <c r="N235">
        <v>17.288772583007813</v>
      </c>
      <c r="O235">
        <v>0</v>
      </c>
      <c r="P235">
        <v>17.288772583007813</v>
      </c>
      <c r="T235" s="29">
        <f>Invoer!$K$5</f>
        <v>43817</v>
      </c>
      <c r="U235" s="28">
        <v>0.79861111111111105</v>
      </c>
      <c r="V235">
        <v>2090.6</v>
      </c>
      <c r="W235">
        <v>560.41666666666663</v>
      </c>
      <c r="AH235" s="29">
        <f>Invoer!$K$5</f>
        <v>43817</v>
      </c>
      <c r="AI235" s="28">
        <v>0.79861111111111105</v>
      </c>
      <c r="AJ235">
        <v>36</v>
      </c>
      <c r="AK235">
        <v>36</v>
      </c>
      <c r="AL235">
        <v>36</v>
      </c>
    </row>
    <row r="236" spans="11:38" x14ac:dyDescent="0.35">
      <c r="K236" s="29">
        <f t="shared" si="3"/>
        <v>43817</v>
      </c>
      <c r="L236" s="28">
        <v>0.80208333333333304</v>
      </c>
      <c r="M236">
        <v>3.1610325613655732E-3</v>
      </c>
      <c r="N236">
        <v>17.288049221038818</v>
      </c>
      <c r="O236">
        <v>0</v>
      </c>
      <c r="P236">
        <v>17.288049221038818</v>
      </c>
      <c r="T236" s="29">
        <f>Invoer!$K$5</f>
        <v>43817</v>
      </c>
      <c r="U236" s="28">
        <v>0.80208333333333304</v>
      </c>
      <c r="V236">
        <v>2083.8333333333335</v>
      </c>
      <c r="W236">
        <v>559.23333333333335</v>
      </c>
      <c r="AH236" s="29">
        <f>Invoer!$K$5</f>
        <v>43817</v>
      </c>
      <c r="AI236" s="28">
        <v>0.80208333333333304</v>
      </c>
      <c r="AJ236">
        <v>36</v>
      </c>
      <c r="AK236">
        <v>36</v>
      </c>
      <c r="AL236">
        <v>36</v>
      </c>
    </row>
    <row r="237" spans="11:38" x14ac:dyDescent="0.35">
      <c r="K237" s="29">
        <f t="shared" si="3"/>
        <v>43817</v>
      </c>
      <c r="L237" s="28">
        <v>0.80555555555555503</v>
      </c>
      <c r="M237">
        <v>3.5295467559990357E-3</v>
      </c>
      <c r="N237">
        <v>17.285396893819172</v>
      </c>
      <c r="O237">
        <v>0</v>
      </c>
      <c r="P237">
        <v>17.285396893819172</v>
      </c>
      <c r="T237" s="29">
        <f>Invoer!$K$5</f>
        <v>43817</v>
      </c>
      <c r="U237" s="28">
        <v>0.80555555555555503</v>
      </c>
      <c r="V237">
        <v>2072.1833333333334</v>
      </c>
      <c r="W237">
        <v>558.75</v>
      </c>
      <c r="AH237" s="29">
        <f>Invoer!$K$5</f>
        <v>43817</v>
      </c>
      <c r="AI237" s="28">
        <v>0.80555555555555503</v>
      </c>
      <c r="AJ237">
        <v>36</v>
      </c>
      <c r="AK237">
        <v>36</v>
      </c>
      <c r="AL237">
        <v>36</v>
      </c>
    </row>
    <row r="238" spans="11:38" x14ac:dyDescent="0.35">
      <c r="K238" s="29">
        <f t="shared" si="3"/>
        <v>43817</v>
      </c>
      <c r="L238" s="28">
        <v>0.80902777777777801</v>
      </c>
      <c r="M238">
        <v>3.8980609508598718E-3</v>
      </c>
      <c r="N238">
        <v>17.27430534362793</v>
      </c>
      <c r="O238">
        <v>0</v>
      </c>
      <c r="P238">
        <v>17.27430534362793</v>
      </c>
      <c r="T238" s="29">
        <f>Invoer!$K$5</f>
        <v>43817</v>
      </c>
      <c r="U238" s="28">
        <v>0.80902777777777801</v>
      </c>
      <c r="V238">
        <v>2045</v>
      </c>
      <c r="W238">
        <v>558.83333333333337</v>
      </c>
      <c r="AH238" s="29">
        <f>Invoer!$K$5</f>
        <v>43817</v>
      </c>
      <c r="AI238" s="28">
        <v>0.80902777777777801</v>
      </c>
      <c r="AJ238">
        <v>36</v>
      </c>
      <c r="AK238">
        <v>36</v>
      </c>
      <c r="AL238">
        <v>36</v>
      </c>
    </row>
    <row r="239" spans="11:38" x14ac:dyDescent="0.35">
      <c r="K239" s="29">
        <f t="shared" si="3"/>
        <v>43817</v>
      </c>
      <c r="L239" s="28">
        <v>0.8125</v>
      </c>
      <c r="M239">
        <v>4.3255374169348217E-3</v>
      </c>
      <c r="N239">
        <v>17.27430534362793</v>
      </c>
      <c r="O239">
        <v>0</v>
      </c>
      <c r="P239">
        <v>17.27430534362793</v>
      </c>
      <c r="T239" s="29">
        <f>Invoer!$K$5</f>
        <v>43817</v>
      </c>
      <c r="U239" s="28">
        <v>0.8125</v>
      </c>
      <c r="V239">
        <v>2021.2666666666667</v>
      </c>
      <c r="W239">
        <v>557.6</v>
      </c>
      <c r="AH239" s="29">
        <f>Invoer!$K$5</f>
        <v>43817</v>
      </c>
      <c r="AI239" s="28">
        <v>0.8125</v>
      </c>
      <c r="AJ239">
        <v>36</v>
      </c>
      <c r="AK239">
        <v>36</v>
      </c>
      <c r="AL239">
        <v>36</v>
      </c>
    </row>
    <row r="240" spans="11:38" x14ac:dyDescent="0.35">
      <c r="K240" s="29">
        <f t="shared" si="3"/>
        <v>43817</v>
      </c>
      <c r="L240" s="28">
        <v>0.81597222222222199</v>
      </c>
      <c r="M240">
        <v>3.6892362404614687E-3</v>
      </c>
      <c r="N240">
        <v>17.27430534362793</v>
      </c>
      <c r="O240">
        <v>0</v>
      </c>
      <c r="P240">
        <v>17.27430534362793</v>
      </c>
      <c r="T240" s="29">
        <f>Invoer!$K$5</f>
        <v>43817</v>
      </c>
      <c r="U240" s="28">
        <v>0.81597222222222199</v>
      </c>
      <c r="V240">
        <v>2036.9333333333334</v>
      </c>
      <c r="W240">
        <v>557.93333333333328</v>
      </c>
      <c r="AH240" s="29">
        <f>Invoer!$K$5</f>
        <v>43817</v>
      </c>
      <c r="AI240" s="28">
        <v>0.81597222222222199</v>
      </c>
      <c r="AJ240">
        <v>36</v>
      </c>
      <c r="AK240">
        <v>36</v>
      </c>
      <c r="AL240">
        <v>36</v>
      </c>
    </row>
    <row r="241" spans="11:38" x14ac:dyDescent="0.35">
      <c r="K241" s="29">
        <f t="shared" si="3"/>
        <v>43817</v>
      </c>
      <c r="L241" s="28">
        <v>0.81944444444444398</v>
      </c>
      <c r="M241">
        <v>4.2317710276620346E-3</v>
      </c>
      <c r="N241">
        <v>17.270929654439289</v>
      </c>
      <c r="O241">
        <v>0</v>
      </c>
      <c r="P241">
        <v>17.270929654439289</v>
      </c>
      <c r="T241" s="29">
        <f>Invoer!$K$5</f>
        <v>43817</v>
      </c>
      <c r="U241" s="28">
        <v>0.81944444444444398</v>
      </c>
      <c r="V241">
        <v>2073.4</v>
      </c>
      <c r="W241">
        <v>559.26666666666665</v>
      </c>
      <c r="AH241" s="29">
        <f>Invoer!$K$5</f>
        <v>43817</v>
      </c>
      <c r="AI241" s="28">
        <v>0.81944444444444398</v>
      </c>
      <c r="AJ241">
        <v>36</v>
      </c>
      <c r="AK241">
        <v>36</v>
      </c>
      <c r="AL241">
        <v>36</v>
      </c>
    </row>
    <row r="242" spans="11:38" x14ac:dyDescent="0.35">
      <c r="K242" s="29">
        <f t="shared" si="3"/>
        <v>43817</v>
      </c>
      <c r="L242" s="28">
        <v>0.82291666666666696</v>
      </c>
      <c r="M242">
        <v>3.0490451918922189E-3</v>
      </c>
      <c r="N242">
        <v>17.255015691121418</v>
      </c>
      <c r="O242">
        <v>0</v>
      </c>
      <c r="P242">
        <v>17.255015691121418</v>
      </c>
      <c r="T242" s="29">
        <f>Invoer!$K$5</f>
        <v>43817</v>
      </c>
      <c r="U242" s="28">
        <v>0.82291666666666696</v>
      </c>
      <c r="V242">
        <v>2069.5666666666666</v>
      </c>
      <c r="W242">
        <v>559.23333333333335</v>
      </c>
      <c r="AH242" s="29">
        <f>Invoer!$K$5</f>
        <v>43817</v>
      </c>
      <c r="AI242" s="28">
        <v>0.82291666666666696</v>
      </c>
      <c r="AJ242">
        <v>36</v>
      </c>
      <c r="AK242">
        <v>36</v>
      </c>
      <c r="AL242">
        <v>36</v>
      </c>
    </row>
    <row r="243" spans="11:38" x14ac:dyDescent="0.35">
      <c r="K243" s="29">
        <f t="shared" si="3"/>
        <v>43817</v>
      </c>
      <c r="L243" s="28">
        <v>0.82638888888888895</v>
      </c>
      <c r="M243">
        <v>4.3272571499073818E-3</v>
      </c>
      <c r="N243">
        <v>17.245370864868164</v>
      </c>
      <c r="O243">
        <v>0</v>
      </c>
      <c r="P243">
        <v>17.245370864868164</v>
      </c>
      <c r="T243" s="29">
        <f>Invoer!$K$5</f>
        <v>43817</v>
      </c>
      <c r="U243" s="28">
        <v>0.82638888888888895</v>
      </c>
      <c r="V243">
        <v>2045.4666666666667</v>
      </c>
      <c r="W243">
        <v>557.5333333333333</v>
      </c>
      <c r="AH243" s="29">
        <f>Invoer!$K$5</f>
        <v>43817</v>
      </c>
      <c r="AI243" s="28">
        <v>0.82638888888888895</v>
      </c>
      <c r="AJ243">
        <v>36</v>
      </c>
      <c r="AK243">
        <v>36</v>
      </c>
      <c r="AL243">
        <v>36</v>
      </c>
    </row>
    <row r="244" spans="11:38" x14ac:dyDescent="0.35">
      <c r="K244" s="29">
        <f t="shared" si="3"/>
        <v>43817</v>
      </c>
      <c r="L244" s="28">
        <v>0.82986111111111105</v>
      </c>
      <c r="M244">
        <v>4.0497304294149217E-3</v>
      </c>
      <c r="N244">
        <v>17.244165261586506</v>
      </c>
      <c r="O244">
        <v>0</v>
      </c>
      <c r="P244">
        <v>17.244165261586506</v>
      </c>
      <c r="T244" s="29">
        <f>Invoer!$K$5</f>
        <v>43817</v>
      </c>
      <c r="U244" s="28">
        <v>0.82986111111111105</v>
      </c>
      <c r="V244">
        <v>2026.5</v>
      </c>
      <c r="W244">
        <v>556.41666666666663</v>
      </c>
      <c r="AH244" s="29">
        <f>Invoer!$K$5</f>
        <v>43817</v>
      </c>
      <c r="AI244" s="28">
        <v>0.82986111111111105</v>
      </c>
      <c r="AJ244">
        <v>36</v>
      </c>
      <c r="AK244">
        <v>36</v>
      </c>
      <c r="AL244">
        <v>36</v>
      </c>
    </row>
    <row r="245" spans="11:38" x14ac:dyDescent="0.35">
      <c r="K245" s="29">
        <f t="shared" si="3"/>
        <v>43817</v>
      </c>
      <c r="L245" s="28">
        <v>0.83333333333333304</v>
      </c>
      <c r="M245">
        <v>3.7268998123636266E-3</v>
      </c>
      <c r="N245">
        <v>17.239101727803547</v>
      </c>
      <c r="O245">
        <v>0</v>
      </c>
      <c r="P245">
        <v>17.239101727803547</v>
      </c>
      <c r="T245" s="29">
        <f>Invoer!$K$5</f>
        <v>43817</v>
      </c>
      <c r="U245" s="28">
        <v>0.83333333333333304</v>
      </c>
      <c r="V245">
        <v>2055.5833333333335</v>
      </c>
      <c r="W245">
        <v>558.7166666666667</v>
      </c>
      <c r="AH245" s="29">
        <f>Invoer!$K$5</f>
        <v>43817</v>
      </c>
      <c r="AI245" s="28">
        <v>0.83333333333333304</v>
      </c>
      <c r="AJ245">
        <v>36</v>
      </c>
      <c r="AK245">
        <v>36</v>
      </c>
      <c r="AL245">
        <v>36</v>
      </c>
    </row>
    <row r="246" spans="11:38" x14ac:dyDescent="0.35">
      <c r="K246" s="29">
        <f t="shared" si="3"/>
        <v>43817</v>
      </c>
      <c r="L246" s="28">
        <v>0.83680555555555503</v>
      </c>
      <c r="M246">
        <v>3.4040691955397051E-3</v>
      </c>
      <c r="N246">
        <v>17.233555952707928</v>
      </c>
      <c r="O246">
        <v>0</v>
      </c>
      <c r="P246">
        <v>17.233555952707928</v>
      </c>
      <c r="T246" s="29">
        <f>Invoer!$K$5</f>
        <v>43817</v>
      </c>
      <c r="U246" s="28">
        <v>0.83680555555555503</v>
      </c>
      <c r="V246">
        <v>2082.0833333333335</v>
      </c>
      <c r="W246">
        <v>560.2166666666667</v>
      </c>
      <c r="AH246" s="29">
        <f>Invoer!$K$5</f>
        <v>43817</v>
      </c>
      <c r="AI246" s="28">
        <v>0.83680555555555503</v>
      </c>
      <c r="AJ246">
        <v>36</v>
      </c>
      <c r="AK246">
        <v>36</v>
      </c>
      <c r="AL246">
        <v>36</v>
      </c>
    </row>
    <row r="247" spans="11:38" x14ac:dyDescent="0.35">
      <c r="K247" s="29">
        <f t="shared" si="3"/>
        <v>43817</v>
      </c>
      <c r="L247" s="28">
        <v>0.84027777777777801</v>
      </c>
      <c r="M247">
        <v>3.0439337071584303E-3</v>
      </c>
      <c r="N247">
        <v>17.230903625488281</v>
      </c>
      <c r="O247">
        <v>0</v>
      </c>
      <c r="P247">
        <v>17.230903625488281</v>
      </c>
      <c r="T247" s="29">
        <f>Invoer!$K$5</f>
        <v>43817</v>
      </c>
      <c r="U247" s="28">
        <v>0.84027777777777801</v>
      </c>
      <c r="V247">
        <v>2076.8000000000002</v>
      </c>
      <c r="W247">
        <v>559.88333333333333</v>
      </c>
      <c r="AH247" s="29">
        <f>Invoer!$K$5</f>
        <v>43817</v>
      </c>
      <c r="AI247" s="28">
        <v>0.84027777777777801</v>
      </c>
      <c r="AJ247">
        <v>36</v>
      </c>
      <c r="AK247">
        <v>36</v>
      </c>
      <c r="AL247">
        <v>36</v>
      </c>
    </row>
    <row r="248" spans="11:38" x14ac:dyDescent="0.35">
      <c r="K248" s="29">
        <f t="shared" si="3"/>
        <v>43817</v>
      </c>
      <c r="L248" s="28">
        <v>0.84375</v>
      </c>
      <c r="M248">
        <v>4.2914498539175835E-3</v>
      </c>
      <c r="N248">
        <v>17.230903625488281</v>
      </c>
      <c r="O248">
        <v>0</v>
      </c>
      <c r="P248">
        <v>17.230903625488281</v>
      </c>
      <c r="T248" s="29">
        <f>Invoer!$K$5</f>
        <v>43817</v>
      </c>
      <c r="U248" s="28">
        <v>0.84375</v>
      </c>
      <c r="V248">
        <v>2054.9166666666665</v>
      </c>
      <c r="W248">
        <v>558.36666666666667</v>
      </c>
      <c r="AH248" s="29">
        <f>Invoer!$K$5</f>
        <v>43817</v>
      </c>
      <c r="AI248" s="28">
        <v>0.84375</v>
      </c>
      <c r="AJ248">
        <v>36</v>
      </c>
      <c r="AK248">
        <v>36</v>
      </c>
      <c r="AL248">
        <v>36</v>
      </c>
    </row>
    <row r="249" spans="11:38" x14ac:dyDescent="0.35">
      <c r="K249" s="29">
        <f t="shared" si="3"/>
        <v>43817</v>
      </c>
      <c r="L249" s="28">
        <v>0.84722222222222199</v>
      </c>
      <c r="M249">
        <v>4.0509260984435969E-3</v>
      </c>
      <c r="N249">
        <v>17.230180168151854</v>
      </c>
      <c r="O249">
        <v>0</v>
      </c>
      <c r="P249">
        <v>17.230180168151854</v>
      </c>
      <c r="T249" s="29">
        <f>Invoer!$K$5</f>
        <v>43817</v>
      </c>
      <c r="U249" s="28">
        <v>0.84722222222222199</v>
      </c>
      <c r="V249">
        <v>2025.15</v>
      </c>
      <c r="W249">
        <v>556.76666666666665</v>
      </c>
      <c r="AH249" s="29">
        <f>Invoer!$K$5</f>
        <v>43817</v>
      </c>
      <c r="AI249" s="28">
        <v>0.84722222222222199</v>
      </c>
      <c r="AJ249">
        <v>36</v>
      </c>
      <c r="AK249">
        <v>36</v>
      </c>
      <c r="AL249">
        <v>36</v>
      </c>
    </row>
    <row r="250" spans="11:38" x14ac:dyDescent="0.35">
      <c r="K250" s="29">
        <f t="shared" si="3"/>
        <v>43817</v>
      </c>
      <c r="L250" s="28">
        <v>0.85069444444444398</v>
      </c>
      <c r="M250">
        <v>3.6892362404614687E-3</v>
      </c>
      <c r="N250">
        <v>17.229215558369955</v>
      </c>
      <c r="O250">
        <v>0</v>
      </c>
      <c r="P250">
        <v>17.229215558369955</v>
      </c>
      <c r="T250" s="29">
        <f>Invoer!$K$5</f>
        <v>43817</v>
      </c>
      <c r="U250" s="28">
        <v>0.85069444444444398</v>
      </c>
      <c r="V250">
        <v>2035.35</v>
      </c>
      <c r="W250">
        <v>556.70000000000005</v>
      </c>
      <c r="AH250" s="29">
        <f>Invoer!$K$5</f>
        <v>43817</v>
      </c>
      <c r="AI250" s="28">
        <v>0.85069444444444398</v>
      </c>
      <c r="AJ250">
        <v>36</v>
      </c>
      <c r="AK250">
        <v>36</v>
      </c>
      <c r="AL250">
        <v>36</v>
      </c>
    </row>
    <row r="251" spans="11:38" x14ac:dyDescent="0.35">
      <c r="K251" s="29">
        <f t="shared" si="3"/>
        <v>43817</v>
      </c>
      <c r="L251" s="28">
        <v>0.85416666666666696</v>
      </c>
      <c r="M251">
        <v>3.2696760052203901E-3</v>
      </c>
      <c r="N251">
        <v>17.216916783650717</v>
      </c>
      <c r="O251">
        <v>0</v>
      </c>
      <c r="P251">
        <v>17.216916783650717</v>
      </c>
      <c r="T251" s="29">
        <f>Invoer!$K$5</f>
        <v>43817</v>
      </c>
      <c r="U251" s="28">
        <v>0.85416666666666696</v>
      </c>
      <c r="V251">
        <v>2054.9499999999998</v>
      </c>
      <c r="W251">
        <v>557.86666666666667</v>
      </c>
      <c r="AH251" s="29">
        <f>Invoer!$K$5</f>
        <v>43817</v>
      </c>
      <c r="AI251" s="28">
        <v>0.85416666666666696</v>
      </c>
      <c r="AJ251">
        <v>36</v>
      </c>
      <c r="AK251">
        <v>36</v>
      </c>
      <c r="AL251">
        <v>36</v>
      </c>
    </row>
    <row r="252" spans="11:38" x14ac:dyDescent="0.35">
      <c r="K252" s="29">
        <f t="shared" si="3"/>
        <v>43817</v>
      </c>
      <c r="L252" s="28">
        <v>0.85763888888888895</v>
      </c>
      <c r="M252">
        <v>4.0313522941990716E-3</v>
      </c>
      <c r="N252">
        <v>17.216434478759766</v>
      </c>
      <c r="O252">
        <v>0</v>
      </c>
      <c r="P252">
        <v>17.216434478759766</v>
      </c>
      <c r="T252" s="29">
        <f>Invoer!$K$5</f>
        <v>43817</v>
      </c>
      <c r="U252" s="28">
        <v>0.85763888888888895</v>
      </c>
      <c r="V252">
        <v>2078.3833333333332</v>
      </c>
      <c r="W252">
        <v>558.85</v>
      </c>
      <c r="AH252" s="29">
        <f>Invoer!$K$5</f>
        <v>43817</v>
      </c>
      <c r="AI252" s="28">
        <v>0.85763888888888895</v>
      </c>
      <c r="AJ252">
        <v>36</v>
      </c>
      <c r="AK252">
        <v>36</v>
      </c>
      <c r="AL252">
        <v>36</v>
      </c>
    </row>
    <row r="253" spans="11:38" x14ac:dyDescent="0.35">
      <c r="K253" s="29">
        <f t="shared" si="3"/>
        <v>43817</v>
      </c>
      <c r="L253" s="28">
        <v>0.86111111111111105</v>
      </c>
      <c r="M253">
        <v>4.4345240108896178E-3</v>
      </c>
      <c r="N253">
        <v>17.216434478759766</v>
      </c>
      <c r="O253">
        <v>0</v>
      </c>
      <c r="P253">
        <v>17.216434478759766</v>
      </c>
      <c r="T253" s="29">
        <f>Invoer!$K$5</f>
        <v>43817</v>
      </c>
      <c r="U253" s="28">
        <v>0.86111111111111105</v>
      </c>
      <c r="V253">
        <v>2082.3333333333335</v>
      </c>
      <c r="W253">
        <v>559.58333333333337</v>
      </c>
      <c r="AH253" s="29">
        <f>Invoer!$K$5</f>
        <v>43817</v>
      </c>
      <c r="AI253" s="28">
        <v>0.86111111111111105</v>
      </c>
      <c r="AJ253">
        <v>36</v>
      </c>
      <c r="AK253">
        <v>36</v>
      </c>
      <c r="AL253">
        <v>36</v>
      </c>
    </row>
    <row r="254" spans="11:38" x14ac:dyDescent="0.35">
      <c r="K254" s="29">
        <f t="shared" si="3"/>
        <v>43817</v>
      </c>
      <c r="L254" s="28">
        <v>0.86458333333333304</v>
      </c>
      <c r="M254">
        <v>4.5833335258294028E-3</v>
      </c>
      <c r="N254">
        <v>17.216434478759766</v>
      </c>
      <c r="O254">
        <v>0</v>
      </c>
      <c r="P254">
        <v>17.216434478759766</v>
      </c>
      <c r="T254" s="29">
        <f>Invoer!$K$5</f>
        <v>43817</v>
      </c>
      <c r="U254" s="28">
        <v>0.86458333333333304</v>
      </c>
      <c r="V254">
        <v>2079.4499999999998</v>
      </c>
      <c r="W254">
        <v>559.95000000000005</v>
      </c>
      <c r="AH254" s="29">
        <f>Invoer!$K$5</f>
        <v>43817</v>
      </c>
      <c r="AI254" s="28">
        <v>0.86458333333333304</v>
      </c>
      <c r="AJ254">
        <v>36</v>
      </c>
      <c r="AK254">
        <v>36</v>
      </c>
      <c r="AL254">
        <v>36</v>
      </c>
    </row>
    <row r="255" spans="11:38" x14ac:dyDescent="0.35">
      <c r="K255" s="29">
        <f t="shared" si="3"/>
        <v>43817</v>
      </c>
      <c r="L255" s="28">
        <v>0.86805555555555503</v>
      </c>
      <c r="M255">
        <v>4.732143040655501E-3</v>
      </c>
      <c r="N255">
        <v>17.213541030883789</v>
      </c>
      <c r="O255">
        <v>0</v>
      </c>
      <c r="P255">
        <v>17.213541030883789</v>
      </c>
      <c r="T255" s="29">
        <f>Invoer!$K$5</f>
        <v>43817</v>
      </c>
      <c r="U255" s="28">
        <v>0.86805555555555503</v>
      </c>
      <c r="V255">
        <v>2100.75</v>
      </c>
      <c r="W255">
        <v>560.76666666666665</v>
      </c>
      <c r="AH255" s="29">
        <f>Invoer!$K$5</f>
        <v>43817</v>
      </c>
      <c r="AI255" s="28">
        <v>0.86805555555555503</v>
      </c>
      <c r="AJ255">
        <v>36</v>
      </c>
      <c r="AK255">
        <v>36</v>
      </c>
      <c r="AL255">
        <v>36</v>
      </c>
    </row>
    <row r="256" spans="11:38" x14ac:dyDescent="0.35">
      <c r="K256" s="29">
        <f t="shared" si="3"/>
        <v>43817</v>
      </c>
      <c r="L256" s="28">
        <v>0.87152777777777801</v>
      </c>
      <c r="M256">
        <v>4.880952555595286E-3</v>
      </c>
      <c r="N256">
        <v>17.204137325286865</v>
      </c>
      <c r="O256">
        <v>0</v>
      </c>
      <c r="P256">
        <v>17.204137325286865</v>
      </c>
      <c r="T256" s="29">
        <f>Invoer!$K$5</f>
        <v>43817</v>
      </c>
      <c r="U256" s="28">
        <v>0.87152777777777801</v>
      </c>
      <c r="V256">
        <v>2085.6166666666668</v>
      </c>
      <c r="W256">
        <v>559.6</v>
      </c>
      <c r="AH256" s="29">
        <f>Invoer!$K$5</f>
        <v>43817</v>
      </c>
      <c r="AI256" s="28">
        <v>0.87152777777777801</v>
      </c>
      <c r="AJ256">
        <v>36</v>
      </c>
      <c r="AK256">
        <v>36</v>
      </c>
      <c r="AL256">
        <v>36</v>
      </c>
    </row>
    <row r="257" spans="11:38" x14ac:dyDescent="0.35">
      <c r="K257" s="29">
        <f t="shared" si="3"/>
        <v>43817</v>
      </c>
      <c r="L257" s="28">
        <v>0.875</v>
      </c>
      <c r="M257">
        <v>5.029762070535071E-3</v>
      </c>
      <c r="N257">
        <v>17.201967239379883</v>
      </c>
      <c r="O257">
        <v>0</v>
      </c>
      <c r="P257">
        <v>17.201967239379883</v>
      </c>
      <c r="T257" s="29">
        <f>Invoer!$K$5</f>
        <v>43817</v>
      </c>
      <c r="U257" s="28">
        <v>0.875</v>
      </c>
      <c r="V257">
        <v>2078.0333333333333</v>
      </c>
      <c r="W257">
        <v>558.41666666666663</v>
      </c>
      <c r="AH257" s="29">
        <f>Invoer!$K$5</f>
        <v>43817</v>
      </c>
      <c r="AI257" s="28">
        <v>0.875</v>
      </c>
      <c r="AJ257">
        <v>36</v>
      </c>
      <c r="AK257">
        <v>36</v>
      </c>
      <c r="AL257">
        <v>36</v>
      </c>
    </row>
    <row r="258" spans="11:38" x14ac:dyDescent="0.35">
      <c r="K258" s="29">
        <f t="shared" si="3"/>
        <v>43817</v>
      </c>
      <c r="L258" s="28">
        <v>0.87847222222222199</v>
      </c>
      <c r="M258">
        <v>5.178571585474856E-3</v>
      </c>
      <c r="N258">
        <v>17.201967239379883</v>
      </c>
      <c r="O258">
        <v>0</v>
      </c>
      <c r="P258">
        <v>17.201967239379883</v>
      </c>
      <c r="T258" s="29">
        <f>Invoer!$K$5</f>
        <v>43817</v>
      </c>
      <c r="U258" s="28">
        <v>0.87847222222222199</v>
      </c>
      <c r="V258">
        <v>2070.9</v>
      </c>
      <c r="W258">
        <v>559.4</v>
      </c>
      <c r="AH258" s="29">
        <f>Invoer!$K$5</f>
        <v>43817</v>
      </c>
      <c r="AI258" s="28">
        <v>0.87847222222222199</v>
      </c>
      <c r="AJ258">
        <v>36</v>
      </c>
      <c r="AK258">
        <v>36</v>
      </c>
      <c r="AL258">
        <v>36</v>
      </c>
    </row>
    <row r="259" spans="11:38" x14ac:dyDescent="0.35">
      <c r="K259" s="29">
        <f t="shared" si="3"/>
        <v>43817</v>
      </c>
      <c r="L259" s="28">
        <v>0.88194444444444398</v>
      </c>
      <c r="M259">
        <v>5.327381100414641E-3</v>
      </c>
      <c r="N259">
        <v>17.201967239379883</v>
      </c>
      <c r="O259">
        <v>0</v>
      </c>
      <c r="P259">
        <v>17.201967239379883</v>
      </c>
      <c r="T259" s="29">
        <f>Invoer!$K$5</f>
        <v>43817</v>
      </c>
      <c r="U259" s="28">
        <v>0.88194444444444398</v>
      </c>
      <c r="V259">
        <v>2071.7666666666669</v>
      </c>
      <c r="W259">
        <v>559.04999999999995</v>
      </c>
      <c r="AH259" s="29">
        <f>Invoer!$K$5</f>
        <v>43817</v>
      </c>
      <c r="AI259" s="28">
        <v>0.88194444444444398</v>
      </c>
      <c r="AJ259">
        <v>36</v>
      </c>
      <c r="AK259">
        <v>36</v>
      </c>
      <c r="AL259">
        <v>36</v>
      </c>
    </row>
    <row r="260" spans="11:38" x14ac:dyDescent="0.35">
      <c r="K260" s="29">
        <f t="shared" si="3"/>
        <v>43817</v>
      </c>
      <c r="L260" s="28">
        <v>0.88541666666666696</v>
      </c>
      <c r="M260">
        <v>5.476190615354426E-3</v>
      </c>
      <c r="N260">
        <v>17.194251378377277</v>
      </c>
      <c r="O260">
        <v>0</v>
      </c>
      <c r="P260">
        <v>17.194251378377277</v>
      </c>
      <c r="T260" s="29">
        <f>Invoer!$K$5</f>
        <v>43817</v>
      </c>
      <c r="U260" s="28">
        <v>0.88541666666666696</v>
      </c>
      <c r="V260">
        <v>2058.9166666666665</v>
      </c>
      <c r="W260">
        <v>558.70000000000005</v>
      </c>
      <c r="AH260" s="29">
        <f>Invoer!$K$5</f>
        <v>43817</v>
      </c>
      <c r="AI260" s="28">
        <v>0.88541666666666696</v>
      </c>
      <c r="AJ260">
        <v>36</v>
      </c>
      <c r="AK260">
        <v>36</v>
      </c>
      <c r="AL260">
        <v>36</v>
      </c>
    </row>
    <row r="261" spans="11:38" x14ac:dyDescent="0.35">
      <c r="K261" s="29">
        <f t="shared" si="3"/>
        <v>43817</v>
      </c>
      <c r="L261" s="28">
        <v>0.88888888888888895</v>
      </c>
      <c r="M261">
        <v>5.625000130294211E-3</v>
      </c>
      <c r="N261">
        <v>17.183320575292843</v>
      </c>
      <c r="O261">
        <v>0</v>
      </c>
      <c r="P261">
        <v>17.183320575292843</v>
      </c>
      <c r="T261" s="29">
        <f>Invoer!$K$5</f>
        <v>43817</v>
      </c>
      <c r="U261" s="28">
        <v>0.88888888888888895</v>
      </c>
      <c r="V261">
        <v>2077.3166666666666</v>
      </c>
      <c r="W261">
        <v>558.88333333333333</v>
      </c>
      <c r="AH261" s="29">
        <f>Invoer!$K$5</f>
        <v>43817</v>
      </c>
      <c r="AI261" s="28">
        <v>0.88888888888888895</v>
      </c>
      <c r="AJ261">
        <v>36</v>
      </c>
      <c r="AK261">
        <v>36</v>
      </c>
      <c r="AL261">
        <v>36</v>
      </c>
    </row>
    <row r="262" spans="11:38" x14ac:dyDescent="0.35">
      <c r="K262" s="29">
        <f t="shared" ref="K262:K292" si="4">$K$5</f>
        <v>43817</v>
      </c>
      <c r="L262" s="28">
        <v>0.89236111111111105</v>
      </c>
      <c r="M262">
        <v>5.773809645233996E-3</v>
      </c>
      <c r="N262">
        <v>17.173997243245442</v>
      </c>
      <c r="O262">
        <v>0</v>
      </c>
      <c r="P262">
        <v>17.173997243245442</v>
      </c>
      <c r="T262" s="29">
        <f>Invoer!$K$5</f>
        <v>43817</v>
      </c>
      <c r="U262" s="28">
        <v>0.89236111111111105</v>
      </c>
      <c r="V262">
        <v>2061.1</v>
      </c>
      <c r="W262">
        <v>557.88333333333333</v>
      </c>
      <c r="AH262" s="29">
        <f>Invoer!$K$5</f>
        <v>43817</v>
      </c>
      <c r="AI262" s="28">
        <v>0.89236111111111105</v>
      </c>
      <c r="AJ262">
        <v>36</v>
      </c>
      <c r="AK262">
        <v>36</v>
      </c>
      <c r="AL262">
        <v>36</v>
      </c>
    </row>
    <row r="263" spans="11:38" x14ac:dyDescent="0.35">
      <c r="K263" s="29">
        <f t="shared" si="4"/>
        <v>43817</v>
      </c>
      <c r="L263" s="28">
        <v>0.89583333333333304</v>
      </c>
      <c r="M263">
        <v>5.9226191602874678E-3</v>
      </c>
      <c r="N263">
        <v>17.173032760620117</v>
      </c>
      <c r="O263">
        <v>0</v>
      </c>
      <c r="P263">
        <v>17.173032760620117</v>
      </c>
      <c r="T263" s="29">
        <f>Invoer!$K$5</f>
        <v>43817</v>
      </c>
      <c r="U263" s="28">
        <v>0.89583333333333304</v>
      </c>
      <c r="V263">
        <v>2059.3333333333335</v>
      </c>
      <c r="W263">
        <v>558.1</v>
      </c>
      <c r="AH263" s="29">
        <f>Invoer!$K$5</f>
        <v>43817</v>
      </c>
      <c r="AI263" s="28">
        <v>0.89583333333333304</v>
      </c>
      <c r="AJ263">
        <v>36</v>
      </c>
      <c r="AK263">
        <v>36</v>
      </c>
      <c r="AL263">
        <v>36</v>
      </c>
    </row>
    <row r="264" spans="11:38" x14ac:dyDescent="0.35">
      <c r="K264" s="29">
        <f t="shared" si="4"/>
        <v>43817</v>
      </c>
      <c r="L264" s="28">
        <v>0.89930555555555503</v>
      </c>
      <c r="M264">
        <v>5.0345568576176444E-3</v>
      </c>
      <c r="N264">
        <v>17.173032760620117</v>
      </c>
      <c r="O264">
        <v>0</v>
      </c>
      <c r="P264">
        <v>17.173032760620117</v>
      </c>
      <c r="T264" s="29">
        <f>Invoer!$K$5</f>
        <v>43817</v>
      </c>
      <c r="U264" s="28">
        <v>0.89930555555555503</v>
      </c>
      <c r="V264">
        <v>2048.4166666666665</v>
      </c>
      <c r="W264">
        <v>558.08333333333337</v>
      </c>
      <c r="AH264" s="29">
        <f>Invoer!$K$5</f>
        <v>43817</v>
      </c>
      <c r="AI264" s="28">
        <v>0.89930555555555503</v>
      </c>
      <c r="AJ264">
        <v>36</v>
      </c>
      <c r="AK264">
        <v>36</v>
      </c>
      <c r="AL264">
        <v>36</v>
      </c>
    </row>
    <row r="265" spans="11:38" x14ac:dyDescent="0.35">
      <c r="K265" s="29">
        <f t="shared" si="4"/>
        <v>43817</v>
      </c>
      <c r="L265" s="28">
        <v>0.90277777777777801</v>
      </c>
      <c r="M265">
        <v>4.7743055038154125E-3</v>
      </c>
      <c r="N265">
        <v>17.1667636235555</v>
      </c>
      <c r="O265">
        <v>0</v>
      </c>
      <c r="P265">
        <v>17.1667636235555</v>
      </c>
      <c r="T265" s="29">
        <f>Invoer!$K$5</f>
        <v>43817</v>
      </c>
      <c r="U265" s="28">
        <v>0.90277777777777801</v>
      </c>
      <c r="V265">
        <v>2057.2333333333331</v>
      </c>
      <c r="W265">
        <v>558.7166666666667</v>
      </c>
      <c r="AH265" s="29">
        <f>Invoer!$K$5</f>
        <v>43817</v>
      </c>
      <c r="AI265" s="28">
        <v>0.90277777777777801</v>
      </c>
      <c r="AJ265">
        <v>36</v>
      </c>
      <c r="AK265">
        <v>36</v>
      </c>
      <c r="AL265">
        <v>36</v>
      </c>
    </row>
    <row r="266" spans="11:38" x14ac:dyDescent="0.35">
      <c r="K266" s="29">
        <f t="shared" si="4"/>
        <v>43817</v>
      </c>
      <c r="L266" s="28">
        <v>0.90625</v>
      </c>
      <c r="M266">
        <v>4.7743055038154125E-3</v>
      </c>
      <c r="N266">
        <v>17.160735607147217</v>
      </c>
      <c r="O266">
        <v>0</v>
      </c>
      <c r="P266">
        <v>17.160735607147217</v>
      </c>
      <c r="T266" s="29">
        <f>Invoer!$K$5</f>
        <v>43817</v>
      </c>
      <c r="U266" s="28">
        <v>0.90625</v>
      </c>
      <c r="V266">
        <v>2061.5</v>
      </c>
      <c r="W266">
        <v>558.86666666666667</v>
      </c>
      <c r="AH266" s="29">
        <f>Invoer!$K$5</f>
        <v>43817</v>
      </c>
      <c r="AI266" s="28">
        <v>0.90625</v>
      </c>
      <c r="AJ266">
        <v>36</v>
      </c>
      <c r="AK266">
        <v>36</v>
      </c>
      <c r="AL266">
        <v>36</v>
      </c>
    </row>
    <row r="267" spans="11:38" x14ac:dyDescent="0.35">
      <c r="K267" s="29">
        <f t="shared" si="4"/>
        <v>43817</v>
      </c>
      <c r="L267" s="28">
        <v>0.90972222222222199</v>
      </c>
      <c r="M267">
        <v>4.7743055038154125E-3</v>
      </c>
      <c r="N267">
        <v>17.158565521240234</v>
      </c>
      <c r="O267">
        <v>0</v>
      </c>
      <c r="P267">
        <v>17.158565521240234</v>
      </c>
      <c r="T267" s="29">
        <f>Invoer!$K$5</f>
        <v>43817</v>
      </c>
      <c r="U267" s="28">
        <v>0.90972222222222199</v>
      </c>
      <c r="V267">
        <v>2058.9166666666665</v>
      </c>
      <c r="W267">
        <v>559.4</v>
      </c>
      <c r="AH267" s="29">
        <f>Invoer!$K$5</f>
        <v>43817</v>
      </c>
      <c r="AI267" s="28">
        <v>0.90972222222222199</v>
      </c>
      <c r="AJ267">
        <v>36</v>
      </c>
      <c r="AK267">
        <v>36</v>
      </c>
      <c r="AL267">
        <v>36</v>
      </c>
    </row>
    <row r="268" spans="11:38" x14ac:dyDescent="0.35">
      <c r="K268" s="29">
        <f t="shared" si="4"/>
        <v>43817</v>
      </c>
      <c r="L268" s="28">
        <v>0.91319444444444398</v>
      </c>
      <c r="M268">
        <v>6.6695601524164282E-3</v>
      </c>
      <c r="N268">
        <v>17.158324368794759</v>
      </c>
      <c r="O268">
        <v>0</v>
      </c>
      <c r="P268">
        <v>17.158324368794759</v>
      </c>
      <c r="T268" s="29">
        <f>Invoer!$K$5</f>
        <v>43817</v>
      </c>
      <c r="U268" s="28">
        <v>0.91319444444444398</v>
      </c>
      <c r="V268">
        <v>2075.4333333333334</v>
      </c>
      <c r="W268">
        <v>558.66666666666663</v>
      </c>
      <c r="AH268" s="29">
        <f>Invoer!$K$5</f>
        <v>43817</v>
      </c>
      <c r="AI268" s="28">
        <v>0.91319444444444398</v>
      </c>
      <c r="AJ268">
        <v>36</v>
      </c>
      <c r="AK268">
        <v>36</v>
      </c>
      <c r="AL268">
        <v>36</v>
      </c>
    </row>
    <row r="269" spans="11:38" x14ac:dyDescent="0.35">
      <c r="K269" s="29">
        <f t="shared" si="4"/>
        <v>43817</v>
      </c>
      <c r="L269" s="28">
        <v>0.91666666666666696</v>
      </c>
      <c r="M269">
        <v>5.1732998521174522E-3</v>
      </c>
      <c r="N269">
        <v>17.155671691894533</v>
      </c>
      <c r="O269">
        <v>0</v>
      </c>
      <c r="P269">
        <v>17.155671691894533</v>
      </c>
      <c r="T269" s="29">
        <f>Invoer!$K$5</f>
        <v>43817</v>
      </c>
      <c r="U269" s="28">
        <v>0.91666666666666696</v>
      </c>
      <c r="V269">
        <v>2056.65</v>
      </c>
      <c r="W269">
        <v>558.75</v>
      </c>
      <c r="AH269" s="29">
        <f>Invoer!$K$5</f>
        <v>43817</v>
      </c>
      <c r="AI269" s="28">
        <v>0.91666666666666696</v>
      </c>
      <c r="AJ269">
        <v>36</v>
      </c>
      <c r="AK269">
        <v>36</v>
      </c>
      <c r="AL269">
        <v>36</v>
      </c>
    </row>
    <row r="270" spans="11:38" x14ac:dyDescent="0.35">
      <c r="K270" s="29">
        <f t="shared" si="4"/>
        <v>43817</v>
      </c>
      <c r="L270" s="28">
        <v>0.92013888888888895</v>
      </c>
      <c r="M270">
        <v>4.9981316697085276E-3</v>
      </c>
      <c r="N270">
        <v>17.152416133880614</v>
      </c>
      <c r="O270">
        <v>0</v>
      </c>
      <c r="P270">
        <v>17.152416133880614</v>
      </c>
      <c r="T270" s="29">
        <f>Invoer!$K$5</f>
        <v>43817</v>
      </c>
      <c r="U270" s="28">
        <v>0.92013888888888895</v>
      </c>
      <c r="V270">
        <v>2063.25</v>
      </c>
      <c r="W270">
        <v>559.16666666666663</v>
      </c>
      <c r="AH270" s="29">
        <f>Invoer!$K$5</f>
        <v>43817</v>
      </c>
      <c r="AI270" s="28">
        <v>0.92013888888888895</v>
      </c>
      <c r="AJ270">
        <v>36</v>
      </c>
      <c r="AK270">
        <v>36</v>
      </c>
      <c r="AL270">
        <v>36</v>
      </c>
    </row>
    <row r="271" spans="11:38" x14ac:dyDescent="0.35">
      <c r="K271" s="29">
        <f t="shared" si="4"/>
        <v>43817</v>
      </c>
      <c r="L271" s="28">
        <v>0.92361111111111105</v>
      </c>
      <c r="M271">
        <v>4.8229634874132898E-3</v>
      </c>
      <c r="N271">
        <v>17.144337526957194</v>
      </c>
      <c r="O271">
        <v>0</v>
      </c>
      <c r="P271">
        <v>17.144337526957194</v>
      </c>
      <c r="T271" s="29">
        <f>Invoer!$K$5</f>
        <v>43817</v>
      </c>
      <c r="U271" s="28">
        <v>0.92361111111111105</v>
      </c>
      <c r="V271">
        <v>2044.4</v>
      </c>
      <c r="W271">
        <v>558.2166666666667</v>
      </c>
      <c r="AH271" s="29">
        <f>Invoer!$K$5</f>
        <v>43817</v>
      </c>
      <c r="AI271" s="28">
        <v>0.92361111111111105</v>
      </c>
      <c r="AJ271">
        <v>36</v>
      </c>
      <c r="AK271">
        <v>36</v>
      </c>
      <c r="AL271">
        <v>36</v>
      </c>
    </row>
    <row r="272" spans="11:38" x14ac:dyDescent="0.35">
      <c r="K272" s="29">
        <f t="shared" si="4"/>
        <v>43817</v>
      </c>
      <c r="L272" s="28">
        <v>0.92708333333333304</v>
      </c>
      <c r="M272">
        <v>4.6477953050043652E-3</v>
      </c>
      <c r="N272">
        <v>17.144096374511719</v>
      </c>
      <c r="O272">
        <v>0</v>
      </c>
      <c r="P272">
        <v>17.144096374511719</v>
      </c>
      <c r="T272" s="29">
        <f>Invoer!$K$5</f>
        <v>43817</v>
      </c>
      <c r="U272" s="28">
        <v>0.92708333333333304</v>
      </c>
      <c r="V272">
        <v>2031.1</v>
      </c>
      <c r="W272">
        <v>557.9666666666667</v>
      </c>
      <c r="AH272" s="29">
        <f>Invoer!$K$5</f>
        <v>43817</v>
      </c>
      <c r="AI272" s="28">
        <v>0.92708333333333304</v>
      </c>
      <c r="AJ272">
        <v>36</v>
      </c>
      <c r="AK272">
        <v>36</v>
      </c>
      <c r="AL272">
        <v>36</v>
      </c>
    </row>
    <row r="273" spans="11:38" x14ac:dyDescent="0.35">
      <c r="K273" s="29">
        <f t="shared" si="4"/>
        <v>43817</v>
      </c>
      <c r="L273" s="28">
        <v>0.93055555555555503</v>
      </c>
      <c r="M273">
        <v>4.4726271227091274E-3</v>
      </c>
      <c r="N273">
        <v>17.144096374511719</v>
      </c>
      <c r="O273">
        <v>0</v>
      </c>
      <c r="P273">
        <v>17.144096374511719</v>
      </c>
      <c r="T273" s="29">
        <f>Invoer!$K$5</f>
        <v>43817</v>
      </c>
      <c r="U273" s="28">
        <v>0.93055555555555503</v>
      </c>
      <c r="V273">
        <v>2045.8666666666666</v>
      </c>
      <c r="W273">
        <v>558.38333333333333</v>
      </c>
      <c r="AH273" s="29">
        <f>Invoer!$K$5</f>
        <v>43817</v>
      </c>
      <c r="AI273" s="28">
        <v>0.93055555555555503</v>
      </c>
      <c r="AJ273">
        <v>36</v>
      </c>
      <c r="AK273">
        <v>36</v>
      </c>
      <c r="AL273">
        <v>36</v>
      </c>
    </row>
    <row r="274" spans="11:38" x14ac:dyDescent="0.35">
      <c r="K274" s="29">
        <f t="shared" si="4"/>
        <v>43817</v>
      </c>
      <c r="L274" s="28">
        <v>0.93402777777777801</v>
      </c>
      <c r="M274">
        <v>4.2974589404138896E-3</v>
      </c>
      <c r="N274">
        <v>17.141444047292072</v>
      </c>
      <c r="O274">
        <v>0</v>
      </c>
      <c r="P274">
        <v>17.141444047292072</v>
      </c>
      <c r="T274" s="29">
        <f>Invoer!$K$5</f>
        <v>43817</v>
      </c>
      <c r="U274" s="28">
        <v>0.93402777777777801</v>
      </c>
      <c r="V274">
        <v>2036.4666666666667</v>
      </c>
      <c r="W274">
        <v>558.76666666666665</v>
      </c>
      <c r="AH274" s="29">
        <f>Invoer!$K$5</f>
        <v>43817</v>
      </c>
      <c r="AI274" s="28">
        <v>0.93402777777777801</v>
      </c>
      <c r="AJ274">
        <v>36</v>
      </c>
      <c r="AK274">
        <v>36</v>
      </c>
      <c r="AL274">
        <v>36</v>
      </c>
    </row>
    <row r="275" spans="11:38" x14ac:dyDescent="0.35">
      <c r="K275" s="29">
        <f t="shared" si="4"/>
        <v>43817</v>
      </c>
      <c r="L275" s="28">
        <v>0.9375</v>
      </c>
      <c r="M275">
        <v>4.1222907581186519E-3</v>
      </c>
      <c r="N275">
        <v>17.134933789571125</v>
      </c>
      <c r="O275">
        <v>0</v>
      </c>
      <c r="P275">
        <v>17.134933789571125</v>
      </c>
      <c r="T275" s="29">
        <f>Invoer!$K$5</f>
        <v>43817</v>
      </c>
      <c r="U275" s="28">
        <v>0.9375</v>
      </c>
      <c r="V275">
        <v>2057.1333333333332</v>
      </c>
      <c r="W275">
        <v>558.95000000000005</v>
      </c>
      <c r="AH275" s="29">
        <f>Invoer!$K$5</f>
        <v>43817</v>
      </c>
      <c r="AI275" s="28">
        <v>0.9375</v>
      </c>
      <c r="AJ275">
        <v>36</v>
      </c>
      <c r="AK275">
        <v>36</v>
      </c>
      <c r="AL275">
        <v>36</v>
      </c>
    </row>
    <row r="276" spans="11:38" x14ac:dyDescent="0.35">
      <c r="K276" s="29">
        <f t="shared" si="4"/>
        <v>43817</v>
      </c>
      <c r="L276" s="28">
        <v>0.94097222222222199</v>
      </c>
      <c r="M276">
        <v>3.915786934358797E-3</v>
      </c>
      <c r="N276">
        <v>17.129629135131836</v>
      </c>
      <c r="O276">
        <v>0</v>
      </c>
      <c r="P276">
        <v>17.129629135131836</v>
      </c>
      <c r="T276" s="29">
        <f>Invoer!$K$5</f>
        <v>43817</v>
      </c>
      <c r="U276" s="28">
        <v>0.94097222222222199</v>
      </c>
      <c r="V276">
        <v>2079.6166666666668</v>
      </c>
      <c r="W276">
        <v>559.31666666666672</v>
      </c>
      <c r="AH276" s="29">
        <f>Invoer!$K$5</f>
        <v>43817</v>
      </c>
      <c r="AI276" s="28">
        <v>0.94097222222222199</v>
      </c>
      <c r="AJ276">
        <v>36</v>
      </c>
      <c r="AK276">
        <v>36</v>
      </c>
      <c r="AL276">
        <v>36</v>
      </c>
    </row>
    <row r="277" spans="11:38" x14ac:dyDescent="0.35">
      <c r="K277" s="29">
        <f t="shared" si="4"/>
        <v>43817</v>
      </c>
      <c r="L277" s="28">
        <v>0.94444444444444398</v>
      </c>
      <c r="M277">
        <v>4.2353480248493725E-3</v>
      </c>
      <c r="N277">
        <v>17.129629135131836</v>
      </c>
      <c r="O277">
        <v>0</v>
      </c>
      <c r="P277">
        <v>17.129629135131836</v>
      </c>
      <c r="T277" s="29">
        <f>Invoer!$K$5</f>
        <v>43817</v>
      </c>
      <c r="U277" s="28">
        <v>0.94444444444444398</v>
      </c>
      <c r="V277">
        <v>2077.8166666666666</v>
      </c>
      <c r="W277">
        <v>558.61666666666667</v>
      </c>
      <c r="AH277" s="29">
        <f>Invoer!$K$5</f>
        <v>43817</v>
      </c>
      <c r="AI277" s="28">
        <v>0.94444444444444398</v>
      </c>
      <c r="AJ277">
        <v>36</v>
      </c>
      <c r="AK277">
        <v>36</v>
      </c>
      <c r="AL277">
        <v>36</v>
      </c>
    </row>
    <row r="278" spans="11:38" x14ac:dyDescent="0.35">
      <c r="K278" s="29">
        <f t="shared" si="4"/>
        <v>43817</v>
      </c>
      <c r="L278" s="28">
        <v>0.94791666666666696</v>
      </c>
      <c r="M278">
        <v>4.6646063178741315E-3</v>
      </c>
      <c r="N278">
        <v>17.12143103281657</v>
      </c>
      <c r="O278">
        <v>0</v>
      </c>
      <c r="P278">
        <v>17.12143103281657</v>
      </c>
      <c r="T278" s="29">
        <f>Invoer!$K$5</f>
        <v>43817</v>
      </c>
      <c r="U278" s="28">
        <v>0.94791666666666696</v>
      </c>
      <c r="V278">
        <v>2083.9833333333331</v>
      </c>
      <c r="W278">
        <v>559.31666666666672</v>
      </c>
      <c r="AH278" s="29">
        <f>Invoer!$K$5</f>
        <v>43817</v>
      </c>
      <c r="AI278" s="28">
        <v>0.94791666666666696</v>
      </c>
      <c r="AJ278">
        <v>36</v>
      </c>
      <c r="AK278">
        <v>36</v>
      </c>
      <c r="AL278">
        <v>36</v>
      </c>
    </row>
    <row r="279" spans="11:38" x14ac:dyDescent="0.35">
      <c r="K279" s="29">
        <f t="shared" si="4"/>
        <v>43817</v>
      </c>
      <c r="L279" s="28">
        <v>0.95138888888888895</v>
      </c>
      <c r="M279">
        <v>5.1778084543911973E-3</v>
      </c>
      <c r="N279">
        <v>17.111303965250652</v>
      </c>
      <c r="O279">
        <v>0</v>
      </c>
      <c r="P279">
        <v>17.111303965250652</v>
      </c>
      <c r="T279" s="29">
        <f>Invoer!$K$5</f>
        <v>43817</v>
      </c>
      <c r="U279" s="28">
        <v>0.95138888888888895</v>
      </c>
      <c r="V279">
        <v>2068.4833333333331</v>
      </c>
      <c r="W279">
        <v>559.4666666666667</v>
      </c>
      <c r="AH279" s="29">
        <f>Invoer!$K$5</f>
        <v>43817</v>
      </c>
      <c r="AI279" s="28">
        <v>0.95138888888888895</v>
      </c>
      <c r="AJ279">
        <v>36</v>
      </c>
      <c r="AK279">
        <v>36</v>
      </c>
      <c r="AL279">
        <v>36</v>
      </c>
    </row>
    <row r="280" spans="11:38" x14ac:dyDescent="0.35">
      <c r="K280" s="29">
        <f t="shared" si="4"/>
        <v>43817</v>
      </c>
      <c r="L280" s="28">
        <v>0.95486111111111105</v>
      </c>
      <c r="M280">
        <v>5.0398285666233278E-3</v>
      </c>
      <c r="N280">
        <v>17.103105862935383</v>
      </c>
      <c r="O280">
        <v>0</v>
      </c>
      <c r="P280">
        <v>17.103105862935383</v>
      </c>
      <c r="T280" s="29">
        <f>Invoer!$K$5</f>
        <v>43817</v>
      </c>
      <c r="U280" s="28">
        <v>0.95486111111111105</v>
      </c>
      <c r="V280">
        <v>2074.8000000000002</v>
      </c>
      <c r="W280">
        <v>559.95000000000005</v>
      </c>
      <c r="AH280" s="29">
        <f>Invoer!$K$5</f>
        <v>43817</v>
      </c>
      <c r="AI280" s="28">
        <v>0.95486111111111105</v>
      </c>
      <c r="AJ280">
        <v>36</v>
      </c>
      <c r="AK280">
        <v>36</v>
      </c>
      <c r="AL280">
        <v>36</v>
      </c>
    </row>
    <row r="281" spans="11:38" x14ac:dyDescent="0.35">
      <c r="K281" s="29">
        <f t="shared" si="4"/>
        <v>43817</v>
      </c>
      <c r="L281" s="28">
        <v>0.95833333333333304</v>
      </c>
      <c r="M281">
        <v>4.8100491273999069E-3</v>
      </c>
      <c r="N281">
        <v>17.10069465637207</v>
      </c>
      <c r="O281">
        <v>0</v>
      </c>
      <c r="P281">
        <v>17.10069465637207</v>
      </c>
      <c r="T281" s="29">
        <f>Invoer!$K$5</f>
        <v>43817</v>
      </c>
      <c r="U281" s="28">
        <v>0.95833333333333304</v>
      </c>
      <c r="V281">
        <v>2064.0500000000002</v>
      </c>
      <c r="W281">
        <v>558.9</v>
      </c>
      <c r="AH281" s="29">
        <f>Invoer!$K$5</f>
        <v>43817</v>
      </c>
      <c r="AI281" s="28">
        <v>0.95833333333333304</v>
      </c>
      <c r="AJ281">
        <v>36</v>
      </c>
      <c r="AK281">
        <v>36</v>
      </c>
      <c r="AL281">
        <v>36</v>
      </c>
    </row>
    <row r="282" spans="11:38" x14ac:dyDescent="0.35">
      <c r="K282" s="29">
        <f t="shared" si="4"/>
        <v>43817</v>
      </c>
      <c r="L282" s="28">
        <v>0.96180555555555503</v>
      </c>
      <c r="M282">
        <v>4.5802696884038596E-3</v>
      </c>
      <c r="N282">
        <v>17.10045353571574</v>
      </c>
      <c r="O282">
        <v>0</v>
      </c>
      <c r="P282">
        <v>17.10045353571574</v>
      </c>
      <c r="T282" s="29">
        <f>Invoer!$K$5</f>
        <v>43817</v>
      </c>
      <c r="U282" s="28">
        <v>0.96180555555555503</v>
      </c>
      <c r="V282">
        <v>2031.9833333333333</v>
      </c>
      <c r="W282">
        <v>557.43333333333328</v>
      </c>
      <c r="AH282" s="29">
        <f>Invoer!$K$5</f>
        <v>43817</v>
      </c>
      <c r="AI282" s="28">
        <v>0.96180555555555503</v>
      </c>
      <c r="AJ282">
        <v>36</v>
      </c>
      <c r="AK282">
        <v>36</v>
      </c>
      <c r="AL282">
        <v>36</v>
      </c>
    </row>
    <row r="283" spans="11:38" x14ac:dyDescent="0.35">
      <c r="K283" s="29">
        <f t="shared" si="4"/>
        <v>43817</v>
      </c>
      <c r="L283" s="28">
        <v>0.96527777777777801</v>
      </c>
      <c r="M283">
        <v>4.3504902491804387E-3</v>
      </c>
      <c r="N283">
        <v>17.099247932434082</v>
      </c>
      <c r="O283">
        <v>0</v>
      </c>
      <c r="P283">
        <v>17.099247932434082</v>
      </c>
      <c r="T283" s="29">
        <f>Invoer!$K$5</f>
        <v>43817</v>
      </c>
      <c r="U283" s="28">
        <v>0.96527777777777801</v>
      </c>
      <c r="V283">
        <v>2014.6666666666667</v>
      </c>
      <c r="W283">
        <v>556.76666666666665</v>
      </c>
      <c r="AH283" s="29">
        <f>Invoer!$K$5</f>
        <v>43817</v>
      </c>
      <c r="AI283" s="28">
        <v>0.96527777777777801</v>
      </c>
      <c r="AJ283">
        <v>36</v>
      </c>
      <c r="AK283">
        <v>36</v>
      </c>
      <c r="AL283">
        <v>36</v>
      </c>
    </row>
    <row r="284" spans="11:38" x14ac:dyDescent="0.35">
      <c r="K284" s="29">
        <f t="shared" si="4"/>
        <v>43817</v>
      </c>
      <c r="L284" s="28">
        <v>0.96875</v>
      </c>
      <c r="M284">
        <v>4.1064134226265498E-3</v>
      </c>
      <c r="N284">
        <v>17.092014312744141</v>
      </c>
      <c r="O284">
        <v>0</v>
      </c>
      <c r="P284">
        <v>17.092014312744141</v>
      </c>
      <c r="T284" s="29">
        <f>Invoer!$K$5</f>
        <v>43817</v>
      </c>
      <c r="U284" s="28">
        <v>0.96875</v>
      </c>
      <c r="V284">
        <v>2061.5166666666669</v>
      </c>
      <c r="W284">
        <v>557.88333333333333</v>
      </c>
      <c r="AH284" s="29">
        <f>Invoer!$K$5</f>
        <v>43817</v>
      </c>
      <c r="AI284" s="28">
        <v>0.96875</v>
      </c>
      <c r="AJ284">
        <v>36</v>
      </c>
      <c r="AK284">
        <v>36</v>
      </c>
      <c r="AL284">
        <v>36</v>
      </c>
    </row>
    <row r="285" spans="11:38" x14ac:dyDescent="0.35">
      <c r="K285" s="29">
        <f t="shared" si="4"/>
        <v>43817</v>
      </c>
      <c r="L285" s="28">
        <v>0.97222222222222199</v>
      </c>
      <c r="M285">
        <v>3.9345561631307646E-3</v>
      </c>
      <c r="N285">
        <v>17.0886386235555</v>
      </c>
      <c r="O285">
        <v>0</v>
      </c>
      <c r="P285">
        <v>17.0886386235555</v>
      </c>
      <c r="T285" s="29">
        <f>Invoer!$K$5</f>
        <v>43817</v>
      </c>
      <c r="U285" s="28">
        <v>0.97222222222222199</v>
      </c>
      <c r="V285">
        <v>2114.3444444437823</v>
      </c>
      <c r="W285">
        <v>559.70000000000005</v>
      </c>
      <c r="AH285" s="29">
        <f>Invoer!$K$5</f>
        <v>43817</v>
      </c>
      <c r="AI285" s="28">
        <v>0.97222222222222199</v>
      </c>
      <c r="AJ285">
        <v>36</v>
      </c>
      <c r="AK285">
        <v>36</v>
      </c>
      <c r="AL285">
        <v>36</v>
      </c>
    </row>
    <row r="286" spans="11:38" x14ac:dyDescent="0.35">
      <c r="K286" s="29">
        <f t="shared" si="4"/>
        <v>43817</v>
      </c>
      <c r="L286" s="28">
        <v>0.97569444444444398</v>
      </c>
      <c r="M286">
        <v>4.359148605090013E-3</v>
      </c>
      <c r="N286">
        <v>17.086227416992188</v>
      </c>
      <c r="O286">
        <v>0</v>
      </c>
      <c r="P286">
        <v>17.086227416992188</v>
      </c>
      <c r="T286" s="29">
        <f>Invoer!$K$5</f>
        <v>43817</v>
      </c>
      <c r="U286" s="28">
        <v>0.97569444444444398</v>
      </c>
      <c r="V286">
        <v>2100.3000000000002</v>
      </c>
      <c r="W286">
        <v>559.56666666666672</v>
      </c>
      <c r="AH286" s="29">
        <f>Invoer!$K$5</f>
        <v>43817</v>
      </c>
      <c r="AI286" s="28">
        <v>0.97569444444444398</v>
      </c>
      <c r="AJ286">
        <v>36</v>
      </c>
      <c r="AK286">
        <v>36</v>
      </c>
      <c r="AL286">
        <v>36</v>
      </c>
    </row>
    <row r="287" spans="11:38" x14ac:dyDescent="0.35">
      <c r="K287" s="29">
        <f t="shared" si="4"/>
        <v>43817</v>
      </c>
      <c r="L287" s="28">
        <v>0.97916666666666696</v>
      </c>
      <c r="M287">
        <v>4.783741046594514E-3</v>
      </c>
      <c r="N287">
        <v>17.086227416992188</v>
      </c>
      <c r="O287">
        <v>0</v>
      </c>
      <c r="P287">
        <v>17.086227416992188</v>
      </c>
      <c r="T287" s="29">
        <f>Invoer!$K$5</f>
        <v>43817</v>
      </c>
      <c r="U287" s="28">
        <v>0.97916666666666696</v>
      </c>
      <c r="V287">
        <v>2046.3333333333333</v>
      </c>
      <c r="W287">
        <v>557.33333333333337</v>
      </c>
      <c r="AH287" s="29">
        <f>Invoer!$K$5</f>
        <v>43817</v>
      </c>
      <c r="AI287" s="28">
        <v>0.97916666666666696</v>
      </c>
      <c r="AJ287">
        <v>36</v>
      </c>
      <c r="AK287">
        <v>36</v>
      </c>
      <c r="AL287">
        <v>36</v>
      </c>
    </row>
    <row r="288" spans="11:38" x14ac:dyDescent="0.35">
      <c r="K288" s="29">
        <f t="shared" si="4"/>
        <v>43817</v>
      </c>
      <c r="L288" s="28">
        <v>0.98263888888888895</v>
      </c>
      <c r="M288">
        <v>5.2083334885537624E-3</v>
      </c>
      <c r="N288">
        <v>17.084780693054199</v>
      </c>
      <c r="O288">
        <v>0</v>
      </c>
      <c r="P288">
        <v>17.084780693054199</v>
      </c>
      <c r="T288" s="29">
        <f>Invoer!$K$5</f>
        <v>43817</v>
      </c>
      <c r="U288" s="28">
        <v>0.98263888888888895</v>
      </c>
      <c r="V288">
        <v>2028.05</v>
      </c>
      <c r="W288">
        <v>556.43333333333328</v>
      </c>
      <c r="AH288" s="29">
        <f>Invoer!$K$5</f>
        <v>43817</v>
      </c>
      <c r="AI288" s="28">
        <v>0.98263888888888895</v>
      </c>
      <c r="AJ288">
        <v>36</v>
      </c>
      <c r="AK288">
        <v>36</v>
      </c>
      <c r="AL288">
        <v>36</v>
      </c>
    </row>
    <row r="289" spans="11:38" x14ac:dyDescent="0.35">
      <c r="K289" s="29">
        <f t="shared" si="4"/>
        <v>43817</v>
      </c>
      <c r="L289" s="28">
        <v>0.98611111111111105</v>
      </c>
      <c r="M289">
        <v>4.7433036711481691E-3</v>
      </c>
      <c r="N289">
        <v>17.07995827992757</v>
      </c>
      <c r="O289">
        <v>0</v>
      </c>
      <c r="P289">
        <v>17.07995827992757</v>
      </c>
      <c r="T289" s="29">
        <f>Invoer!$K$5</f>
        <v>43817</v>
      </c>
      <c r="U289" s="28">
        <v>0.98611111111111105</v>
      </c>
      <c r="V289">
        <v>2048.5333333333333</v>
      </c>
      <c r="W289">
        <v>556.6</v>
      </c>
      <c r="AH289" s="29">
        <f>Invoer!$K$5</f>
        <v>43817</v>
      </c>
      <c r="AI289" s="28">
        <v>0.98611111111111105</v>
      </c>
      <c r="AJ289">
        <v>36</v>
      </c>
      <c r="AK289">
        <v>36</v>
      </c>
      <c r="AL289">
        <v>36</v>
      </c>
    </row>
    <row r="290" spans="11:38" x14ac:dyDescent="0.35">
      <c r="K290" s="29">
        <f t="shared" si="4"/>
        <v>43817</v>
      </c>
      <c r="L290" s="28">
        <v>0.98958333333333304</v>
      </c>
      <c r="M290">
        <v>4.2038690829940602E-3</v>
      </c>
      <c r="N290">
        <v>17.078993797302246</v>
      </c>
      <c r="O290">
        <v>0</v>
      </c>
      <c r="P290">
        <v>17.078993797302246</v>
      </c>
      <c r="T290" s="29">
        <f>Invoer!$K$5</f>
        <v>43817</v>
      </c>
      <c r="U290" s="28">
        <v>0.98958333333333304</v>
      </c>
      <c r="V290">
        <v>2092.5416666666665</v>
      </c>
      <c r="W290">
        <v>559.58333333333337</v>
      </c>
      <c r="AH290" s="29">
        <f>Invoer!$K$5</f>
        <v>43817</v>
      </c>
      <c r="AI290" s="28">
        <v>0.98958333333333304</v>
      </c>
      <c r="AJ290">
        <v>36</v>
      </c>
      <c r="AK290">
        <v>36</v>
      </c>
      <c r="AL290">
        <v>36</v>
      </c>
    </row>
    <row r="291" spans="11:38" x14ac:dyDescent="0.35">
      <c r="K291" s="29">
        <f t="shared" si="4"/>
        <v>43817</v>
      </c>
      <c r="L291" s="28">
        <v>0.99305555555555503</v>
      </c>
      <c r="M291">
        <v>4.0536556780352839E-3</v>
      </c>
      <c r="N291">
        <v>17.073206901550293</v>
      </c>
      <c r="O291">
        <v>0</v>
      </c>
      <c r="P291">
        <v>17.073206901550293</v>
      </c>
      <c r="T291" s="29">
        <f>Invoer!$K$5</f>
        <v>43817</v>
      </c>
      <c r="U291" s="28">
        <v>0.99305555555555503</v>
      </c>
      <c r="V291">
        <v>2071.8833333333332</v>
      </c>
      <c r="W291">
        <v>558.4666666666667</v>
      </c>
      <c r="AH291" s="29">
        <f>Invoer!$K$5</f>
        <v>43817</v>
      </c>
      <c r="AI291" s="28">
        <v>0.99305555555555503</v>
      </c>
      <c r="AJ291">
        <v>36</v>
      </c>
      <c r="AK291">
        <v>36</v>
      </c>
      <c r="AL291">
        <v>36</v>
      </c>
    </row>
    <row r="292" spans="11:38" x14ac:dyDescent="0.35">
      <c r="K292" s="98">
        <f t="shared" si="4"/>
        <v>43817</v>
      </c>
      <c r="L292" s="99">
        <v>0.99652777777777801</v>
      </c>
      <c r="M292">
        <v>4.9716654834355721E-3</v>
      </c>
      <c r="N292">
        <v>17.071760177612305</v>
      </c>
      <c r="O292">
        <v>0</v>
      </c>
      <c r="P292">
        <v>17.071760177612305</v>
      </c>
      <c r="T292" s="98">
        <f>Invoer!$K$5</f>
        <v>43817</v>
      </c>
      <c r="U292" s="99">
        <v>0.99652777777777801</v>
      </c>
      <c r="V292">
        <v>2088.1999999999998</v>
      </c>
      <c r="W292">
        <v>558.68333333333328</v>
      </c>
      <c r="AH292" s="98">
        <f>Invoer!$K$5</f>
        <v>43817</v>
      </c>
      <c r="AI292" s="99">
        <v>0.99652777777777801</v>
      </c>
      <c r="AJ292">
        <v>36</v>
      </c>
      <c r="AK292">
        <v>36</v>
      </c>
      <c r="AL292">
        <v>36</v>
      </c>
    </row>
    <row r="293" spans="11:38" x14ac:dyDescent="0.35">
      <c r="K293" s="100"/>
      <c r="L293" s="101"/>
      <c r="M293" s="102"/>
      <c r="N293" s="102"/>
      <c r="O293" s="102"/>
      <c r="P293" s="102"/>
      <c r="T293" s="103"/>
      <c r="U293" s="104"/>
      <c r="V293" s="105"/>
      <c r="W293" s="105"/>
    </row>
    <row r="294" spans="11:38" x14ac:dyDescent="0.35">
      <c r="K294" s="100"/>
      <c r="L294" s="101"/>
      <c r="M294" s="102"/>
      <c r="N294" s="102"/>
      <c r="O294" s="102"/>
      <c r="P294" s="102"/>
      <c r="T294" s="103"/>
      <c r="U294" s="104"/>
      <c r="V294" s="105"/>
      <c r="W294" s="105"/>
    </row>
    <row r="295" spans="11:38" x14ac:dyDescent="0.35">
      <c r="K295" s="100"/>
      <c r="L295" s="101"/>
      <c r="M295" s="102"/>
      <c r="N295" s="102"/>
      <c r="O295" s="102"/>
      <c r="P295" s="102"/>
      <c r="T295" s="103"/>
      <c r="U295" s="104"/>
      <c r="V295" s="105"/>
      <c r="W295" s="105"/>
    </row>
    <row r="296" spans="11:38" x14ac:dyDescent="0.35">
      <c r="K296" s="100"/>
      <c r="L296" s="101"/>
      <c r="M296" s="102"/>
      <c r="N296" s="102"/>
      <c r="O296" s="102"/>
      <c r="P296" s="102"/>
      <c r="T296" s="103"/>
      <c r="U296" s="104"/>
      <c r="V296" s="105"/>
      <c r="W296" s="105"/>
    </row>
    <row r="297" spans="11:38" x14ac:dyDescent="0.35">
      <c r="K297" s="100"/>
      <c r="L297" s="101"/>
      <c r="M297" s="102"/>
      <c r="N297" s="102"/>
      <c r="O297" s="102"/>
      <c r="P297" s="102"/>
      <c r="T297" s="103"/>
      <c r="U297" s="104"/>
      <c r="V297" s="105"/>
      <c r="W297" s="105"/>
    </row>
    <row r="298" spans="11:38" x14ac:dyDescent="0.35">
      <c r="K298" s="100"/>
      <c r="L298" s="101"/>
      <c r="M298" s="102"/>
      <c r="N298" s="102"/>
      <c r="O298" s="102"/>
      <c r="P298" s="102"/>
      <c r="T298" s="103"/>
      <c r="U298" s="104"/>
      <c r="V298" s="105"/>
      <c r="W298" s="105"/>
    </row>
    <row r="299" spans="11:38" x14ac:dyDescent="0.35">
      <c r="K299" s="100"/>
      <c r="L299" s="101"/>
      <c r="M299" s="102"/>
      <c r="N299" s="102"/>
      <c r="O299" s="102"/>
      <c r="P299" s="102"/>
      <c r="T299" s="103"/>
      <c r="U299" s="104"/>
      <c r="V299" s="105"/>
      <c r="W299" s="105"/>
    </row>
    <row r="300" spans="11:38" x14ac:dyDescent="0.35">
      <c r="K300" s="100"/>
      <c r="L300" s="101"/>
      <c r="M300" s="102"/>
      <c r="N300" s="102"/>
      <c r="O300" s="102"/>
      <c r="P300" s="102"/>
      <c r="T300" s="103"/>
      <c r="U300" s="104"/>
      <c r="V300" s="105"/>
      <c r="W300" s="105"/>
    </row>
    <row r="301" spans="11:38" x14ac:dyDescent="0.35">
      <c r="K301" s="100"/>
      <c r="L301" s="101"/>
      <c r="M301" s="102"/>
      <c r="N301" s="102"/>
      <c r="O301" s="102"/>
      <c r="P301" s="102"/>
      <c r="T301" s="103"/>
      <c r="U301" s="104"/>
      <c r="V301" s="105"/>
      <c r="W301" s="105"/>
    </row>
    <row r="302" spans="11:38" x14ac:dyDescent="0.35">
      <c r="K302" s="100"/>
      <c r="L302" s="101"/>
      <c r="M302" s="102"/>
      <c r="N302" s="102"/>
      <c r="O302" s="102"/>
      <c r="P302" s="102"/>
      <c r="T302" s="103"/>
      <c r="U302" s="104"/>
      <c r="V302" s="105"/>
      <c r="W302" s="105"/>
    </row>
    <row r="303" spans="11:38" x14ac:dyDescent="0.35">
      <c r="K303" s="100"/>
      <c r="L303" s="101"/>
      <c r="M303" s="102"/>
      <c r="N303" s="102"/>
      <c r="O303" s="102"/>
      <c r="P303" s="102"/>
      <c r="T303" s="103"/>
      <c r="U303" s="104"/>
      <c r="V303" s="105"/>
      <c r="W303" s="105"/>
    </row>
    <row r="304" spans="11:38" x14ac:dyDescent="0.35">
      <c r="K304" s="100"/>
      <c r="L304" s="101"/>
      <c r="M304" s="102"/>
      <c r="N304" s="102"/>
      <c r="O304" s="102"/>
      <c r="P304" s="102"/>
      <c r="T304" s="103"/>
      <c r="U304" s="104"/>
      <c r="V304" s="105"/>
      <c r="W304" s="105"/>
    </row>
    <row r="305" spans="11:23" x14ac:dyDescent="0.35">
      <c r="K305" s="100"/>
      <c r="L305" s="101"/>
      <c r="M305" s="102"/>
      <c r="N305" s="102"/>
      <c r="O305" s="102"/>
      <c r="P305" s="102"/>
      <c r="T305" s="103"/>
      <c r="U305" s="104"/>
      <c r="V305" s="105"/>
      <c r="W305" s="105"/>
    </row>
    <row r="306" spans="11:23" x14ac:dyDescent="0.35">
      <c r="K306" s="100"/>
      <c r="L306" s="101"/>
      <c r="M306" s="102"/>
      <c r="N306" s="102"/>
      <c r="O306" s="102"/>
      <c r="P306" s="102"/>
      <c r="T306" s="103"/>
      <c r="U306" s="104"/>
      <c r="V306" s="105"/>
      <c r="W306" s="105"/>
    </row>
    <row r="307" spans="11:23" x14ac:dyDescent="0.35">
      <c r="K307" s="100"/>
      <c r="L307" s="101"/>
      <c r="M307" s="102"/>
      <c r="N307" s="102"/>
      <c r="O307" s="102"/>
      <c r="P307" s="102"/>
      <c r="T307" s="103"/>
      <c r="U307" s="104"/>
      <c r="V307" s="105"/>
      <c r="W307" s="105"/>
    </row>
    <row r="308" spans="11:23" x14ac:dyDescent="0.35">
      <c r="K308" s="100"/>
      <c r="L308" s="101"/>
      <c r="M308" s="102"/>
      <c r="N308" s="102"/>
      <c r="O308" s="102"/>
      <c r="P308" s="102"/>
      <c r="T308" s="103"/>
      <c r="U308" s="104"/>
      <c r="V308" s="105"/>
      <c r="W308" s="105"/>
    </row>
    <row r="309" spans="11:23" x14ac:dyDescent="0.35">
      <c r="K309" s="100"/>
      <c r="L309" s="101"/>
      <c r="M309" s="102"/>
      <c r="N309" s="102"/>
      <c r="O309" s="102"/>
      <c r="P309" s="102"/>
      <c r="T309" s="103"/>
      <c r="U309" s="104"/>
      <c r="V309" s="105"/>
      <c r="W309" s="105"/>
    </row>
    <row r="310" spans="11:23" x14ac:dyDescent="0.35">
      <c r="K310" s="100"/>
      <c r="L310" s="101"/>
      <c r="M310" s="102"/>
      <c r="N310" s="102"/>
      <c r="O310" s="102"/>
      <c r="P310" s="102"/>
      <c r="T310" s="103"/>
      <c r="U310" s="104"/>
      <c r="V310" s="105"/>
      <c r="W310" s="105"/>
    </row>
    <row r="311" spans="11:23" x14ac:dyDescent="0.35">
      <c r="K311" s="100"/>
      <c r="L311" s="101"/>
      <c r="M311" s="102"/>
      <c r="N311" s="102"/>
      <c r="O311" s="102"/>
      <c r="P311" s="102"/>
      <c r="T311" s="103"/>
      <c r="U311" s="104"/>
      <c r="V311" s="105"/>
      <c r="W311" s="105"/>
    </row>
    <row r="312" spans="11:23" x14ac:dyDescent="0.35">
      <c r="K312" s="100"/>
      <c r="L312" s="101"/>
      <c r="M312" s="102"/>
      <c r="N312" s="102"/>
      <c r="O312" s="102"/>
      <c r="P312" s="102"/>
      <c r="T312" s="103"/>
      <c r="U312" s="104"/>
      <c r="V312" s="105"/>
      <c r="W312" s="105"/>
    </row>
    <row r="313" spans="11:23" x14ac:dyDescent="0.35">
      <c r="K313" s="100"/>
      <c r="L313" s="101"/>
      <c r="M313" s="102"/>
      <c r="N313" s="102"/>
      <c r="O313" s="102"/>
      <c r="P313" s="102"/>
      <c r="T313" s="103"/>
      <c r="U313" s="104"/>
      <c r="V313" s="105"/>
      <c r="W313" s="105"/>
    </row>
    <row r="314" spans="11:23" x14ac:dyDescent="0.35">
      <c r="K314" s="100"/>
      <c r="L314" s="101"/>
      <c r="M314" s="102"/>
      <c r="N314" s="102"/>
      <c r="O314" s="102"/>
      <c r="P314" s="102"/>
      <c r="T314" s="103"/>
      <c r="U314" s="104"/>
      <c r="V314" s="105"/>
      <c r="W314" s="105"/>
    </row>
    <row r="315" spans="11:23" x14ac:dyDescent="0.35">
      <c r="K315" s="100"/>
      <c r="L315" s="101"/>
      <c r="M315" s="102"/>
      <c r="N315" s="102"/>
      <c r="O315" s="102"/>
      <c r="P315" s="102"/>
      <c r="T315" s="103"/>
      <c r="U315" s="104"/>
      <c r="V315" s="105"/>
      <c r="W315" s="105"/>
    </row>
    <row r="316" spans="11:23" x14ac:dyDescent="0.35">
      <c r="K316" s="100"/>
      <c r="L316" s="101"/>
      <c r="M316" s="102"/>
      <c r="N316" s="102"/>
      <c r="O316" s="102"/>
      <c r="P316" s="102"/>
      <c r="T316" s="103"/>
      <c r="U316" s="104"/>
      <c r="V316" s="105"/>
      <c r="W316" s="105"/>
    </row>
    <row r="317" spans="11:23" x14ac:dyDescent="0.35">
      <c r="K317" s="100"/>
      <c r="L317" s="101"/>
      <c r="M317" s="102"/>
      <c r="N317" s="102"/>
      <c r="O317" s="102"/>
      <c r="P317" s="102"/>
      <c r="T317" s="103"/>
      <c r="U317" s="104"/>
      <c r="V317" s="105"/>
      <c r="W317" s="105"/>
    </row>
    <row r="318" spans="11:23" x14ac:dyDescent="0.35">
      <c r="K318" s="100"/>
      <c r="L318" s="101"/>
      <c r="M318" s="102"/>
      <c r="N318" s="102"/>
      <c r="O318" s="102"/>
      <c r="P318" s="102"/>
      <c r="T318" s="103"/>
      <c r="U318" s="104"/>
      <c r="V318" s="105"/>
      <c r="W318" s="105"/>
    </row>
    <row r="319" spans="11:23" x14ac:dyDescent="0.35">
      <c r="K319" s="100"/>
      <c r="L319" s="101"/>
      <c r="M319" s="102"/>
      <c r="N319" s="102"/>
      <c r="O319" s="102"/>
      <c r="P319" s="102"/>
      <c r="T319" s="103"/>
      <c r="U319" s="104"/>
      <c r="V319" s="105"/>
      <c r="W319" s="105"/>
    </row>
    <row r="320" spans="11:23" x14ac:dyDescent="0.35">
      <c r="K320" s="100"/>
      <c r="L320" s="101"/>
      <c r="M320" s="102"/>
      <c r="N320" s="102"/>
      <c r="O320" s="102"/>
      <c r="P320" s="102"/>
      <c r="T320" s="103"/>
      <c r="U320" s="104"/>
      <c r="V320" s="105"/>
      <c r="W320" s="105"/>
    </row>
    <row r="321" spans="11:23" x14ac:dyDescent="0.35">
      <c r="K321" s="100"/>
      <c r="L321" s="101"/>
      <c r="M321" s="102"/>
      <c r="N321" s="102"/>
      <c r="O321" s="102"/>
      <c r="P321" s="102"/>
      <c r="T321" s="103"/>
      <c r="U321" s="104"/>
      <c r="V321" s="105"/>
      <c r="W321" s="105"/>
    </row>
    <row r="322" spans="11:23" x14ac:dyDescent="0.35">
      <c r="K322" s="100"/>
      <c r="L322" s="101"/>
      <c r="M322" s="102"/>
      <c r="N322" s="102"/>
      <c r="O322" s="102"/>
      <c r="P322" s="102"/>
      <c r="T322" s="103"/>
      <c r="U322" s="104"/>
      <c r="V322" s="105"/>
      <c r="W322" s="105"/>
    </row>
    <row r="323" spans="11:23" x14ac:dyDescent="0.35">
      <c r="K323" s="100"/>
      <c r="L323" s="101"/>
      <c r="M323" s="102"/>
      <c r="N323" s="102"/>
      <c r="O323" s="102"/>
      <c r="P323" s="102"/>
      <c r="T323" s="103"/>
      <c r="U323" s="104"/>
      <c r="V323" s="105"/>
      <c r="W323" s="105"/>
    </row>
    <row r="324" spans="11:23" x14ac:dyDescent="0.35">
      <c r="K324" s="100"/>
      <c r="L324" s="101"/>
      <c r="M324" s="102"/>
      <c r="N324" s="102"/>
      <c r="O324" s="102"/>
      <c r="P324" s="102"/>
      <c r="T324" s="103"/>
      <c r="U324" s="104"/>
      <c r="V324" s="105"/>
      <c r="W324" s="105"/>
    </row>
    <row r="325" spans="11:23" x14ac:dyDescent="0.35">
      <c r="K325" s="100"/>
      <c r="L325" s="101"/>
      <c r="M325" s="102"/>
      <c r="N325" s="102"/>
      <c r="O325" s="102"/>
      <c r="P325" s="102"/>
      <c r="T325" s="103"/>
      <c r="U325" s="104"/>
      <c r="V325" s="105"/>
      <c r="W325" s="105"/>
    </row>
    <row r="326" spans="11:23" x14ac:dyDescent="0.35">
      <c r="K326" s="100"/>
      <c r="L326" s="101"/>
      <c r="M326" s="102"/>
      <c r="N326" s="102"/>
      <c r="O326" s="102"/>
      <c r="P326" s="102"/>
      <c r="T326" s="103"/>
      <c r="U326" s="104"/>
      <c r="V326" s="105"/>
      <c r="W326" s="105"/>
    </row>
    <row r="327" spans="11:23" x14ac:dyDescent="0.35">
      <c r="K327" s="100"/>
      <c r="L327" s="101"/>
      <c r="M327" s="102"/>
      <c r="N327" s="102"/>
      <c r="O327" s="102"/>
      <c r="P327" s="102"/>
      <c r="T327" s="103"/>
      <c r="U327" s="104"/>
      <c r="V327" s="105"/>
      <c r="W327" s="105"/>
    </row>
    <row r="328" spans="11:23" x14ac:dyDescent="0.35">
      <c r="K328" s="100"/>
      <c r="L328" s="101"/>
      <c r="M328" s="102"/>
      <c r="N328" s="102"/>
      <c r="O328" s="102"/>
      <c r="P328" s="102"/>
      <c r="T328" s="103"/>
      <c r="U328" s="104"/>
      <c r="V328" s="105"/>
      <c r="W328" s="105"/>
    </row>
    <row r="329" spans="11:23" x14ac:dyDescent="0.35">
      <c r="K329" s="100"/>
      <c r="L329" s="101"/>
      <c r="M329" s="102"/>
      <c r="N329" s="102"/>
      <c r="O329" s="102"/>
      <c r="P329" s="102"/>
      <c r="T329" s="103"/>
      <c r="U329" s="104"/>
      <c r="V329" s="105"/>
      <c r="W329" s="105"/>
    </row>
    <row r="330" spans="11:23" x14ac:dyDescent="0.35">
      <c r="K330" s="100"/>
      <c r="L330" s="101"/>
      <c r="M330" s="102"/>
      <c r="N330" s="102"/>
      <c r="O330" s="102"/>
      <c r="P330" s="102"/>
      <c r="T330" s="103"/>
      <c r="U330" s="104"/>
      <c r="V330" s="105"/>
      <c r="W330" s="105"/>
    </row>
    <row r="331" spans="11:23" x14ac:dyDescent="0.35">
      <c r="K331" s="100"/>
      <c r="L331" s="101"/>
      <c r="M331" s="102"/>
      <c r="N331" s="102"/>
      <c r="O331" s="102"/>
      <c r="P331" s="102"/>
      <c r="T331" s="103"/>
      <c r="U331" s="104"/>
      <c r="V331" s="105"/>
      <c r="W331" s="105"/>
    </row>
    <row r="332" spans="11:23" x14ac:dyDescent="0.35">
      <c r="K332" s="100"/>
      <c r="L332" s="101"/>
      <c r="M332" s="102"/>
      <c r="N332" s="102"/>
      <c r="O332" s="102"/>
      <c r="P332" s="102"/>
      <c r="T332" s="103"/>
      <c r="U332" s="104"/>
      <c r="V332" s="105"/>
      <c r="W332" s="105"/>
    </row>
    <row r="333" spans="11:23" x14ac:dyDescent="0.35">
      <c r="K333" s="100"/>
      <c r="L333" s="101"/>
      <c r="M333" s="102"/>
      <c r="N333" s="102"/>
      <c r="O333" s="102"/>
      <c r="P333" s="102"/>
      <c r="T333" s="103"/>
      <c r="U333" s="104"/>
      <c r="V333" s="105"/>
      <c r="W333" s="105"/>
    </row>
    <row r="334" spans="11:23" x14ac:dyDescent="0.35">
      <c r="K334" s="100"/>
      <c r="L334" s="101"/>
      <c r="M334" s="102"/>
      <c r="N334" s="102"/>
      <c r="O334" s="102"/>
      <c r="P334" s="102"/>
      <c r="T334" s="103"/>
      <c r="U334" s="104"/>
      <c r="V334" s="105"/>
      <c r="W334" s="105"/>
    </row>
    <row r="335" spans="11:23" x14ac:dyDescent="0.35">
      <c r="K335" s="100"/>
      <c r="L335" s="101"/>
      <c r="M335" s="102"/>
      <c r="N335" s="102"/>
      <c r="O335" s="102"/>
      <c r="P335" s="102"/>
      <c r="T335" s="103"/>
      <c r="U335" s="104"/>
      <c r="V335" s="105"/>
      <c r="W335" s="105"/>
    </row>
    <row r="336" spans="11:23" x14ac:dyDescent="0.35">
      <c r="K336" s="100"/>
      <c r="L336" s="101"/>
      <c r="M336" s="102"/>
      <c r="N336" s="102"/>
      <c r="O336" s="102"/>
      <c r="P336" s="102"/>
      <c r="T336" s="103"/>
      <c r="U336" s="104"/>
      <c r="V336" s="105"/>
      <c r="W336" s="105"/>
    </row>
    <row r="337" spans="11:23" x14ac:dyDescent="0.35">
      <c r="K337" s="100"/>
      <c r="L337" s="101"/>
      <c r="M337" s="102"/>
      <c r="N337" s="102"/>
      <c r="O337" s="102"/>
      <c r="P337" s="102"/>
      <c r="T337" s="103"/>
      <c r="U337" s="104"/>
      <c r="V337" s="105"/>
      <c r="W337" s="105"/>
    </row>
    <row r="338" spans="11:23" x14ac:dyDescent="0.35">
      <c r="K338" s="100"/>
      <c r="L338" s="101"/>
      <c r="M338" s="102"/>
      <c r="N338" s="102"/>
      <c r="O338" s="102"/>
      <c r="P338" s="102"/>
      <c r="T338" s="103"/>
      <c r="U338" s="104"/>
      <c r="V338" s="105"/>
      <c r="W338" s="105"/>
    </row>
    <row r="339" spans="11:23" x14ac:dyDescent="0.35">
      <c r="K339" s="100"/>
      <c r="L339" s="101"/>
      <c r="M339" s="102"/>
      <c r="N339" s="102"/>
      <c r="O339" s="102"/>
      <c r="P339" s="102"/>
      <c r="T339" s="103"/>
      <c r="U339" s="104"/>
      <c r="V339" s="105"/>
      <c r="W339" s="105"/>
    </row>
    <row r="340" spans="11:23" x14ac:dyDescent="0.35">
      <c r="K340" s="100"/>
      <c r="L340" s="101"/>
      <c r="M340" s="102"/>
      <c r="N340" s="102"/>
      <c r="O340" s="102"/>
      <c r="P340" s="102"/>
      <c r="T340" s="103"/>
      <c r="U340" s="104"/>
      <c r="V340" s="105"/>
      <c r="W340" s="105"/>
    </row>
    <row r="341" spans="11:23" x14ac:dyDescent="0.35">
      <c r="K341" s="100"/>
      <c r="L341" s="101"/>
      <c r="M341" s="102"/>
      <c r="N341" s="102"/>
      <c r="O341" s="102"/>
      <c r="P341" s="102"/>
      <c r="T341" s="103"/>
      <c r="U341" s="104"/>
      <c r="V341" s="105"/>
      <c r="W341" s="105"/>
    </row>
    <row r="342" spans="11:23" x14ac:dyDescent="0.35">
      <c r="K342" s="100"/>
      <c r="L342" s="101"/>
      <c r="M342" s="102"/>
      <c r="N342" s="102"/>
      <c r="O342" s="102"/>
      <c r="P342" s="102"/>
      <c r="T342" s="103"/>
      <c r="U342" s="104"/>
      <c r="V342" s="105"/>
      <c r="W342" s="105"/>
    </row>
    <row r="343" spans="11:23" x14ac:dyDescent="0.35">
      <c r="K343" s="100"/>
      <c r="L343" s="101"/>
      <c r="M343" s="102"/>
      <c r="N343" s="102"/>
      <c r="O343" s="102"/>
      <c r="P343" s="102"/>
      <c r="T343" s="103"/>
      <c r="U343" s="104"/>
      <c r="V343" s="105"/>
      <c r="W343" s="105"/>
    </row>
    <row r="344" spans="11:23" x14ac:dyDescent="0.35">
      <c r="K344" s="100"/>
      <c r="L344" s="101"/>
      <c r="M344" s="102"/>
      <c r="N344" s="102"/>
      <c r="O344" s="102"/>
      <c r="P344" s="102"/>
      <c r="T344" s="103"/>
      <c r="U344" s="104"/>
      <c r="V344" s="105"/>
      <c r="W344" s="105"/>
    </row>
    <row r="345" spans="11:23" x14ac:dyDescent="0.35">
      <c r="K345" s="100"/>
      <c r="L345" s="101"/>
      <c r="M345" s="102"/>
      <c r="N345" s="102"/>
      <c r="O345" s="102"/>
      <c r="P345" s="102"/>
      <c r="T345" s="103"/>
      <c r="U345" s="104"/>
      <c r="V345" s="105"/>
      <c r="W345" s="105"/>
    </row>
    <row r="346" spans="11:23" x14ac:dyDescent="0.35">
      <c r="K346" s="100"/>
      <c r="L346" s="101"/>
      <c r="M346" s="102"/>
      <c r="N346" s="102"/>
      <c r="O346" s="102"/>
      <c r="P346" s="102"/>
      <c r="T346" s="103"/>
      <c r="U346" s="104"/>
      <c r="V346" s="105"/>
      <c r="W346" s="105"/>
    </row>
    <row r="347" spans="11:23" x14ac:dyDescent="0.35">
      <c r="K347" s="100"/>
      <c r="L347" s="101"/>
      <c r="M347" s="102"/>
      <c r="N347" s="102"/>
      <c r="O347" s="102"/>
      <c r="P347" s="102"/>
      <c r="T347" s="103"/>
      <c r="U347" s="104"/>
      <c r="V347" s="105"/>
      <c r="W347" s="105"/>
    </row>
    <row r="348" spans="11:23" x14ac:dyDescent="0.35">
      <c r="K348" s="100"/>
      <c r="L348" s="101"/>
      <c r="M348" s="102"/>
      <c r="N348" s="102"/>
      <c r="O348" s="102"/>
      <c r="P348" s="102"/>
      <c r="T348" s="103"/>
      <c r="U348" s="104"/>
      <c r="V348" s="105"/>
      <c r="W348" s="105"/>
    </row>
    <row r="349" spans="11:23" x14ac:dyDescent="0.35">
      <c r="K349" s="100"/>
      <c r="L349" s="101"/>
      <c r="M349" s="102"/>
      <c r="N349" s="102"/>
      <c r="O349" s="102"/>
      <c r="P349" s="102"/>
      <c r="T349" s="103"/>
      <c r="U349" s="104"/>
      <c r="V349" s="105"/>
      <c r="W349" s="105"/>
    </row>
    <row r="350" spans="11:23" x14ac:dyDescent="0.35">
      <c r="K350" s="100"/>
      <c r="L350" s="101"/>
      <c r="M350" s="102"/>
      <c r="N350" s="102"/>
      <c r="O350" s="102"/>
      <c r="P350" s="102"/>
      <c r="T350" s="103"/>
      <c r="U350" s="104"/>
      <c r="V350" s="105"/>
      <c r="W350" s="105"/>
    </row>
    <row r="351" spans="11:23" x14ac:dyDescent="0.35">
      <c r="K351" s="100"/>
      <c r="L351" s="101"/>
      <c r="M351" s="102"/>
      <c r="N351" s="102"/>
      <c r="O351" s="102"/>
      <c r="P351" s="102"/>
      <c r="T351" s="103"/>
      <c r="U351" s="104"/>
      <c r="V351" s="105"/>
      <c r="W351" s="105"/>
    </row>
    <row r="352" spans="11:23" x14ac:dyDescent="0.35">
      <c r="K352" s="100"/>
      <c r="L352" s="101"/>
      <c r="M352" s="102"/>
      <c r="N352" s="102"/>
      <c r="O352" s="102"/>
      <c r="P352" s="102"/>
      <c r="T352" s="103"/>
      <c r="U352" s="104"/>
      <c r="V352" s="105"/>
      <c r="W352" s="105"/>
    </row>
    <row r="353" spans="11:23" x14ac:dyDescent="0.35">
      <c r="K353" s="100"/>
      <c r="L353" s="101"/>
      <c r="M353" s="102"/>
      <c r="N353" s="102"/>
      <c r="O353" s="102"/>
      <c r="P353" s="102"/>
      <c r="T353" s="103"/>
      <c r="U353" s="104"/>
      <c r="V353" s="105"/>
      <c r="W353" s="105"/>
    </row>
    <row r="354" spans="11:23" x14ac:dyDescent="0.35">
      <c r="K354" s="100"/>
      <c r="L354" s="101"/>
      <c r="M354" s="102"/>
      <c r="N354" s="102"/>
      <c r="O354" s="102"/>
      <c r="P354" s="102"/>
      <c r="T354" s="103"/>
      <c r="U354" s="104"/>
      <c r="V354" s="105"/>
      <c r="W354" s="105"/>
    </row>
    <row r="355" spans="11:23" x14ac:dyDescent="0.35">
      <c r="K355" s="100"/>
      <c r="L355" s="101"/>
      <c r="M355" s="102"/>
      <c r="N355" s="102"/>
      <c r="O355" s="102"/>
      <c r="P355" s="102"/>
      <c r="T355" s="103"/>
      <c r="U355" s="104"/>
      <c r="V355" s="105"/>
      <c r="W355" s="105"/>
    </row>
    <row r="356" spans="11:23" x14ac:dyDescent="0.35">
      <c r="K356" s="100"/>
      <c r="L356" s="101"/>
      <c r="M356" s="102"/>
      <c r="N356" s="102"/>
      <c r="O356" s="102"/>
      <c r="P356" s="102"/>
      <c r="T356" s="103"/>
      <c r="U356" s="104"/>
      <c r="V356" s="105"/>
      <c r="W356" s="105"/>
    </row>
    <row r="357" spans="11:23" x14ac:dyDescent="0.35">
      <c r="K357" s="100"/>
      <c r="L357" s="101"/>
      <c r="M357" s="102"/>
      <c r="N357" s="102"/>
      <c r="O357" s="102"/>
      <c r="P357" s="102"/>
      <c r="T357" s="103"/>
      <c r="U357" s="104"/>
      <c r="V357" s="105"/>
      <c r="W357" s="105"/>
    </row>
    <row r="358" spans="11:23" x14ac:dyDescent="0.35">
      <c r="K358" s="100"/>
      <c r="L358" s="101"/>
      <c r="M358" s="102"/>
      <c r="N358" s="102"/>
      <c r="O358" s="102"/>
      <c r="P358" s="102"/>
      <c r="T358" s="103"/>
      <c r="U358" s="104"/>
      <c r="V358" s="105"/>
      <c r="W358" s="105"/>
    </row>
    <row r="359" spans="11:23" x14ac:dyDescent="0.35">
      <c r="K359" s="100"/>
      <c r="L359" s="101"/>
      <c r="M359" s="102"/>
      <c r="N359" s="102"/>
      <c r="O359" s="102"/>
      <c r="P359" s="102"/>
      <c r="T359" s="103"/>
      <c r="U359" s="104"/>
      <c r="V359" s="105"/>
      <c r="W359" s="105"/>
    </row>
    <row r="360" spans="11:23" x14ac:dyDescent="0.35">
      <c r="K360" s="100"/>
      <c r="L360" s="101"/>
      <c r="M360" s="102"/>
      <c r="N360" s="102"/>
      <c r="O360" s="102"/>
      <c r="P360" s="102"/>
      <c r="T360" s="103"/>
      <c r="U360" s="104"/>
      <c r="V360" s="105"/>
      <c r="W360" s="105"/>
    </row>
    <row r="361" spans="11:23" x14ac:dyDescent="0.35">
      <c r="K361" s="100"/>
      <c r="L361" s="101"/>
      <c r="M361" s="102"/>
      <c r="N361" s="102"/>
      <c r="O361" s="102"/>
      <c r="P361" s="102"/>
      <c r="T361" s="103"/>
      <c r="U361" s="104"/>
      <c r="V361" s="105"/>
      <c r="W361" s="105"/>
    </row>
    <row r="362" spans="11:23" x14ac:dyDescent="0.35">
      <c r="K362" s="100"/>
      <c r="L362" s="101"/>
      <c r="M362" s="102"/>
      <c r="N362" s="102"/>
      <c r="O362" s="102"/>
      <c r="P362" s="102"/>
      <c r="T362" s="103"/>
      <c r="U362" s="104"/>
      <c r="V362" s="105"/>
      <c r="W362" s="105"/>
    </row>
    <row r="363" spans="11:23" x14ac:dyDescent="0.35">
      <c r="K363" s="100"/>
      <c r="L363" s="101"/>
      <c r="M363" s="102"/>
      <c r="N363" s="102"/>
      <c r="O363" s="102"/>
      <c r="P363" s="102"/>
      <c r="T363" s="103"/>
      <c r="U363" s="104"/>
      <c r="V363" s="105"/>
      <c r="W363" s="105"/>
    </row>
    <row r="364" spans="11:23" x14ac:dyDescent="0.35">
      <c r="K364" s="100"/>
      <c r="L364" s="101"/>
      <c r="M364" s="102"/>
      <c r="N364" s="102"/>
      <c r="O364" s="102"/>
      <c r="P364" s="102"/>
      <c r="T364" s="103"/>
      <c r="U364" s="104"/>
      <c r="V364" s="105"/>
      <c r="W364" s="105"/>
    </row>
    <row r="365" spans="11:23" x14ac:dyDescent="0.35">
      <c r="K365" s="100"/>
      <c r="L365" s="101"/>
      <c r="M365" s="102"/>
      <c r="N365" s="102"/>
      <c r="O365" s="102"/>
      <c r="P365" s="102"/>
      <c r="T365" s="103"/>
      <c r="U365" s="104"/>
      <c r="V365" s="105"/>
      <c r="W365" s="105"/>
    </row>
    <row r="366" spans="11:23" x14ac:dyDescent="0.35">
      <c r="K366" s="100"/>
      <c r="L366" s="101"/>
      <c r="M366" s="102"/>
      <c r="N366" s="102"/>
      <c r="O366" s="102"/>
      <c r="P366" s="102"/>
      <c r="T366" s="103"/>
      <c r="U366" s="104"/>
      <c r="V366" s="105"/>
      <c r="W366" s="105"/>
    </row>
    <row r="367" spans="11:23" x14ac:dyDescent="0.35">
      <c r="K367" s="100"/>
      <c r="L367" s="101"/>
      <c r="M367" s="102"/>
      <c r="N367" s="102"/>
      <c r="O367" s="102"/>
      <c r="P367" s="102"/>
      <c r="T367" s="103"/>
      <c r="U367" s="104"/>
      <c r="V367" s="105"/>
      <c r="W367" s="105"/>
    </row>
    <row r="368" spans="11:23" x14ac:dyDescent="0.35">
      <c r="K368" s="100"/>
      <c r="L368" s="101"/>
      <c r="M368" s="102"/>
      <c r="N368" s="102"/>
      <c r="O368" s="102"/>
      <c r="P368" s="102"/>
      <c r="T368" s="103"/>
      <c r="U368" s="104"/>
      <c r="V368" s="105"/>
      <c r="W368" s="105"/>
    </row>
    <row r="369" spans="11:23" x14ac:dyDescent="0.35">
      <c r="K369" s="100"/>
      <c r="L369" s="101"/>
      <c r="M369" s="102"/>
      <c r="N369" s="102"/>
      <c r="O369" s="102"/>
      <c r="P369" s="102"/>
      <c r="T369" s="103"/>
      <c r="U369" s="104"/>
      <c r="V369" s="105"/>
      <c r="W369" s="105"/>
    </row>
    <row r="370" spans="11:23" x14ac:dyDescent="0.35">
      <c r="K370" s="100"/>
      <c r="L370" s="101"/>
      <c r="M370" s="102"/>
      <c r="N370" s="102"/>
      <c r="O370" s="102"/>
      <c r="P370" s="102"/>
      <c r="T370" s="103"/>
      <c r="U370" s="104"/>
      <c r="V370" s="105"/>
      <c r="W370" s="105"/>
    </row>
    <row r="371" spans="11:23" x14ac:dyDescent="0.35">
      <c r="K371" s="100"/>
      <c r="L371" s="101"/>
      <c r="M371" s="102"/>
      <c r="N371" s="102"/>
      <c r="O371" s="102"/>
      <c r="P371" s="102"/>
      <c r="T371" s="103"/>
      <c r="U371" s="104"/>
      <c r="V371" s="105"/>
      <c r="W371" s="105"/>
    </row>
    <row r="372" spans="11:23" x14ac:dyDescent="0.35">
      <c r="K372" s="100"/>
      <c r="L372" s="101"/>
      <c r="M372" s="102"/>
      <c r="N372" s="102"/>
      <c r="O372" s="102"/>
      <c r="P372" s="102"/>
      <c r="T372" s="103"/>
      <c r="U372" s="104"/>
      <c r="V372" s="105"/>
      <c r="W372" s="105"/>
    </row>
    <row r="373" spans="11:23" x14ac:dyDescent="0.35">
      <c r="K373" s="100"/>
      <c r="L373" s="101"/>
      <c r="M373" s="102"/>
      <c r="N373" s="102"/>
      <c r="O373" s="102"/>
      <c r="P373" s="102"/>
      <c r="T373" s="103"/>
      <c r="U373" s="104"/>
      <c r="V373" s="105"/>
      <c r="W373" s="105"/>
    </row>
    <row r="374" spans="11:23" x14ac:dyDescent="0.35">
      <c r="K374" s="100"/>
      <c r="L374" s="101"/>
      <c r="M374" s="102"/>
      <c r="N374" s="102"/>
      <c r="O374" s="102"/>
      <c r="P374" s="102"/>
      <c r="T374" s="103"/>
      <c r="U374" s="104"/>
      <c r="V374" s="105"/>
      <c r="W374" s="105"/>
    </row>
    <row r="375" spans="11:23" x14ac:dyDescent="0.35">
      <c r="K375" s="100"/>
      <c r="L375" s="101"/>
      <c r="M375" s="102"/>
      <c r="N375" s="102"/>
      <c r="O375" s="102"/>
      <c r="P375" s="102"/>
      <c r="T375" s="103"/>
      <c r="U375" s="104"/>
      <c r="V375" s="105"/>
      <c r="W375" s="105"/>
    </row>
    <row r="376" spans="11:23" x14ac:dyDescent="0.35">
      <c r="K376" s="100"/>
      <c r="L376" s="101"/>
      <c r="M376" s="102"/>
      <c r="N376" s="102"/>
      <c r="O376" s="102"/>
      <c r="P376" s="102"/>
      <c r="T376" s="103"/>
      <c r="U376" s="104"/>
      <c r="V376" s="105"/>
      <c r="W376" s="105"/>
    </row>
    <row r="377" spans="11:23" x14ac:dyDescent="0.35">
      <c r="K377" s="100"/>
      <c r="L377" s="101"/>
      <c r="M377" s="102"/>
      <c r="N377" s="102"/>
      <c r="O377" s="102"/>
      <c r="P377" s="102"/>
      <c r="T377" s="103"/>
      <c r="U377" s="104"/>
      <c r="V377" s="105"/>
      <c r="W377" s="105"/>
    </row>
    <row r="378" spans="11:23" x14ac:dyDescent="0.35">
      <c r="K378" s="100"/>
      <c r="L378" s="101"/>
      <c r="M378" s="102"/>
      <c r="N378" s="102"/>
      <c r="O378" s="102"/>
      <c r="P378" s="102"/>
      <c r="T378" s="103"/>
      <c r="U378" s="104"/>
      <c r="V378" s="105"/>
      <c r="W378" s="105"/>
    </row>
    <row r="379" spans="11:23" x14ac:dyDescent="0.35">
      <c r="K379" s="100"/>
      <c r="L379" s="101"/>
      <c r="M379" s="102"/>
      <c r="N379" s="102"/>
      <c r="O379" s="102"/>
      <c r="P379" s="102"/>
      <c r="T379" s="103"/>
      <c r="U379" s="104"/>
      <c r="V379" s="105"/>
      <c r="W379" s="105"/>
    </row>
    <row r="380" spans="11:23" x14ac:dyDescent="0.35">
      <c r="K380" s="100"/>
      <c r="L380" s="101"/>
      <c r="M380" s="102"/>
      <c r="N380" s="102"/>
      <c r="O380" s="102"/>
      <c r="P380" s="102"/>
      <c r="T380" s="103"/>
      <c r="U380" s="104"/>
      <c r="V380" s="105"/>
      <c r="W380" s="105"/>
    </row>
    <row r="381" spans="11:23" x14ac:dyDescent="0.35">
      <c r="K381" s="100"/>
      <c r="L381" s="101"/>
      <c r="M381" s="102"/>
      <c r="N381" s="102"/>
      <c r="O381" s="102"/>
      <c r="P381" s="102"/>
      <c r="T381" s="103"/>
      <c r="U381" s="104"/>
      <c r="V381" s="105"/>
      <c r="W381" s="105"/>
    </row>
    <row r="382" spans="11:23" x14ac:dyDescent="0.35">
      <c r="K382" s="100"/>
      <c r="L382" s="101"/>
      <c r="M382" s="102"/>
      <c r="N382" s="102"/>
      <c r="O382" s="102"/>
      <c r="P382" s="102"/>
      <c r="T382" s="103"/>
      <c r="U382" s="104"/>
      <c r="V382" s="105"/>
      <c r="W382" s="105"/>
    </row>
    <row r="383" spans="11:23" x14ac:dyDescent="0.35">
      <c r="K383" s="100"/>
      <c r="L383" s="101"/>
      <c r="M383" s="102"/>
      <c r="N383" s="102"/>
      <c r="O383" s="102"/>
      <c r="P383" s="102"/>
      <c r="T383" s="103"/>
      <c r="U383" s="104"/>
      <c r="V383" s="105"/>
      <c r="W383" s="105"/>
    </row>
    <row r="384" spans="11:23" x14ac:dyDescent="0.35">
      <c r="K384" s="100"/>
      <c r="L384" s="101"/>
      <c r="M384" s="102"/>
      <c r="N384" s="102"/>
      <c r="O384" s="102"/>
      <c r="P384" s="102"/>
      <c r="T384" s="103"/>
      <c r="U384" s="104"/>
      <c r="V384" s="105"/>
      <c r="W384" s="105"/>
    </row>
    <row r="385" spans="11:23" x14ac:dyDescent="0.35">
      <c r="K385" s="100"/>
      <c r="L385" s="101"/>
      <c r="M385" s="102"/>
      <c r="N385" s="102"/>
      <c r="O385" s="102"/>
      <c r="P385" s="102"/>
      <c r="T385" s="103"/>
      <c r="U385" s="104"/>
      <c r="V385" s="105"/>
      <c r="W385" s="105"/>
    </row>
    <row r="386" spans="11:23" x14ac:dyDescent="0.35">
      <c r="K386" s="100"/>
      <c r="L386" s="101"/>
      <c r="M386" s="102"/>
      <c r="N386" s="102"/>
      <c r="O386" s="102"/>
      <c r="P386" s="102"/>
      <c r="T386" s="103"/>
      <c r="U386" s="104"/>
      <c r="V386" s="105"/>
      <c r="W386" s="105"/>
    </row>
    <row r="387" spans="11:23" x14ac:dyDescent="0.35">
      <c r="K387" s="100"/>
      <c r="L387" s="101"/>
      <c r="M387" s="102"/>
      <c r="N387" s="102"/>
      <c r="O387" s="102"/>
      <c r="P387" s="102"/>
      <c r="T387" s="103"/>
      <c r="U387" s="104"/>
      <c r="V387" s="105"/>
      <c r="W387" s="105"/>
    </row>
    <row r="388" spans="11:23" x14ac:dyDescent="0.35">
      <c r="K388" s="100"/>
      <c r="L388" s="101"/>
      <c r="M388" s="102"/>
      <c r="N388" s="102"/>
      <c r="O388" s="102"/>
      <c r="P388" s="102"/>
      <c r="T388" s="103"/>
      <c r="U388" s="104"/>
      <c r="V388" s="105"/>
      <c r="W388" s="105"/>
    </row>
    <row r="389" spans="11:23" x14ac:dyDescent="0.35">
      <c r="K389" s="100"/>
      <c r="L389" s="101"/>
      <c r="M389" s="102"/>
      <c r="N389" s="102"/>
      <c r="O389" s="102"/>
      <c r="P389" s="102"/>
      <c r="T389" s="103"/>
      <c r="U389" s="104"/>
      <c r="V389" s="105"/>
      <c r="W389" s="105"/>
    </row>
    <row r="390" spans="11:23" x14ac:dyDescent="0.35">
      <c r="K390" s="100"/>
      <c r="L390" s="101"/>
      <c r="M390" s="102"/>
      <c r="N390" s="102"/>
      <c r="O390" s="102"/>
      <c r="P390" s="102"/>
      <c r="T390" s="103"/>
      <c r="U390" s="104"/>
      <c r="V390" s="105"/>
      <c r="W390" s="105"/>
    </row>
    <row r="391" spans="11:23" x14ac:dyDescent="0.35">
      <c r="K391" s="100"/>
      <c r="L391" s="101"/>
      <c r="M391" s="102"/>
      <c r="N391" s="102"/>
      <c r="O391" s="102"/>
      <c r="P391" s="102"/>
      <c r="T391" s="103"/>
      <c r="U391" s="104"/>
      <c r="V391" s="105"/>
      <c r="W391" s="105"/>
    </row>
    <row r="392" spans="11:23" x14ac:dyDescent="0.35">
      <c r="K392" s="100"/>
      <c r="L392" s="101"/>
      <c r="M392" s="102"/>
      <c r="N392" s="102"/>
      <c r="O392" s="102"/>
      <c r="P392" s="102"/>
      <c r="T392" s="103"/>
      <c r="U392" s="104"/>
      <c r="V392" s="105"/>
      <c r="W392" s="105"/>
    </row>
    <row r="393" spans="11:23" x14ac:dyDescent="0.35">
      <c r="K393" s="100"/>
      <c r="L393" s="101"/>
      <c r="M393" s="102"/>
      <c r="N393" s="102"/>
      <c r="O393" s="102"/>
      <c r="P393" s="102"/>
      <c r="T393" s="103"/>
      <c r="U393" s="104"/>
      <c r="V393" s="105"/>
      <c r="W393" s="105"/>
    </row>
    <row r="394" spans="11:23" x14ac:dyDescent="0.35">
      <c r="K394" s="100"/>
      <c r="L394" s="101"/>
      <c r="M394" s="102"/>
      <c r="N394" s="102"/>
      <c r="O394" s="102"/>
      <c r="P394" s="102"/>
      <c r="T394" s="103"/>
      <c r="U394" s="104"/>
      <c r="V394" s="105"/>
      <c r="W394" s="105"/>
    </row>
    <row r="395" spans="11:23" x14ac:dyDescent="0.35">
      <c r="K395" s="100"/>
      <c r="L395" s="101"/>
      <c r="M395" s="102"/>
      <c r="N395" s="102"/>
      <c r="O395" s="102"/>
      <c r="P395" s="102"/>
      <c r="T395" s="103"/>
      <c r="U395" s="104"/>
      <c r="V395" s="105"/>
      <c r="W395" s="105"/>
    </row>
    <row r="396" spans="11:23" x14ac:dyDescent="0.35">
      <c r="K396" s="100"/>
      <c r="L396" s="101"/>
      <c r="M396" s="102"/>
      <c r="N396" s="102"/>
      <c r="O396" s="102"/>
      <c r="P396" s="102"/>
      <c r="T396" s="103"/>
      <c r="U396" s="104"/>
      <c r="V396" s="105"/>
      <c r="W396" s="105"/>
    </row>
    <row r="397" spans="11:23" x14ac:dyDescent="0.35">
      <c r="K397" s="100"/>
      <c r="L397" s="101"/>
      <c r="M397" s="102"/>
      <c r="N397" s="102"/>
      <c r="O397" s="102"/>
      <c r="P397" s="102"/>
      <c r="T397" s="103"/>
      <c r="U397" s="104"/>
      <c r="V397" s="105"/>
      <c r="W397" s="105"/>
    </row>
    <row r="398" spans="11:23" x14ac:dyDescent="0.35">
      <c r="K398" s="100"/>
      <c r="L398" s="101"/>
      <c r="M398" s="102"/>
      <c r="N398" s="102"/>
      <c r="O398" s="102"/>
      <c r="P398" s="102"/>
      <c r="T398" s="103"/>
      <c r="U398" s="104"/>
      <c r="V398" s="105"/>
      <c r="W398" s="105"/>
    </row>
    <row r="399" spans="11:23" x14ac:dyDescent="0.35">
      <c r="K399" s="100"/>
      <c r="L399" s="101"/>
      <c r="M399" s="102"/>
      <c r="N399" s="102"/>
      <c r="O399" s="102"/>
      <c r="P399" s="102"/>
      <c r="T399" s="103"/>
      <c r="U399" s="104"/>
      <c r="V399" s="105"/>
      <c r="W399" s="105"/>
    </row>
    <row r="400" spans="11:23" x14ac:dyDescent="0.35">
      <c r="K400" s="100"/>
      <c r="L400" s="101"/>
      <c r="M400" s="102"/>
      <c r="N400" s="102"/>
      <c r="O400" s="102"/>
      <c r="P400" s="102"/>
      <c r="T400" s="103"/>
      <c r="U400" s="104"/>
      <c r="V400" s="105"/>
      <c r="W400" s="105"/>
    </row>
    <row r="401" spans="11:23" x14ac:dyDescent="0.35">
      <c r="K401" s="100"/>
      <c r="L401" s="101"/>
      <c r="M401" s="102"/>
      <c r="N401" s="102"/>
      <c r="O401" s="102"/>
      <c r="P401" s="102"/>
      <c r="T401" s="103"/>
      <c r="U401" s="104"/>
      <c r="V401" s="105"/>
      <c r="W401" s="105"/>
    </row>
    <row r="402" spans="11:23" x14ac:dyDescent="0.35">
      <c r="K402" s="100"/>
      <c r="L402" s="101"/>
      <c r="M402" s="102"/>
      <c r="N402" s="102"/>
      <c r="O402" s="102"/>
      <c r="P402" s="102"/>
      <c r="T402" s="103"/>
      <c r="U402" s="104"/>
      <c r="V402" s="105"/>
      <c r="W402" s="105"/>
    </row>
    <row r="403" spans="11:23" x14ac:dyDescent="0.35">
      <c r="K403" s="100"/>
      <c r="L403" s="101"/>
      <c r="M403" s="102"/>
      <c r="N403" s="102"/>
      <c r="O403" s="102"/>
      <c r="P403" s="102"/>
      <c r="T403" s="103"/>
      <c r="U403" s="104"/>
      <c r="V403" s="105"/>
      <c r="W403" s="105"/>
    </row>
    <row r="404" spans="11:23" x14ac:dyDescent="0.35">
      <c r="K404" s="100"/>
      <c r="L404" s="101"/>
      <c r="M404" s="102"/>
      <c r="N404" s="102"/>
      <c r="O404" s="102"/>
      <c r="P404" s="102"/>
      <c r="T404" s="103"/>
      <c r="U404" s="104"/>
      <c r="V404" s="105"/>
      <c r="W404" s="105"/>
    </row>
    <row r="405" spans="11:23" x14ac:dyDescent="0.35">
      <c r="K405" s="100"/>
      <c r="L405" s="101"/>
      <c r="M405" s="102"/>
      <c r="N405" s="102"/>
      <c r="O405" s="102"/>
      <c r="P405" s="102"/>
      <c r="T405" s="103"/>
      <c r="U405" s="104"/>
      <c r="V405" s="105"/>
      <c r="W405" s="105"/>
    </row>
    <row r="406" spans="11:23" x14ac:dyDescent="0.35">
      <c r="K406" s="100"/>
      <c r="L406" s="101"/>
      <c r="M406" s="102"/>
      <c r="N406" s="102"/>
      <c r="O406" s="102"/>
      <c r="P406" s="102"/>
      <c r="T406" s="103"/>
      <c r="U406" s="104"/>
      <c r="V406" s="105"/>
      <c r="W406" s="105"/>
    </row>
    <row r="407" spans="11:23" x14ac:dyDescent="0.35">
      <c r="K407" s="100"/>
      <c r="L407" s="101"/>
      <c r="M407" s="102"/>
      <c r="N407" s="102"/>
      <c r="O407" s="102"/>
      <c r="P407" s="102"/>
      <c r="T407" s="103"/>
      <c r="U407" s="104"/>
      <c r="V407" s="105"/>
      <c r="W407" s="105"/>
    </row>
    <row r="408" spans="11:23" x14ac:dyDescent="0.35">
      <c r="K408" s="100"/>
      <c r="L408" s="101"/>
      <c r="M408" s="102"/>
      <c r="N408" s="102"/>
      <c r="O408" s="102"/>
      <c r="P408" s="102"/>
      <c r="T408" s="103"/>
      <c r="U408" s="104"/>
      <c r="V408" s="105"/>
      <c r="W408" s="105"/>
    </row>
    <row r="409" spans="11:23" x14ac:dyDescent="0.35">
      <c r="K409" s="100"/>
      <c r="L409" s="101"/>
      <c r="M409" s="102"/>
      <c r="N409" s="102"/>
      <c r="O409" s="102"/>
      <c r="P409" s="102"/>
      <c r="T409" s="103"/>
      <c r="U409" s="104"/>
      <c r="V409" s="105"/>
      <c r="W409" s="105"/>
    </row>
    <row r="410" spans="11:23" x14ac:dyDescent="0.35">
      <c r="K410" s="100"/>
      <c r="L410" s="101"/>
      <c r="M410" s="102"/>
      <c r="N410" s="102"/>
      <c r="O410" s="102"/>
      <c r="P410" s="102"/>
      <c r="T410" s="103"/>
      <c r="U410" s="104"/>
      <c r="V410" s="105"/>
      <c r="W410" s="105"/>
    </row>
    <row r="411" spans="11:23" x14ac:dyDescent="0.35">
      <c r="K411" s="100"/>
      <c r="L411" s="101"/>
      <c r="M411" s="102"/>
      <c r="N411" s="102"/>
      <c r="O411" s="102"/>
      <c r="P411" s="102"/>
      <c r="T411" s="103"/>
      <c r="U411" s="104"/>
      <c r="V411" s="105"/>
      <c r="W411" s="105"/>
    </row>
    <row r="412" spans="11:23" x14ac:dyDescent="0.35">
      <c r="K412" s="100"/>
      <c r="L412" s="101"/>
      <c r="M412" s="102"/>
      <c r="N412" s="102"/>
      <c r="O412" s="102"/>
      <c r="P412" s="102"/>
      <c r="T412" s="103"/>
      <c r="U412" s="104"/>
      <c r="V412" s="105"/>
      <c r="W412" s="105"/>
    </row>
    <row r="413" spans="11:23" x14ac:dyDescent="0.35">
      <c r="K413" s="100"/>
      <c r="L413" s="101"/>
      <c r="M413" s="102"/>
      <c r="N413" s="102"/>
      <c r="O413" s="102"/>
      <c r="P413" s="102"/>
      <c r="T413" s="103"/>
      <c r="U413" s="104"/>
      <c r="V413" s="105"/>
      <c r="W413" s="105"/>
    </row>
    <row r="414" spans="11:23" x14ac:dyDescent="0.35">
      <c r="K414" s="100"/>
      <c r="L414" s="101"/>
      <c r="M414" s="102"/>
      <c r="N414" s="102"/>
      <c r="O414" s="102"/>
      <c r="P414" s="102"/>
      <c r="T414" s="103"/>
      <c r="U414" s="104"/>
      <c r="V414" s="105"/>
      <c r="W414" s="105"/>
    </row>
    <row r="415" spans="11:23" x14ac:dyDescent="0.35">
      <c r="K415" s="100"/>
      <c r="L415" s="101"/>
      <c r="M415" s="102"/>
      <c r="N415" s="102"/>
      <c r="O415" s="102"/>
      <c r="P415" s="102"/>
      <c r="T415" s="103"/>
      <c r="U415" s="104"/>
      <c r="V415" s="105"/>
      <c r="W415" s="105"/>
    </row>
    <row r="416" spans="11:23" x14ac:dyDescent="0.35">
      <c r="K416" s="100"/>
      <c r="L416" s="101"/>
      <c r="M416" s="102"/>
      <c r="N416" s="102"/>
      <c r="O416" s="102"/>
      <c r="P416" s="102"/>
      <c r="T416" s="103"/>
      <c r="U416" s="104"/>
      <c r="V416" s="105"/>
      <c r="W416" s="105"/>
    </row>
    <row r="417" spans="11:23" x14ac:dyDescent="0.35">
      <c r="K417" s="100"/>
      <c r="L417" s="101"/>
      <c r="M417" s="102"/>
      <c r="N417" s="102"/>
      <c r="O417" s="102"/>
      <c r="P417" s="102"/>
      <c r="T417" s="103"/>
      <c r="U417" s="104"/>
      <c r="V417" s="105"/>
      <c r="W417" s="105"/>
    </row>
    <row r="418" spans="11:23" x14ac:dyDescent="0.35">
      <c r="K418" s="100"/>
      <c r="L418" s="101"/>
      <c r="M418" s="102"/>
      <c r="N418" s="102"/>
      <c r="O418" s="102"/>
      <c r="P418" s="102"/>
      <c r="T418" s="103"/>
      <c r="U418" s="104"/>
      <c r="V418" s="105"/>
      <c r="W418" s="105"/>
    </row>
    <row r="419" spans="11:23" x14ac:dyDescent="0.35">
      <c r="K419" s="100"/>
      <c r="L419" s="101"/>
      <c r="M419" s="102"/>
      <c r="N419" s="102"/>
      <c r="O419" s="102"/>
      <c r="P419" s="102"/>
      <c r="T419" s="103"/>
      <c r="U419" s="104"/>
      <c r="V419" s="105"/>
      <c r="W419" s="105"/>
    </row>
    <row r="420" spans="11:23" x14ac:dyDescent="0.35">
      <c r="K420" s="100"/>
      <c r="L420" s="101"/>
      <c r="M420" s="102"/>
      <c r="N420" s="102"/>
      <c r="O420" s="102"/>
      <c r="P420" s="102"/>
      <c r="T420" s="103"/>
      <c r="U420" s="104"/>
      <c r="V420" s="105"/>
      <c r="W420" s="105"/>
    </row>
    <row r="421" spans="11:23" x14ac:dyDescent="0.35">
      <c r="K421" s="100"/>
      <c r="L421" s="101"/>
      <c r="M421" s="102"/>
      <c r="N421" s="102"/>
      <c r="O421" s="102"/>
      <c r="P421" s="102"/>
      <c r="T421" s="103"/>
      <c r="U421" s="104"/>
      <c r="V421" s="105"/>
      <c r="W421" s="105"/>
    </row>
    <row r="422" spans="11:23" x14ac:dyDescent="0.35">
      <c r="K422" s="100"/>
      <c r="L422" s="101"/>
      <c r="M422" s="102"/>
      <c r="N422" s="102"/>
      <c r="O422" s="102"/>
      <c r="P422" s="102"/>
      <c r="T422" s="103"/>
      <c r="U422" s="104"/>
      <c r="V422" s="105"/>
      <c r="W422" s="105"/>
    </row>
    <row r="423" spans="11:23" x14ac:dyDescent="0.35">
      <c r="K423" s="100"/>
      <c r="L423" s="101"/>
      <c r="M423" s="102"/>
      <c r="N423" s="102"/>
      <c r="O423" s="102"/>
      <c r="P423" s="102"/>
      <c r="T423" s="103"/>
      <c r="U423" s="104"/>
      <c r="V423" s="105"/>
      <c r="W423" s="105"/>
    </row>
    <row r="424" spans="11:23" x14ac:dyDescent="0.35">
      <c r="K424" s="100"/>
      <c r="L424" s="101"/>
      <c r="M424" s="102"/>
      <c r="N424" s="102"/>
      <c r="O424" s="102"/>
      <c r="P424" s="102"/>
      <c r="T424" s="103"/>
      <c r="U424" s="104"/>
      <c r="V424" s="105"/>
      <c r="W424" s="105"/>
    </row>
    <row r="425" spans="11:23" x14ac:dyDescent="0.35">
      <c r="K425" s="100"/>
      <c r="L425" s="101"/>
      <c r="M425" s="102"/>
      <c r="N425" s="102"/>
      <c r="O425" s="102"/>
      <c r="P425" s="102"/>
      <c r="T425" s="103"/>
      <c r="U425" s="104"/>
      <c r="V425" s="105"/>
      <c r="W425" s="105"/>
    </row>
    <row r="426" spans="11:23" x14ac:dyDescent="0.35">
      <c r="K426" s="100"/>
      <c r="L426" s="101"/>
      <c r="M426" s="102"/>
      <c r="N426" s="102"/>
      <c r="O426" s="102"/>
      <c r="P426" s="102"/>
      <c r="T426" s="103"/>
      <c r="U426" s="104"/>
      <c r="V426" s="105"/>
      <c r="W426" s="105"/>
    </row>
    <row r="427" spans="11:23" x14ac:dyDescent="0.35">
      <c r="K427" s="100"/>
      <c r="L427" s="101"/>
      <c r="M427" s="102"/>
      <c r="N427" s="102"/>
      <c r="O427" s="102"/>
      <c r="P427" s="102"/>
      <c r="T427" s="103"/>
      <c r="U427" s="104"/>
      <c r="V427" s="105"/>
      <c r="W427" s="105"/>
    </row>
    <row r="428" spans="11:23" x14ac:dyDescent="0.35">
      <c r="K428" s="100"/>
      <c r="L428" s="101"/>
      <c r="M428" s="102"/>
      <c r="N428" s="102"/>
      <c r="O428" s="102"/>
      <c r="P428" s="102"/>
      <c r="T428" s="103"/>
      <c r="U428" s="104"/>
      <c r="V428" s="105"/>
      <c r="W428" s="105"/>
    </row>
    <row r="429" spans="11:23" x14ac:dyDescent="0.35">
      <c r="K429" s="100"/>
      <c r="L429" s="101"/>
      <c r="M429" s="102"/>
      <c r="N429" s="102"/>
      <c r="O429" s="102"/>
      <c r="P429" s="102"/>
      <c r="T429" s="103"/>
      <c r="U429" s="104"/>
      <c r="V429" s="105"/>
      <c r="W429" s="105"/>
    </row>
    <row r="430" spans="11:23" x14ac:dyDescent="0.35">
      <c r="K430" s="100"/>
      <c r="L430" s="101"/>
      <c r="M430" s="102"/>
      <c r="N430" s="102"/>
      <c r="O430" s="102"/>
      <c r="P430" s="102"/>
      <c r="T430" s="103"/>
      <c r="U430" s="104"/>
      <c r="V430" s="105"/>
      <c r="W430" s="105"/>
    </row>
    <row r="431" spans="11:23" x14ac:dyDescent="0.35">
      <c r="K431" s="100"/>
      <c r="L431" s="101"/>
      <c r="M431" s="102"/>
      <c r="N431" s="102"/>
      <c r="O431" s="102"/>
      <c r="P431" s="102"/>
      <c r="T431" s="103"/>
      <c r="U431" s="104"/>
      <c r="V431" s="105"/>
      <c r="W431" s="105"/>
    </row>
    <row r="432" spans="11:23" x14ac:dyDescent="0.35">
      <c r="K432" s="100"/>
      <c r="L432" s="101"/>
      <c r="M432" s="102"/>
      <c r="N432" s="102"/>
      <c r="O432" s="102"/>
      <c r="P432" s="102"/>
      <c r="T432" s="103"/>
      <c r="U432" s="104"/>
      <c r="V432" s="105"/>
      <c r="W432" s="105"/>
    </row>
    <row r="433" spans="11:23" x14ac:dyDescent="0.35">
      <c r="K433" s="100"/>
      <c r="L433" s="101"/>
      <c r="M433" s="102"/>
      <c r="N433" s="102"/>
      <c r="O433" s="102"/>
      <c r="P433" s="102"/>
      <c r="T433" s="103"/>
      <c r="U433" s="104"/>
      <c r="V433" s="105"/>
      <c r="W433" s="105"/>
    </row>
    <row r="434" spans="11:23" x14ac:dyDescent="0.35">
      <c r="K434" s="100"/>
      <c r="L434" s="101"/>
      <c r="M434" s="102"/>
      <c r="N434" s="102"/>
      <c r="O434" s="102"/>
      <c r="P434" s="102"/>
      <c r="T434" s="103"/>
      <c r="U434" s="104"/>
      <c r="V434" s="105"/>
      <c r="W434" s="105"/>
    </row>
    <row r="435" spans="11:23" x14ac:dyDescent="0.35">
      <c r="K435" s="100"/>
      <c r="L435" s="101"/>
      <c r="M435" s="102"/>
      <c r="N435" s="102"/>
      <c r="O435" s="102"/>
      <c r="P435" s="102"/>
      <c r="T435" s="103"/>
      <c r="U435" s="104"/>
      <c r="V435" s="105"/>
      <c r="W435" s="105"/>
    </row>
    <row r="436" spans="11:23" x14ac:dyDescent="0.35">
      <c r="K436" s="100"/>
      <c r="L436" s="101"/>
      <c r="M436" s="102"/>
      <c r="N436" s="102"/>
      <c r="O436" s="102"/>
      <c r="P436" s="102"/>
      <c r="T436" s="103"/>
      <c r="U436" s="104"/>
      <c r="V436" s="105"/>
      <c r="W436" s="105"/>
    </row>
    <row r="437" spans="11:23" x14ac:dyDescent="0.35">
      <c r="K437" s="100"/>
      <c r="L437" s="101"/>
      <c r="M437" s="102"/>
      <c r="N437" s="102"/>
      <c r="O437" s="102"/>
      <c r="P437" s="102"/>
      <c r="T437" s="103"/>
      <c r="U437" s="104"/>
      <c r="V437" s="105"/>
      <c r="W437" s="105"/>
    </row>
    <row r="438" spans="11:23" x14ac:dyDescent="0.35">
      <c r="K438" s="100"/>
      <c r="L438" s="101"/>
      <c r="M438" s="102"/>
      <c r="N438" s="102"/>
      <c r="O438" s="102"/>
      <c r="P438" s="102"/>
      <c r="T438" s="103"/>
      <c r="U438" s="104"/>
      <c r="V438" s="105"/>
      <c r="W438" s="105"/>
    </row>
    <row r="439" spans="11:23" x14ac:dyDescent="0.35">
      <c r="K439" s="100"/>
      <c r="L439" s="101"/>
      <c r="M439" s="102"/>
      <c r="N439" s="102"/>
      <c r="O439" s="102"/>
      <c r="P439" s="102"/>
      <c r="T439" s="103"/>
      <c r="U439" s="104"/>
      <c r="V439" s="105"/>
      <c r="W439" s="105"/>
    </row>
    <row r="440" spans="11:23" x14ac:dyDescent="0.35">
      <c r="K440" s="100"/>
      <c r="L440" s="101"/>
      <c r="M440" s="102"/>
      <c r="N440" s="102"/>
      <c r="O440" s="102"/>
      <c r="P440" s="102"/>
      <c r="T440" s="103"/>
      <c r="U440" s="104"/>
      <c r="V440" s="105"/>
      <c r="W440" s="105"/>
    </row>
    <row r="441" spans="11:23" x14ac:dyDescent="0.35">
      <c r="K441" s="100"/>
      <c r="L441" s="101"/>
      <c r="M441" s="102"/>
      <c r="N441" s="102"/>
      <c r="O441" s="102"/>
      <c r="P441" s="102"/>
      <c r="T441" s="103"/>
      <c r="U441" s="104"/>
      <c r="V441" s="105"/>
      <c r="W441" s="105"/>
    </row>
    <row r="442" spans="11:23" x14ac:dyDescent="0.35">
      <c r="K442" s="100"/>
      <c r="L442" s="101"/>
      <c r="M442" s="102"/>
      <c r="N442" s="102"/>
      <c r="O442" s="102"/>
      <c r="P442" s="102"/>
      <c r="T442" s="103"/>
      <c r="U442" s="104"/>
      <c r="V442" s="105"/>
      <c r="W442" s="105"/>
    </row>
    <row r="443" spans="11:23" x14ac:dyDescent="0.35">
      <c r="K443" s="100"/>
      <c r="L443" s="101"/>
      <c r="M443" s="102"/>
      <c r="N443" s="102"/>
      <c r="O443" s="102"/>
      <c r="P443" s="102"/>
      <c r="T443" s="103"/>
      <c r="U443" s="104"/>
      <c r="V443" s="105"/>
      <c r="W443" s="105"/>
    </row>
    <row r="444" spans="11:23" x14ac:dyDescent="0.35">
      <c r="K444" s="100"/>
      <c r="L444" s="101"/>
      <c r="M444" s="102"/>
      <c r="N444" s="102"/>
      <c r="O444" s="102"/>
      <c r="P444" s="102"/>
      <c r="T444" s="103"/>
      <c r="U444" s="104"/>
      <c r="V444" s="105"/>
      <c r="W444" s="105"/>
    </row>
    <row r="445" spans="11:23" x14ac:dyDescent="0.35">
      <c r="K445" s="100"/>
      <c r="L445" s="101"/>
      <c r="M445" s="102"/>
      <c r="N445" s="102"/>
      <c r="O445" s="102"/>
      <c r="P445" s="102"/>
      <c r="T445" s="103"/>
      <c r="U445" s="104"/>
      <c r="V445" s="105"/>
      <c r="W445" s="105"/>
    </row>
    <row r="446" spans="11:23" x14ac:dyDescent="0.35">
      <c r="K446" s="100"/>
      <c r="L446" s="101"/>
      <c r="M446" s="102"/>
      <c r="N446" s="102"/>
      <c r="O446" s="102"/>
      <c r="P446" s="102"/>
      <c r="T446" s="103"/>
      <c r="U446" s="104"/>
      <c r="V446" s="105"/>
      <c r="W446" s="105"/>
    </row>
    <row r="447" spans="11:23" x14ac:dyDescent="0.35">
      <c r="K447" s="100"/>
      <c r="L447" s="101"/>
      <c r="M447" s="102"/>
      <c r="N447" s="102"/>
      <c r="O447" s="102"/>
      <c r="P447" s="102"/>
      <c r="T447" s="103"/>
      <c r="U447" s="104"/>
      <c r="V447" s="105"/>
      <c r="W447" s="105"/>
    </row>
    <row r="448" spans="11:23" x14ac:dyDescent="0.35">
      <c r="K448" s="100"/>
      <c r="L448" s="101"/>
      <c r="M448" s="102"/>
      <c r="N448" s="102"/>
      <c r="O448" s="102"/>
      <c r="P448" s="102"/>
      <c r="T448" s="103"/>
      <c r="U448" s="104"/>
      <c r="V448" s="105"/>
      <c r="W448" s="105"/>
    </row>
    <row r="449" spans="11:23" x14ac:dyDescent="0.35">
      <c r="K449" s="100"/>
      <c r="L449" s="101"/>
      <c r="M449" s="102"/>
      <c r="N449" s="102"/>
      <c r="O449" s="102"/>
      <c r="P449" s="102"/>
      <c r="T449" s="103"/>
      <c r="U449" s="104"/>
      <c r="V449" s="105"/>
      <c r="W449" s="105"/>
    </row>
    <row r="450" spans="11:23" x14ac:dyDescent="0.35">
      <c r="K450" s="100"/>
      <c r="L450" s="101"/>
      <c r="M450" s="102"/>
      <c r="N450" s="102"/>
      <c r="O450" s="102"/>
      <c r="P450" s="102"/>
      <c r="T450" s="103"/>
      <c r="U450" s="104"/>
      <c r="V450" s="105"/>
      <c r="W450" s="105"/>
    </row>
    <row r="451" spans="11:23" x14ac:dyDescent="0.35">
      <c r="K451" s="100"/>
      <c r="L451" s="101"/>
      <c r="M451" s="102"/>
      <c r="N451" s="102"/>
      <c r="O451" s="102"/>
      <c r="P451" s="102"/>
      <c r="T451" s="103"/>
      <c r="U451" s="104"/>
      <c r="V451" s="105"/>
      <c r="W451" s="105"/>
    </row>
    <row r="452" spans="11:23" x14ac:dyDescent="0.35">
      <c r="K452" s="100"/>
      <c r="L452" s="101"/>
      <c r="M452" s="102"/>
      <c r="N452" s="102"/>
      <c r="O452" s="102"/>
      <c r="P452" s="102"/>
      <c r="T452" s="103"/>
      <c r="U452" s="104"/>
      <c r="V452" s="105"/>
      <c r="W452" s="105"/>
    </row>
    <row r="453" spans="11:23" x14ac:dyDescent="0.35">
      <c r="K453" s="100"/>
      <c r="L453" s="101"/>
      <c r="M453" s="102"/>
      <c r="N453" s="102"/>
      <c r="O453" s="102"/>
      <c r="P453" s="102"/>
      <c r="T453" s="103"/>
      <c r="U453" s="104"/>
      <c r="V453" s="105"/>
      <c r="W453" s="105"/>
    </row>
    <row r="454" spans="11:23" x14ac:dyDescent="0.35">
      <c r="K454" s="100"/>
      <c r="L454" s="101"/>
      <c r="M454" s="102"/>
      <c r="N454" s="102"/>
      <c r="O454" s="102"/>
      <c r="P454" s="102"/>
      <c r="T454" s="103"/>
      <c r="U454" s="104"/>
      <c r="V454" s="105"/>
      <c r="W454" s="105"/>
    </row>
    <row r="455" spans="11:23" x14ac:dyDescent="0.35">
      <c r="K455" s="100"/>
      <c r="L455" s="101"/>
      <c r="M455" s="102"/>
      <c r="N455" s="102"/>
      <c r="O455" s="102"/>
      <c r="P455" s="102"/>
      <c r="T455" s="103"/>
      <c r="U455" s="104"/>
      <c r="V455" s="105"/>
      <c r="W455" s="105"/>
    </row>
    <row r="456" spans="11:23" x14ac:dyDescent="0.35">
      <c r="K456" s="100"/>
      <c r="L456" s="101"/>
      <c r="M456" s="102"/>
      <c r="N456" s="102"/>
      <c r="O456" s="102"/>
      <c r="P456" s="102"/>
      <c r="T456" s="103"/>
      <c r="U456" s="104"/>
      <c r="V456" s="105"/>
      <c r="W456" s="105"/>
    </row>
    <row r="457" spans="11:23" x14ac:dyDescent="0.35">
      <c r="K457" s="100"/>
      <c r="L457" s="101"/>
      <c r="M457" s="102"/>
      <c r="N457" s="102"/>
      <c r="O457" s="102"/>
      <c r="P457" s="102"/>
      <c r="T457" s="103"/>
      <c r="U457" s="104"/>
      <c r="V457" s="105"/>
      <c r="W457" s="105"/>
    </row>
    <row r="458" spans="11:23" x14ac:dyDescent="0.35">
      <c r="K458" s="100"/>
      <c r="L458" s="101"/>
      <c r="M458" s="102"/>
      <c r="N458" s="102"/>
      <c r="O458" s="102"/>
      <c r="P458" s="102"/>
      <c r="T458" s="103"/>
      <c r="U458" s="104"/>
      <c r="V458" s="105"/>
      <c r="W458" s="105"/>
    </row>
    <row r="459" spans="11:23" x14ac:dyDescent="0.35">
      <c r="K459" s="100"/>
      <c r="L459" s="101"/>
      <c r="M459" s="102"/>
      <c r="N459" s="102"/>
      <c r="O459" s="102"/>
      <c r="P459" s="102"/>
      <c r="T459" s="103"/>
      <c r="U459" s="104"/>
      <c r="V459" s="105"/>
      <c r="W459" s="105"/>
    </row>
    <row r="460" spans="11:23" x14ac:dyDescent="0.35">
      <c r="K460" s="100"/>
      <c r="L460" s="101"/>
      <c r="M460" s="102"/>
      <c r="N460" s="102"/>
      <c r="O460" s="102"/>
      <c r="P460" s="102"/>
      <c r="T460" s="103"/>
      <c r="U460" s="104"/>
      <c r="V460" s="105"/>
      <c r="W460" s="105"/>
    </row>
    <row r="461" spans="11:23" x14ac:dyDescent="0.35">
      <c r="K461" s="100"/>
      <c r="L461" s="101"/>
      <c r="M461" s="102"/>
      <c r="N461" s="102"/>
      <c r="O461" s="102"/>
      <c r="P461" s="102"/>
      <c r="T461" s="103"/>
      <c r="U461" s="104"/>
      <c r="V461" s="105"/>
      <c r="W461" s="105"/>
    </row>
    <row r="462" spans="11:23" x14ac:dyDescent="0.35">
      <c r="K462" s="100"/>
      <c r="L462" s="101"/>
      <c r="M462" s="102"/>
      <c r="N462" s="102"/>
      <c r="O462" s="102"/>
      <c r="P462" s="102"/>
      <c r="T462" s="103"/>
      <c r="U462" s="104"/>
      <c r="V462" s="105"/>
      <c r="W462" s="105"/>
    </row>
    <row r="463" spans="11:23" x14ac:dyDescent="0.35">
      <c r="K463" s="100"/>
      <c r="L463" s="101"/>
      <c r="M463" s="102"/>
      <c r="N463" s="102"/>
      <c r="O463" s="102"/>
      <c r="P463" s="102"/>
      <c r="T463" s="103"/>
      <c r="U463" s="104"/>
      <c r="V463" s="105"/>
      <c r="W463" s="105"/>
    </row>
    <row r="464" spans="11:23" x14ac:dyDescent="0.35">
      <c r="K464" s="100"/>
      <c r="L464" s="101"/>
      <c r="M464" s="102"/>
      <c r="N464" s="102"/>
      <c r="O464" s="102"/>
      <c r="P464" s="102"/>
      <c r="T464" s="103"/>
      <c r="U464" s="104"/>
      <c r="V464" s="105"/>
      <c r="W464" s="105"/>
    </row>
    <row r="465" spans="11:23" x14ac:dyDescent="0.35">
      <c r="K465" s="100"/>
      <c r="L465" s="101"/>
      <c r="M465" s="102"/>
      <c r="N465" s="102"/>
      <c r="O465" s="102"/>
      <c r="P465" s="102"/>
      <c r="T465" s="103"/>
      <c r="U465" s="104"/>
      <c r="V465" s="105"/>
      <c r="W465" s="105"/>
    </row>
    <row r="466" spans="11:23" x14ac:dyDescent="0.35">
      <c r="K466" s="100"/>
      <c r="L466" s="101"/>
      <c r="M466" s="102"/>
      <c r="N466" s="102"/>
      <c r="O466" s="102"/>
      <c r="P466" s="102"/>
      <c r="T466" s="103"/>
      <c r="U466" s="104"/>
      <c r="V466" s="105"/>
      <c r="W466" s="105"/>
    </row>
    <row r="467" spans="11:23" x14ac:dyDescent="0.35">
      <c r="K467" s="100"/>
      <c r="L467" s="101"/>
      <c r="M467" s="102"/>
      <c r="N467" s="102"/>
      <c r="O467" s="102"/>
      <c r="P467" s="102"/>
      <c r="T467" s="103"/>
      <c r="U467" s="104"/>
      <c r="V467" s="105"/>
      <c r="W467" s="105"/>
    </row>
    <row r="468" spans="11:23" x14ac:dyDescent="0.35">
      <c r="K468" s="100"/>
      <c r="L468" s="101"/>
      <c r="M468" s="102"/>
      <c r="N468" s="102"/>
      <c r="O468" s="102"/>
      <c r="P468" s="102"/>
      <c r="T468" s="103"/>
      <c r="U468" s="104"/>
      <c r="V468" s="105"/>
      <c r="W468" s="105"/>
    </row>
    <row r="469" spans="11:23" x14ac:dyDescent="0.35">
      <c r="K469" s="100"/>
      <c r="L469" s="101"/>
      <c r="M469" s="102"/>
      <c r="N469" s="102"/>
      <c r="O469" s="102"/>
      <c r="P469" s="102"/>
      <c r="T469" s="103"/>
      <c r="U469" s="104"/>
      <c r="V469" s="105"/>
      <c r="W469" s="105"/>
    </row>
    <row r="470" spans="11:23" x14ac:dyDescent="0.35">
      <c r="K470" s="100"/>
      <c r="L470" s="101"/>
      <c r="M470" s="102"/>
      <c r="N470" s="102"/>
      <c r="O470" s="102"/>
      <c r="P470" s="102"/>
      <c r="T470" s="103"/>
      <c r="U470" s="104"/>
      <c r="V470" s="105"/>
      <c r="W470" s="105"/>
    </row>
    <row r="471" spans="11:23" x14ac:dyDescent="0.35">
      <c r="K471" s="100"/>
      <c r="L471" s="101"/>
      <c r="M471" s="102"/>
      <c r="N471" s="102"/>
      <c r="O471" s="102"/>
      <c r="P471" s="102"/>
      <c r="T471" s="103"/>
      <c r="U471" s="104"/>
      <c r="V471" s="105"/>
      <c r="W471" s="105"/>
    </row>
    <row r="472" spans="11:23" x14ac:dyDescent="0.35">
      <c r="K472" s="100"/>
      <c r="L472" s="101"/>
      <c r="M472" s="102"/>
      <c r="N472" s="102"/>
      <c r="O472" s="102"/>
      <c r="P472" s="102"/>
      <c r="T472" s="103"/>
      <c r="U472" s="104"/>
      <c r="V472" s="105"/>
      <c r="W472" s="105"/>
    </row>
    <row r="473" spans="11:23" x14ac:dyDescent="0.35">
      <c r="K473" s="100"/>
      <c r="L473" s="101"/>
      <c r="M473" s="102"/>
      <c r="N473" s="102"/>
      <c r="O473" s="102"/>
      <c r="P473" s="102"/>
      <c r="T473" s="103"/>
      <c r="U473" s="104"/>
      <c r="V473" s="105"/>
      <c r="W473" s="105"/>
    </row>
    <row r="474" spans="11:23" x14ac:dyDescent="0.35">
      <c r="K474" s="100"/>
      <c r="L474" s="101"/>
      <c r="M474" s="102"/>
      <c r="N474" s="102"/>
      <c r="O474" s="102"/>
      <c r="P474" s="102"/>
      <c r="T474" s="103"/>
      <c r="U474" s="104"/>
      <c r="V474" s="105"/>
      <c r="W474" s="105"/>
    </row>
    <row r="475" spans="11:23" x14ac:dyDescent="0.35">
      <c r="K475" s="100"/>
      <c r="L475" s="101"/>
      <c r="M475" s="102"/>
      <c r="N475" s="102"/>
      <c r="O475" s="102"/>
      <c r="P475" s="102"/>
      <c r="T475" s="103"/>
      <c r="U475" s="104"/>
      <c r="V475" s="105"/>
      <c r="W475" s="105"/>
    </row>
    <row r="476" spans="11:23" x14ac:dyDescent="0.35">
      <c r="K476" s="100"/>
      <c r="L476" s="101"/>
      <c r="M476" s="102"/>
      <c r="N476" s="102"/>
      <c r="O476" s="102"/>
      <c r="P476" s="102"/>
      <c r="T476" s="103"/>
      <c r="U476" s="104"/>
      <c r="V476" s="105"/>
      <c r="W476" s="105"/>
    </row>
    <row r="477" spans="11:23" x14ac:dyDescent="0.35">
      <c r="K477" s="100"/>
      <c r="L477" s="101"/>
      <c r="M477" s="102"/>
      <c r="N477" s="102"/>
      <c r="O477" s="102"/>
      <c r="P477" s="102"/>
      <c r="T477" s="103"/>
      <c r="U477" s="104"/>
      <c r="V477" s="105"/>
      <c r="W477" s="105"/>
    </row>
    <row r="478" spans="11:23" x14ac:dyDescent="0.35">
      <c r="K478" s="100"/>
      <c r="L478" s="101"/>
      <c r="M478" s="102"/>
      <c r="N478" s="102"/>
      <c r="O478" s="102"/>
      <c r="P478" s="102"/>
      <c r="T478" s="103"/>
      <c r="U478" s="104"/>
      <c r="V478" s="105"/>
      <c r="W478" s="105"/>
    </row>
    <row r="479" spans="11:23" x14ac:dyDescent="0.35">
      <c r="K479" s="100"/>
      <c r="L479" s="101"/>
      <c r="M479" s="102"/>
      <c r="N479" s="102"/>
      <c r="O479" s="102"/>
      <c r="P479" s="102"/>
      <c r="T479" s="103"/>
      <c r="U479" s="104"/>
      <c r="V479" s="105"/>
      <c r="W479" s="105"/>
    </row>
    <row r="480" spans="11:23" x14ac:dyDescent="0.35">
      <c r="K480" s="100"/>
      <c r="L480" s="101"/>
      <c r="M480" s="102"/>
      <c r="N480" s="102"/>
      <c r="O480" s="102"/>
      <c r="P480" s="102"/>
      <c r="T480" s="103"/>
      <c r="U480" s="104"/>
      <c r="V480" s="105"/>
      <c r="W480" s="105"/>
    </row>
    <row r="481" spans="11:23" x14ac:dyDescent="0.35">
      <c r="K481" s="100"/>
      <c r="L481" s="101"/>
      <c r="M481" s="102"/>
      <c r="N481" s="102"/>
      <c r="O481" s="102"/>
      <c r="P481" s="102"/>
      <c r="T481" s="103"/>
      <c r="U481" s="104"/>
      <c r="V481" s="105"/>
      <c r="W481" s="105"/>
    </row>
    <row r="482" spans="11:23" x14ac:dyDescent="0.35">
      <c r="K482" s="100"/>
      <c r="L482" s="101"/>
      <c r="M482" s="102"/>
      <c r="N482" s="102"/>
      <c r="O482" s="102"/>
      <c r="P482" s="102"/>
      <c r="T482" s="103"/>
      <c r="U482" s="104"/>
      <c r="V482" s="105"/>
      <c r="W482" s="105"/>
    </row>
    <row r="483" spans="11:23" x14ac:dyDescent="0.35">
      <c r="K483" s="100"/>
      <c r="L483" s="101"/>
      <c r="M483" s="102"/>
      <c r="N483" s="102"/>
      <c r="O483" s="102"/>
      <c r="P483" s="102"/>
      <c r="T483" s="103"/>
      <c r="U483" s="104"/>
      <c r="V483" s="105"/>
      <c r="W483" s="105"/>
    </row>
    <row r="484" spans="11:23" x14ac:dyDescent="0.35">
      <c r="K484" s="100"/>
      <c r="L484" s="101"/>
      <c r="M484" s="102"/>
      <c r="N484" s="102"/>
      <c r="O484" s="102"/>
      <c r="P484" s="102"/>
      <c r="T484" s="103"/>
      <c r="U484" s="104"/>
      <c r="V484" s="105"/>
      <c r="W484" s="105"/>
    </row>
    <row r="485" spans="11:23" x14ac:dyDescent="0.35">
      <c r="K485" s="100"/>
      <c r="L485" s="101"/>
      <c r="M485" s="102"/>
      <c r="N485" s="102"/>
      <c r="O485" s="102"/>
      <c r="P485" s="102"/>
      <c r="T485" s="103"/>
      <c r="U485" s="104"/>
      <c r="V485" s="105"/>
      <c r="W485" s="105"/>
    </row>
    <row r="486" spans="11:23" x14ac:dyDescent="0.35">
      <c r="K486" s="100"/>
      <c r="L486" s="101"/>
      <c r="M486" s="102"/>
      <c r="N486" s="102"/>
      <c r="O486" s="102"/>
      <c r="P486" s="102"/>
      <c r="T486" s="103"/>
      <c r="U486" s="104"/>
      <c r="V486" s="105"/>
      <c r="W486" s="105"/>
    </row>
    <row r="487" spans="11:23" x14ac:dyDescent="0.35">
      <c r="K487" s="100"/>
      <c r="L487" s="101"/>
      <c r="M487" s="102"/>
      <c r="N487" s="102"/>
      <c r="O487" s="102"/>
      <c r="P487" s="102"/>
      <c r="T487" s="103"/>
      <c r="U487" s="104"/>
      <c r="V487" s="105"/>
      <c r="W487" s="105"/>
    </row>
    <row r="488" spans="11:23" x14ac:dyDescent="0.35">
      <c r="K488" s="100"/>
      <c r="L488" s="101"/>
      <c r="M488" s="102"/>
      <c r="N488" s="102"/>
      <c r="O488" s="102"/>
      <c r="P488" s="102"/>
      <c r="T488" s="103"/>
      <c r="U488" s="104"/>
      <c r="V488" s="105"/>
      <c r="W488" s="105"/>
    </row>
    <row r="489" spans="11:23" x14ac:dyDescent="0.35">
      <c r="K489" s="100"/>
      <c r="L489" s="101"/>
      <c r="M489" s="102"/>
      <c r="N489" s="102"/>
      <c r="O489" s="102"/>
      <c r="P489" s="102"/>
      <c r="T489" s="103"/>
      <c r="U489" s="104"/>
      <c r="V489" s="105"/>
      <c r="W489" s="105"/>
    </row>
    <row r="490" spans="11:23" x14ac:dyDescent="0.35">
      <c r="K490" s="100"/>
      <c r="L490" s="101"/>
      <c r="M490" s="102"/>
      <c r="N490" s="102"/>
      <c r="O490" s="102"/>
      <c r="P490" s="102"/>
      <c r="T490" s="103"/>
      <c r="U490" s="104"/>
      <c r="V490" s="105"/>
      <c r="W490" s="105"/>
    </row>
    <row r="491" spans="11:23" x14ac:dyDescent="0.35">
      <c r="K491" s="100"/>
      <c r="L491" s="101"/>
      <c r="M491" s="102"/>
      <c r="N491" s="102"/>
      <c r="O491" s="102"/>
      <c r="P491" s="102"/>
      <c r="T491" s="103"/>
      <c r="U491" s="104"/>
      <c r="V491" s="105"/>
      <c r="W491" s="105"/>
    </row>
    <row r="492" spans="11:23" x14ac:dyDescent="0.35">
      <c r="K492" s="100"/>
      <c r="L492" s="101"/>
      <c r="M492" s="102"/>
      <c r="N492" s="102"/>
      <c r="O492" s="102"/>
      <c r="P492" s="102"/>
      <c r="T492" s="103"/>
      <c r="U492" s="104"/>
      <c r="V492" s="105"/>
      <c r="W492" s="105"/>
    </row>
    <row r="493" spans="11:23" x14ac:dyDescent="0.35">
      <c r="K493" s="100"/>
      <c r="L493" s="101"/>
      <c r="M493" s="102"/>
      <c r="N493" s="102"/>
      <c r="O493" s="102"/>
      <c r="P493" s="102"/>
      <c r="T493" s="103"/>
      <c r="U493" s="104"/>
      <c r="V493" s="105"/>
      <c r="W493" s="105"/>
    </row>
    <row r="494" spans="11:23" x14ac:dyDescent="0.35">
      <c r="K494" s="100"/>
      <c r="L494" s="101"/>
      <c r="M494" s="102"/>
      <c r="N494" s="102"/>
      <c r="O494" s="102"/>
      <c r="P494" s="102"/>
      <c r="T494" s="103"/>
      <c r="U494" s="104"/>
      <c r="V494" s="105"/>
      <c r="W494" s="105"/>
    </row>
    <row r="495" spans="11:23" x14ac:dyDescent="0.35">
      <c r="K495" s="100"/>
      <c r="L495" s="101"/>
      <c r="M495" s="102"/>
      <c r="N495" s="102"/>
      <c r="O495" s="102"/>
      <c r="P495" s="102"/>
      <c r="T495" s="103"/>
      <c r="U495" s="104"/>
      <c r="V495" s="105"/>
      <c r="W495" s="105"/>
    </row>
    <row r="496" spans="11:23" x14ac:dyDescent="0.35">
      <c r="K496" s="100"/>
      <c r="L496" s="101"/>
      <c r="M496" s="102"/>
      <c r="N496" s="102"/>
      <c r="O496" s="102"/>
      <c r="P496" s="102"/>
      <c r="T496" s="103"/>
      <c r="U496" s="104"/>
      <c r="V496" s="105"/>
      <c r="W496" s="105"/>
    </row>
    <row r="497" spans="11:23" x14ac:dyDescent="0.35">
      <c r="K497" s="100"/>
      <c r="L497" s="101"/>
      <c r="M497" s="102"/>
      <c r="N497" s="102"/>
      <c r="O497" s="102"/>
      <c r="P497" s="102"/>
      <c r="T497" s="103"/>
      <c r="U497" s="104"/>
      <c r="V497" s="105"/>
      <c r="W497" s="105"/>
    </row>
    <row r="498" spans="11:23" x14ac:dyDescent="0.35">
      <c r="K498" s="100"/>
      <c r="L498" s="101"/>
      <c r="M498" s="102"/>
      <c r="N498" s="102"/>
      <c r="O498" s="102"/>
      <c r="P498" s="102"/>
      <c r="T498" s="103"/>
      <c r="U498" s="104"/>
      <c r="V498" s="105"/>
      <c r="W498" s="105"/>
    </row>
    <row r="499" spans="11:23" x14ac:dyDescent="0.35">
      <c r="K499" s="100"/>
      <c r="L499" s="101"/>
      <c r="M499" s="102"/>
      <c r="N499" s="102"/>
      <c r="O499" s="102"/>
      <c r="P499" s="102"/>
      <c r="T499" s="103"/>
      <c r="U499" s="104"/>
      <c r="V499" s="105"/>
      <c r="W499" s="105"/>
    </row>
    <row r="500" spans="11:23" x14ac:dyDescent="0.35">
      <c r="K500" s="100"/>
      <c r="L500" s="101"/>
      <c r="M500" s="102"/>
      <c r="N500" s="102"/>
      <c r="O500" s="102"/>
      <c r="P500" s="102"/>
      <c r="T500" s="103"/>
      <c r="U500" s="104"/>
      <c r="V500" s="105"/>
      <c r="W500" s="105"/>
    </row>
    <row r="501" spans="11:23" x14ac:dyDescent="0.35">
      <c r="K501" s="100"/>
      <c r="L501" s="101"/>
      <c r="M501" s="102"/>
      <c r="N501" s="102"/>
      <c r="O501" s="102"/>
      <c r="P501" s="102"/>
      <c r="T501" s="103"/>
      <c r="U501" s="104"/>
      <c r="V501" s="105"/>
      <c r="W501" s="105"/>
    </row>
    <row r="502" spans="11:23" x14ac:dyDescent="0.35">
      <c r="K502" s="100"/>
      <c r="L502" s="101"/>
      <c r="M502" s="102"/>
      <c r="N502" s="102"/>
      <c r="O502" s="102"/>
      <c r="P502" s="102"/>
      <c r="T502" s="103"/>
      <c r="U502" s="104"/>
      <c r="V502" s="105"/>
      <c r="W502" s="105"/>
    </row>
    <row r="503" spans="11:23" x14ac:dyDescent="0.35">
      <c r="K503" s="100"/>
      <c r="L503" s="101"/>
      <c r="M503" s="102"/>
      <c r="N503" s="102"/>
      <c r="O503" s="102"/>
      <c r="P503" s="102"/>
      <c r="T503" s="103"/>
      <c r="U503" s="104"/>
      <c r="V503" s="105"/>
      <c r="W503" s="105"/>
    </row>
    <row r="504" spans="11:23" x14ac:dyDescent="0.35">
      <c r="K504" s="100"/>
      <c r="L504" s="101"/>
      <c r="M504" s="102"/>
      <c r="N504" s="102"/>
      <c r="O504" s="102"/>
      <c r="P504" s="102"/>
      <c r="T504" s="103"/>
      <c r="U504" s="104"/>
      <c r="V504" s="105"/>
      <c r="W504" s="105"/>
    </row>
    <row r="505" spans="11:23" x14ac:dyDescent="0.35">
      <c r="K505" s="100"/>
      <c r="L505" s="101"/>
      <c r="M505" s="102"/>
      <c r="N505" s="102"/>
      <c r="O505" s="102"/>
      <c r="P505" s="102"/>
      <c r="T505" s="103"/>
      <c r="U505" s="104"/>
      <c r="V505" s="105"/>
      <c r="W505" s="105"/>
    </row>
    <row r="506" spans="11:23" x14ac:dyDescent="0.35">
      <c r="K506" s="100"/>
      <c r="L506" s="101"/>
      <c r="M506" s="102"/>
      <c r="N506" s="102"/>
      <c r="O506" s="102"/>
      <c r="P506" s="102"/>
      <c r="T506" s="103"/>
      <c r="U506" s="104"/>
      <c r="V506" s="105"/>
      <c r="W506" s="105"/>
    </row>
    <row r="507" spans="11:23" x14ac:dyDescent="0.35">
      <c r="K507" s="100"/>
      <c r="L507" s="101"/>
      <c r="M507" s="102"/>
      <c r="N507" s="102"/>
      <c r="O507" s="102"/>
      <c r="P507" s="102"/>
      <c r="T507" s="103"/>
      <c r="U507" s="104"/>
      <c r="V507" s="105"/>
      <c r="W507" s="105"/>
    </row>
    <row r="508" spans="11:23" x14ac:dyDescent="0.35">
      <c r="K508" s="100"/>
      <c r="L508" s="101"/>
      <c r="M508" s="102"/>
      <c r="N508" s="102"/>
      <c r="O508" s="102"/>
      <c r="P508" s="102"/>
      <c r="T508" s="103"/>
      <c r="U508" s="104"/>
      <c r="V508" s="105"/>
      <c r="W508" s="105"/>
    </row>
    <row r="509" spans="11:23" x14ac:dyDescent="0.35">
      <c r="K509" s="100"/>
      <c r="L509" s="101"/>
      <c r="M509" s="102"/>
      <c r="N509" s="102"/>
      <c r="O509" s="102"/>
      <c r="P509" s="102"/>
      <c r="T509" s="103"/>
      <c r="U509" s="104"/>
      <c r="V509" s="105"/>
      <c r="W509" s="105"/>
    </row>
    <row r="510" spans="11:23" x14ac:dyDescent="0.35">
      <c r="K510" s="100"/>
      <c r="L510" s="101"/>
      <c r="M510" s="102"/>
      <c r="N510" s="102"/>
      <c r="O510" s="102"/>
      <c r="P510" s="102"/>
      <c r="T510" s="103"/>
      <c r="U510" s="104"/>
      <c r="V510" s="105"/>
      <c r="W510" s="105"/>
    </row>
    <row r="511" spans="11:23" x14ac:dyDescent="0.35">
      <c r="K511" s="100"/>
      <c r="L511" s="101"/>
      <c r="M511" s="102"/>
      <c r="N511" s="102"/>
      <c r="O511" s="102"/>
      <c r="P511" s="102"/>
      <c r="T511" s="103"/>
      <c r="U511" s="104"/>
      <c r="V511" s="105"/>
      <c r="W511" s="105"/>
    </row>
    <row r="512" spans="11:23" x14ac:dyDescent="0.35">
      <c r="K512" s="100"/>
      <c r="L512" s="101"/>
      <c r="M512" s="102"/>
      <c r="N512" s="102"/>
      <c r="O512" s="102"/>
      <c r="P512" s="102"/>
      <c r="T512" s="103"/>
      <c r="U512" s="104"/>
      <c r="V512" s="105"/>
      <c r="W512" s="105"/>
    </row>
    <row r="513" spans="11:23" x14ac:dyDescent="0.35">
      <c r="K513" s="100"/>
      <c r="L513" s="101"/>
      <c r="M513" s="102"/>
      <c r="N513" s="102"/>
      <c r="O513" s="102"/>
      <c r="P513" s="102"/>
      <c r="T513" s="103"/>
      <c r="U513" s="104"/>
      <c r="V513" s="105"/>
      <c r="W513" s="105"/>
    </row>
    <row r="514" spans="11:23" x14ac:dyDescent="0.35">
      <c r="K514" s="100"/>
      <c r="L514" s="101"/>
      <c r="M514" s="102"/>
      <c r="N514" s="102"/>
      <c r="O514" s="102"/>
      <c r="P514" s="102"/>
      <c r="T514" s="103"/>
      <c r="U514" s="104"/>
      <c r="V514" s="105"/>
      <c r="W514" s="105"/>
    </row>
    <row r="515" spans="11:23" x14ac:dyDescent="0.35">
      <c r="K515" s="100"/>
      <c r="L515" s="101"/>
      <c r="M515" s="102"/>
      <c r="N515" s="102"/>
      <c r="O515" s="102"/>
      <c r="P515" s="102"/>
      <c r="T515" s="103"/>
      <c r="U515" s="104"/>
      <c r="V515" s="105"/>
      <c r="W515" s="105"/>
    </row>
    <row r="516" spans="11:23" x14ac:dyDescent="0.35">
      <c r="K516" s="100"/>
      <c r="L516" s="101"/>
      <c r="M516" s="102"/>
      <c r="N516" s="102"/>
      <c r="O516" s="102"/>
      <c r="P516" s="102"/>
      <c r="T516" s="103"/>
      <c r="U516" s="104"/>
      <c r="V516" s="105"/>
      <c r="W516" s="105"/>
    </row>
    <row r="517" spans="11:23" x14ac:dyDescent="0.35">
      <c r="K517" s="100"/>
      <c r="L517" s="101"/>
      <c r="M517" s="102"/>
      <c r="N517" s="102"/>
      <c r="O517" s="102"/>
      <c r="P517" s="102"/>
      <c r="T517" s="103"/>
      <c r="U517" s="104"/>
      <c r="V517" s="105"/>
      <c r="W517" s="105"/>
    </row>
    <row r="518" spans="11:23" x14ac:dyDescent="0.35">
      <c r="K518" s="100"/>
      <c r="L518" s="101"/>
      <c r="M518" s="102"/>
      <c r="N518" s="102"/>
      <c r="O518" s="102"/>
      <c r="P518" s="102"/>
      <c r="T518" s="103"/>
      <c r="U518" s="104"/>
      <c r="V518" s="105"/>
      <c r="W518" s="105"/>
    </row>
    <row r="519" spans="11:23" x14ac:dyDescent="0.35">
      <c r="K519" s="100"/>
      <c r="L519" s="101"/>
      <c r="M519" s="102"/>
      <c r="N519" s="102"/>
      <c r="O519" s="102"/>
      <c r="P519" s="102"/>
      <c r="T519" s="103"/>
      <c r="U519" s="104"/>
      <c r="V519" s="105"/>
      <c r="W519" s="105"/>
    </row>
    <row r="520" spans="11:23" x14ac:dyDescent="0.35">
      <c r="K520" s="100"/>
      <c r="L520" s="101"/>
      <c r="M520" s="102"/>
      <c r="N520" s="102"/>
      <c r="O520" s="102"/>
      <c r="P520" s="102"/>
      <c r="T520" s="103"/>
      <c r="U520" s="104"/>
      <c r="V520" s="105"/>
      <c r="W520" s="105"/>
    </row>
    <row r="521" spans="11:23" x14ac:dyDescent="0.35">
      <c r="K521" s="100"/>
      <c r="L521" s="101"/>
      <c r="M521" s="102"/>
      <c r="N521" s="102"/>
      <c r="O521" s="102"/>
      <c r="P521" s="102"/>
      <c r="T521" s="103"/>
      <c r="U521" s="104"/>
      <c r="V521" s="105"/>
      <c r="W521" s="105"/>
    </row>
    <row r="522" spans="11:23" x14ac:dyDescent="0.35">
      <c r="K522" s="100"/>
      <c r="L522" s="101"/>
      <c r="M522" s="102"/>
      <c r="N522" s="102"/>
      <c r="O522" s="102"/>
      <c r="P522" s="102"/>
      <c r="T522" s="103"/>
      <c r="U522" s="104"/>
      <c r="V522" s="105"/>
      <c r="W522" s="105"/>
    </row>
    <row r="523" spans="11:23" x14ac:dyDescent="0.35">
      <c r="K523" s="100"/>
      <c r="L523" s="101"/>
      <c r="M523" s="102"/>
      <c r="N523" s="102"/>
      <c r="O523" s="102"/>
      <c r="P523" s="102"/>
      <c r="T523" s="103"/>
      <c r="U523" s="104"/>
      <c r="V523" s="105"/>
      <c r="W523" s="105"/>
    </row>
    <row r="524" spans="11:23" x14ac:dyDescent="0.35">
      <c r="K524" s="100"/>
      <c r="L524" s="101"/>
      <c r="M524" s="102"/>
      <c r="N524" s="102"/>
      <c r="O524" s="102"/>
      <c r="P524" s="102"/>
      <c r="T524" s="103"/>
      <c r="U524" s="104"/>
      <c r="V524" s="105"/>
      <c r="W524" s="105"/>
    </row>
    <row r="525" spans="11:23" x14ac:dyDescent="0.35">
      <c r="K525" s="100"/>
      <c r="L525" s="101"/>
      <c r="M525" s="102"/>
      <c r="N525" s="102"/>
      <c r="O525" s="102"/>
      <c r="P525" s="102"/>
      <c r="T525" s="103"/>
      <c r="U525" s="104"/>
      <c r="V525" s="105"/>
      <c r="W525" s="105"/>
    </row>
    <row r="526" spans="11:23" x14ac:dyDescent="0.35">
      <c r="K526" s="100"/>
      <c r="L526" s="101"/>
      <c r="M526" s="102"/>
      <c r="N526" s="102"/>
      <c r="O526" s="102"/>
      <c r="P526" s="102"/>
      <c r="T526" s="103"/>
      <c r="U526" s="104"/>
      <c r="V526" s="105"/>
      <c r="W526" s="105"/>
    </row>
    <row r="527" spans="11:23" x14ac:dyDescent="0.35">
      <c r="K527" s="100"/>
      <c r="L527" s="101"/>
      <c r="M527" s="102"/>
      <c r="N527" s="102"/>
      <c r="O527" s="102"/>
      <c r="P527" s="102"/>
      <c r="T527" s="103"/>
      <c r="U527" s="104"/>
      <c r="V527" s="105"/>
      <c r="W527" s="105"/>
    </row>
    <row r="528" spans="11:23" x14ac:dyDescent="0.35">
      <c r="K528" s="100"/>
      <c r="L528" s="101"/>
      <c r="M528" s="102"/>
      <c r="N528" s="102"/>
      <c r="O528" s="102"/>
      <c r="P528" s="102"/>
      <c r="T528" s="103"/>
      <c r="U528" s="104"/>
      <c r="V528" s="105"/>
      <c r="W528" s="105"/>
    </row>
    <row r="529" spans="11:23" x14ac:dyDescent="0.35">
      <c r="K529" s="100"/>
      <c r="L529" s="101"/>
      <c r="M529" s="102"/>
      <c r="N529" s="102"/>
      <c r="O529" s="102"/>
      <c r="P529" s="102"/>
      <c r="T529" s="103"/>
      <c r="U529" s="104"/>
      <c r="V529" s="105"/>
      <c r="W529" s="105"/>
    </row>
    <row r="530" spans="11:23" x14ac:dyDescent="0.35">
      <c r="K530" s="100"/>
      <c r="L530" s="101"/>
      <c r="M530" s="102"/>
      <c r="N530" s="102"/>
      <c r="O530" s="102"/>
      <c r="P530" s="102"/>
      <c r="T530" s="103"/>
      <c r="U530" s="104"/>
      <c r="V530" s="105"/>
      <c r="W530" s="105"/>
    </row>
    <row r="531" spans="11:23" x14ac:dyDescent="0.35">
      <c r="K531" s="100"/>
      <c r="L531" s="101"/>
      <c r="M531" s="102"/>
      <c r="N531" s="102"/>
      <c r="O531" s="102"/>
      <c r="P531" s="102"/>
      <c r="T531" s="103"/>
      <c r="U531" s="104"/>
      <c r="V531" s="105"/>
      <c r="W531" s="105"/>
    </row>
    <row r="532" spans="11:23" x14ac:dyDescent="0.35">
      <c r="K532" s="100"/>
      <c r="L532" s="101"/>
      <c r="M532" s="102"/>
      <c r="N532" s="102"/>
      <c r="O532" s="102"/>
      <c r="P532" s="102"/>
      <c r="T532" s="103"/>
      <c r="U532" s="104"/>
      <c r="V532" s="105"/>
      <c r="W532" s="105"/>
    </row>
    <row r="533" spans="11:23" x14ac:dyDescent="0.35">
      <c r="K533" s="100"/>
      <c r="L533" s="101"/>
      <c r="M533" s="102"/>
      <c r="N533" s="102"/>
      <c r="O533" s="102"/>
      <c r="P533" s="102"/>
      <c r="T533" s="103"/>
      <c r="U533" s="104"/>
      <c r="V533" s="105"/>
      <c r="W533" s="105"/>
    </row>
    <row r="534" spans="11:23" x14ac:dyDescent="0.35">
      <c r="K534" s="100"/>
      <c r="L534" s="101"/>
      <c r="M534" s="102"/>
      <c r="N534" s="102"/>
      <c r="O534" s="102"/>
      <c r="P534" s="102"/>
      <c r="T534" s="103"/>
      <c r="U534" s="104"/>
      <c r="V534" s="105"/>
      <c r="W534" s="105"/>
    </row>
    <row r="535" spans="11:23" x14ac:dyDescent="0.35">
      <c r="K535" s="100"/>
      <c r="L535" s="101"/>
      <c r="M535" s="102"/>
      <c r="N535" s="102"/>
      <c r="O535" s="102"/>
      <c r="P535" s="102"/>
      <c r="T535" s="103"/>
      <c r="U535" s="104"/>
      <c r="V535" s="105"/>
      <c r="W535" s="105"/>
    </row>
    <row r="536" spans="11:23" x14ac:dyDescent="0.35">
      <c r="K536" s="100"/>
      <c r="L536" s="101"/>
      <c r="M536" s="102"/>
      <c r="N536" s="102"/>
      <c r="O536" s="102"/>
      <c r="P536" s="102"/>
      <c r="T536" s="103"/>
      <c r="U536" s="104"/>
      <c r="V536" s="105"/>
      <c r="W536" s="105"/>
    </row>
    <row r="537" spans="11:23" x14ac:dyDescent="0.35">
      <c r="K537" s="100"/>
      <c r="L537" s="101"/>
      <c r="M537" s="102"/>
      <c r="N537" s="102"/>
      <c r="O537" s="102"/>
      <c r="P537" s="102"/>
      <c r="T537" s="103"/>
      <c r="U537" s="104"/>
      <c r="V537" s="105"/>
      <c r="W537" s="105"/>
    </row>
    <row r="538" spans="11:23" x14ac:dyDescent="0.35">
      <c r="K538" s="100"/>
      <c r="L538" s="101"/>
      <c r="M538" s="102"/>
      <c r="N538" s="102"/>
      <c r="O538" s="102"/>
      <c r="P538" s="102"/>
      <c r="T538" s="103"/>
      <c r="U538" s="104"/>
      <c r="V538" s="105"/>
      <c r="W538" s="105"/>
    </row>
    <row r="539" spans="11:23" x14ac:dyDescent="0.35">
      <c r="K539" s="100"/>
      <c r="L539" s="101"/>
      <c r="M539" s="102"/>
      <c r="N539" s="102"/>
      <c r="O539" s="102"/>
      <c r="P539" s="102"/>
      <c r="T539" s="103"/>
      <c r="U539" s="104"/>
      <c r="V539" s="105"/>
      <c r="W539" s="105"/>
    </row>
    <row r="540" spans="11:23" x14ac:dyDescent="0.35">
      <c r="K540" s="100"/>
      <c r="L540" s="101"/>
      <c r="M540" s="102"/>
      <c r="N540" s="102"/>
      <c r="O540" s="102"/>
      <c r="P540" s="102"/>
      <c r="T540" s="103"/>
      <c r="U540" s="104"/>
      <c r="V540" s="105"/>
      <c r="W540" s="105"/>
    </row>
    <row r="541" spans="11:23" x14ac:dyDescent="0.35">
      <c r="K541" s="100"/>
      <c r="L541" s="101"/>
      <c r="M541" s="102"/>
      <c r="N541" s="102"/>
      <c r="O541" s="102"/>
      <c r="P541" s="102"/>
      <c r="T541" s="103"/>
      <c r="U541" s="104"/>
      <c r="V541" s="105"/>
      <c r="W541" s="105"/>
    </row>
    <row r="542" spans="11:23" x14ac:dyDescent="0.35">
      <c r="K542" s="100"/>
      <c r="L542" s="101"/>
      <c r="M542" s="102"/>
      <c r="N542" s="102"/>
      <c r="O542" s="102"/>
      <c r="P542" s="102"/>
      <c r="T542" s="103"/>
      <c r="U542" s="104"/>
      <c r="V542" s="105"/>
      <c r="W542" s="105"/>
    </row>
    <row r="543" spans="11:23" x14ac:dyDescent="0.35">
      <c r="K543" s="100"/>
      <c r="L543" s="101"/>
      <c r="M543" s="102"/>
      <c r="N543" s="102"/>
      <c r="O543" s="102"/>
      <c r="P543" s="102"/>
      <c r="T543" s="103"/>
      <c r="U543" s="104"/>
      <c r="V543" s="105"/>
      <c r="W543" s="105"/>
    </row>
    <row r="544" spans="11:23" x14ac:dyDescent="0.35">
      <c r="K544" s="100"/>
      <c r="L544" s="101"/>
      <c r="M544" s="102"/>
      <c r="N544" s="102"/>
      <c r="O544" s="102"/>
      <c r="P544" s="102"/>
      <c r="T544" s="103"/>
      <c r="U544" s="104"/>
      <c r="V544" s="105"/>
      <c r="W544" s="105"/>
    </row>
    <row r="545" spans="11:23" x14ac:dyDescent="0.35">
      <c r="K545" s="100"/>
      <c r="L545" s="101"/>
      <c r="M545" s="102"/>
      <c r="N545" s="102"/>
      <c r="O545" s="102"/>
      <c r="P545" s="102"/>
      <c r="T545" s="103"/>
      <c r="U545" s="104"/>
      <c r="V545" s="105"/>
      <c r="W545" s="105"/>
    </row>
    <row r="546" spans="11:23" x14ac:dyDescent="0.35">
      <c r="K546" s="100"/>
      <c r="L546" s="101"/>
      <c r="M546" s="102"/>
      <c r="N546" s="102"/>
      <c r="O546" s="102"/>
      <c r="P546" s="102"/>
      <c r="T546" s="103"/>
      <c r="U546" s="104"/>
      <c r="V546" s="105"/>
      <c r="W546" s="105"/>
    </row>
    <row r="547" spans="11:23" x14ac:dyDescent="0.35">
      <c r="K547" s="100"/>
      <c r="L547" s="101"/>
      <c r="M547" s="102"/>
      <c r="N547" s="102"/>
      <c r="O547" s="102"/>
      <c r="P547" s="102"/>
      <c r="T547" s="103"/>
      <c r="U547" s="104"/>
      <c r="V547" s="105"/>
      <c r="W547" s="105"/>
    </row>
    <row r="548" spans="11:23" x14ac:dyDescent="0.35">
      <c r="K548" s="100"/>
      <c r="L548" s="101"/>
      <c r="M548" s="102"/>
      <c r="N548" s="102"/>
      <c r="O548" s="102"/>
      <c r="P548" s="102"/>
      <c r="T548" s="103"/>
      <c r="U548" s="104"/>
      <c r="V548" s="105"/>
      <c r="W548" s="105"/>
    </row>
    <row r="549" spans="11:23" x14ac:dyDescent="0.35">
      <c r="K549" s="100"/>
      <c r="L549" s="101"/>
      <c r="M549" s="102"/>
      <c r="N549" s="102"/>
      <c r="O549" s="102"/>
      <c r="P549" s="102"/>
      <c r="T549" s="103"/>
      <c r="U549" s="104"/>
      <c r="V549" s="105"/>
      <c r="W549" s="105"/>
    </row>
    <row r="550" spans="11:23" x14ac:dyDescent="0.35">
      <c r="K550" s="100"/>
      <c r="L550" s="101"/>
      <c r="M550" s="102"/>
      <c r="N550" s="102"/>
      <c r="O550" s="102"/>
      <c r="P550" s="102"/>
      <c r="T550" s="103"/>
      <c r="U550" s="104"/>
      <c r="V550" s="105"/>
      <c r="W550" s="105"/>
    </row>
    <row r="551" spans="11:23" x14ac:dyDescent="0.35">
      <c r="K551" s="100"/>
      <c r="L551" s="101"/>
      <c r="M551" s="102"/>
      <c r="N551" s="102"/>
      <c r="O551" s="102"/>
      <c r="P551" s="102"/>
      <c r="T551" s="103"/>
      <c r="U551" s="104"/>
      <c r="V551" s="105"/>
      <c r="W551" s="105"/>
    </row>
    <row r="552" spans="11:23" x14ac:dyDescent="0.35">
      <c r="K552" s="100"/>
      <c r="L552" s="101"/>
      <c r="M552" s="102"/>
      <c r="N552" s="102"/>
      <c r="O552" s="102"/>
      <c r="P552" s="102"/>
      <c r="T552" s="103"/>
      <c r="U552" s="104"/>
      <c r="V552" s="105"/>
      <c r="W552" s="105"/>
    </row>
    <row r="553" spans="11:23" x14ac:dyDescent="0.35">
      <c r="K553" s="100"/>
      <c r="L553" s="101"/>
      <c r="M553" s="102"/>
      <c r="N553" s="102"/>
      <c r="O553" s="102"/>
      <c r="P553" s="102"/>
      <c r="T553" s="103"/>
      <c r="U553" s="104"/>
      <c r="V553" s="105"/>
      <c r="W553" s="105"/>
    </row>
    <row r="554" spans="11:23" x14ac:dyDescent="0.35">
      <c r="K554" s="100"/>
      <c r="L554" s="101"/>
      <c r="M554" s="102"/>
      <c r="N554" s="102"/>
      <c r="O554" s="102"/>
      <c r="P554" s="102"/>
      <c r="T554" s="103"/>
      <c r="U554" s="104"/>
      <c r="V554" s="105"/>
      <c r="W554" s="105"/>
    </row>
    <row r="555" spans="11:23" x14ac:dyDescent="0.35">
      <c r="K555" s="100"/>
      <c r="L555" s="101"/>
      <c r="M555" s="102"/>
      <c r="N555" s="102"/>
      <c r="O555" s="102"/>
      <c r="P555" s="102"/>
      <c r="T555" s="103"/>
      <c r="U555" s="104"/>
      <c r="V555" s="105"/>
      <c r="W555" s="105"/>
    </row>
    <row r="556" spans="11:23" x14ac:dyDescent="0.35">
      <c r="K556" s="100"/>
      <c r="L556" s="101"/>
      <c r="M556" s="102"/>
      <c r="N556" s="102"/>
      <c r="O556" s="102"/>
      <c r="P556" s="102"/>
      <c r="T556" s="103"/>
      <c r="U556" s="104"/>
      <c r="V556" s="105"/>
      <c r="W556" s="105"/>
    </row>
    <row r="557" spans="11:23" x14ac:dyDescent="0.35">
      <c r="K557" s="100"/>
      <c r="L557" s="101"/>
      <c r="M557" s="102"/>
      <c r="N557" s="102"/>
      <c r="O557" s="102"/>
      <c r="P557" s="102"/>
      <c r="T557" s="103"/>
      <c r="U557" s="104"/>
      <c r="V557" s="105"/>
      <c r="W557" s="105"/>
    </row>
    <row r="558" spans="11:23" x14ac:dyDescent="0.35">
      <c r="K558" s="100"/>
      <c r="L558" s="101"/>
      <c r="M558" s="102"/>
      <c r="N558" s="102"/>
      <c r="O558" s="102"/>
      <c r="P558" s="102"/>
      <c r="T558" s="103"/>
      <c r="U558" s="104"/>
      <c r="V558" s="105"/>
      <c r="W558" s="105"/>
    </row>
    <row r="559" spans="11:23" x14ac:dyDescent="0.35">
      <c r="K559" s="100"/>
      <c r="L559" s="101"/>
      <c r="M559" s="102"/>
      <c r="N559" s="102"/>
      <c r="O559" s="102"/>
      <c r="P559" s="102"/>
      <c r="T559" s="103"/>
      <c r="U559" s="104"/>
      <c r="V559" s="105"/>
      <c r="W559" s="105"/>
    </row>
    <row r="560" spans="11:23" x14ac:dyDescent="0.35">
      <c r="K560" s="100"/>
      <c r="L560" s="101"/>
      <c r="M560" s="102"/>
      <c r="N560" s="102"/>
      <c r="O560" s="102"/>
      <c r="P560" s="102"/>
      <c r="T560" s="103"/>
      <c r="U560" s="104"/>
      <c r="V560" s="105"/>
      <c r="W560" s="105"/>
    </row>
    <row r="561" spans="11:23" x14ac:dyDescent="0.35">
      <c r="K561" s="100"/>
      <c r="L561" s="101"/>
      <c r="M561" s="102"/>
      <c r="N561" s="102"/>
      <c r="O561" s="102"/>
      <c r="P561" s="102"/>
      <c r="T561" s="103"/>
      <c r="U561" s="104"/>
      <c r="V561" s="105"/>
      <c r="W561" s="105"/>
    </row>
    <row r="562" spans="11:23" x14ac:dyDescent="0.35">
      <c r="K562" s="100"/>
      <c r="L562" s="101"/>
      <c r="M562" s="102"/>
      <c r="N562" s="102"/>
      <c r="O562" s="102"/>
      <c r="P562" s="102"/>
      <c r="T562" s="103"/>
      <c r="U562" s="104"/>
      <c r="V562" s="105"/>
      <c r="W562" s="105"/>
    </row>
    <row r="563" spans="11:23" x14ac:dyDescent="0.35">
      <c r="K563" s="100"/>
      <c r="L563" s="101"/>
      <c r="M563" s="102"/>
      <c r="N563" s="102"/>
      <c r="O563" s="102"/>
      <c r="P563" s="102"/>
      <c r="T563" s="103"/>
      <c r="U563" s="104"/>
      <c r="V563" s="105"/>
      <c r="W563" s="105"/>
    </row>
    <row r="564" spans="11:23" x14ac:dyDescent="0.35">
      <c r="K564" s="100"/>
      <c r="L564" s="101"/>
      <c r="M564" s="102"/>
      <c r="N564" s="102"/>
      <c r="O564" s="102"/>
      <c r="P564" s="102"/>
      <c r="T564" s="103"/>
      <c r="U564" s="104"/>
      <c r="V564" s="105"/>
      <c r="W564" s="105"/>
    </row>
    <row r="565" spans="11:23" x14ac:dyDescent="0.35">
      <c r="K565" s="100"/>
      <c r="L565" s="101"/>
      <c r="M565" s="102"/>
      <c r="N565" s="102"/>
      <c r="O565" s="102"/>
      <c r="P565" s="102"/>
      <c r="T565" s="103"/>
      <c r="U565" s="104"/>
      <c r="V565" s="105"/>
      <c r="W565" s="105"/>
    </row>
    <row r="566" spans="11:23" x14ac:dyDescent="0.35">
      <c r="K566" s="100"/>
      <c r="L566" s="101"/>
      <c r="M566" s="102"/>
      <c r="N566" s="102"/>
      <c r="O566" s="102"/>
      <c r="P566" s="102"/>
      <c r="T566" s="103"/>
      <c r="U566" s="104"/>
      <c r="V566" s="105"/>
      <c r="W566" s="105"/>
    </row>
    <row r="567" spans="11:23" x14ac:dyDescent="0.35">
      <c r="K567" s="100"/>
      <c r="L567" s="101"/>
      <c r="M567" s="102"/>
      <c r="N567" s="102"/>
      <c r="O567" s="102"/>
      <c r="P567" s="102"/>
      <c r="T567" s="103"/>
      <c r="U567" s="104"/>
      <c r="V567" s="105"/>
      <c r="W567" s="105"/>
    </row>
    <row r="568" spans="11:23" x14ac:dyDescent="0.35">
      <c r="K568" s="100"/>
      <c r="L568" s="101"/>
      <c r="M568" s="102"/>
      <c r="N568" s="102"/>
      <c r="O568" s="102"/>
      <c r="P568" s="102"/>
      <c r="T568" s="103"/>
      <c r="U568" s="104"/>
      <c r="V568" s="105"/>
      <c r="W568" s="105"/>
    </row>
    <row r="569" spans="11:23" x14ac:dyDescent="0.35">
      <c r="K569" s="100"/>
      <c r="L569" s="101"/>
      <c r="M569" s="102"/>
      <c r="N569" s="102"/>
      <c r="O569" s="102"/>
      <c r="P569" s="102"/>
      <c r="T569" s="103"/>
      <c r="U569" s="104"/>
      <c r="V569" s="105"/>
      <c r="W569" s="105"/>
    </row>
    <row r="570" spans="11:23" x14ac:dyDescent="0.35">
      <c r="K570" s="100"/>
      <c r="L570" s="101"/>
      <c r="M570" s="102"/>
      <c r="N570" s="102"/>
      <c r="O570" s="102"/>
      <c r="P570" s="102"/>
      <c r="T570" s="103"/>
      <c r="U570" s="104"/>
      <c r="V570" s="105"/>
      <c r="W570" s="105"/>
    </row>
    <row r="571" spans="11:23" x14ac:dyDescent="0.35">
      <c r="K571" s="100"/>
      <c r="L571" s="101"/>
      <c r="M571" s="102"/>
      <c r="N571" s="102"/>
      <c r="O571" s="102"/>
      <c r="P571" s="102"/>
      <c r="T571" s="103"/>
      <c r="U571" s="104"/>
      <c r="V571" s="105"/>
      <c r="W571" s="105"/>
    </row>
    <row r="572" spans="11:23" x14ac:dyDescent="0.35">
      <c r="K572" s="100"/>
      <c r="L572" s="101"/>
      <c r="M572" s="102"/>
      <c r="N572" s="102"/>
      <c r="O572" s="102"/>
      <c r="P572" s="102"/>
      <c r="T572" s="103"/>
      <c r="U572" s="104"/>
      <c r="V572" s="105"/>
      <c r="W572" s="105"/>
    </row>
    <row r="573" spans="11:23" x14ac:dyDescent="0.35">
      <c r="K573" s="100"/>
      <c r="L573" s="101"/>
      <c r="M573" s="102"/>
      <c r="N573" s="102"/>
      <c r="O573" s="102"/>
      <c r="P573" s="102"/>
      <c r="T573" s="103"/>
      <c r="U573" s="104"/>
      <c r="V573" s="105"/>
      <c r="W573" s="105"/>
    </row>
    <row r="574" spans="11:23" x14ac:dyDescent="0.35">
      <c r="K574" s="100"/>
      <c r="L574" s="101"/>
      <c r="M574" s="102"/>
      <c r="N574" s="102"/>
      <c r="O574" s="102"/>
      <c r="P574" s="102"/>
      <c r="T574" s="103"/>
      <c r="U574" s="104"/>
      <c r="V574" s="105"/>
      <c r="W574" s="105"/>
    </row>
    <row r="575" spans="11:23" x14ac:dyDescent="0.35">
      <c r="K575" s="100"/>
      <c r="L575" s="101"/>
      <c r="M575" s="102"/>
      <c r="N575" s="102"/>
      <c r="O575" s="102"/>
      <c r="P575" s="102"/>
      <c r="T575" s="103"/>
      <c r="U575" s="104"/>
      <c r="V575" s="105"/>
      <c r="W575" s="105"/>
    </row>
    <row r="576" spans="11:23" x14ac:dyDescent="0.35">
      <c r="K576" s="100"/>
      <c r="L576" s="101"/>
      <c r="M576" s="102"/>
      <c r="N576" s="102"/>
      <c r="O576" s="102"/>
      <c r="P576" s="102"/>
      <c r="T576" s="103"/>
      <c r="U576" s="104"/>
      <c r="V576" s="105"/>
      <c r="W576" s="105"/>
    </row>
    <row r="577" spans="11:23" x14ac:dyDescent="0.35">
      <c r="K577" s="100"/>
      <c r="L577" s="101"/>
      <c r="M577" s="102"/>
      <c r="N577" s="102"/>
      <c r="O577" s="102"/>
      <c r="P577" s="102"/>
      <c r="T577" s="103"/>
      <c r="U577" s="104"/>
      <c r="V577" s="105"/>
      <c r="W577" s="105"/>
    </row>
    <row r="578" spans="11:23" x14ac:dyDescent="0.35">
      <c r="K578" s="100"/>
      <c r="L578" s="101"/>
      <c r="M578" s="102"/>
      <c r="N578" s="102"/>
      <c r="O578" s="102"/>
      <c r="P578" s="102"/>
      <c r="T578" s="103"/>
      <c r="U578" s="104"/>
      <c r="V578" s="105"/>
      <c r="W578" s="105"/>
    </row>
    <row r="579" spans="11:23" x14ac:dyDescent="0.35">
      <c r="K579" s="100"/>
      <c r="L579" s="101"/>
      <c r="M579" s="102"/>
      <c r="N579" s="102"/>
      <c r="O579" s="102"/>
      <c r="P579" s="102"/>
      <c r="T579" s="103"/>
      <c r="U579" s="104"/>
      <c r="V579" s="105"/>
      <c r="W579" s="105"/>
    </row>
    <row r="580" spans="11:23" x14ac:dyDescent="0.35">
      <c r="K580" s="100"/>
      <c r="L580" s="101"/>
      <c r="M580" s="102"/>
      <c r="N580" s="102"/>
      <c r="O580" s="102"/>
      <c r="P580" s="102"/>
      <c r="T580" s="103"/>
      <c r="U580" s="104"/>
      <c r="V580" s="105"/>
      <c r="W580" s="105"/>
    </row>
    <row r="581" spans="11:23" x14ac:dyDescent="0.35">
      <c r="K581" s="100"/>
      <c r="L581" s="101"/>
      <c r="M581" s="102"/>
      <c r="N581" s="102"/>
      <c r="O581" s="102"/>
      <c r="P581" s="102"/>
      <c r="T581" s="103"/>
      <c r="U581" s="104"/>
      <c r="V581" s="105"/>
      <c r="W581" s="105"/>
    </row>
    <row r="582" spans="11:23" x14ac:dyDescent="0.35">
      <c r="K582" s="100"/>
      <c r="L582" s="101"/>
      <c r="M582" s="102"/>
      <c r="N582" s="102"/>
      <c r="O582" s="102"/>
      <c r="P582" s="102"/>
      <c r="T582" s="103"/>
      <c r="U582" s="104"/>
      <c r="V582" s="105"/>
      <c r="W582" s="105"/>
    </row>
    <row r="583" spans="11:23" x14ac:dyDescent="0.35">
      <c r="K583" s="100"/>
      <c r="L583" s="101"/>
      <c r="M583" s="102"/>
      <c r="N583" s="102"/>
      <c r="O583" s="102"/>
      <c r="P583" s="102"/>
      <c r="T583" s="103"/>
      <c r="U583" s="104"/>
      <c r="V583" s="105"/>
      <c r="W583" s="105"/>
    </row>
    <row r="584" spans="11:23" x14ac:dyDescent="0.35">
      <c r="K584" s="100"/>
      <c r="L584" s="101"/>
      <c r="M584" s="102"/>
      <c r="N584" s="102"/>
      <c r="O584" s="102"/>
      <c r="P584" s="102"/>
      <c r="T584" s="103"/>
      <c r="U584" s="104"/>
      <c r="V584" s="105"/>
      <c r="W584" s="105"/>
    </row>
    <row r="585" spans="11:23" x14ac:dyDescent="0.35">
      <c r="K585" s="100"/>
      <c r="L585" s="101"/>
      <c r="M585" s="102"/>
      <c r="N585" s="102"/>
      <c r="O585" s="102"/>
      <c r="P585" s="102"/>
      <c r="T585" s="103"/>
      <c r="U585" s="104"/>
      <c r="V585" s="105"/>
      <c r="W585" s="105"/>
    </row>
    <row r="586" spans="11:23" x14ac:dyDescent="0.35">
      <c r="K586" s="100"/>
      <c r="L586" s="101"/>
      <c r="M586" s="102"/>
      <c r="N586" s="102"/>
      <c r="O586" s="102"/>
      <c r="P586" s="102"/>
      <c r="T586" s="103"/>
      <c r="U586" s="104"/>
      <c r="V586" s="105"/>
      <c r="W586" s="105"/>
    </row>
    <row r="587" spans="11:23" x14ac:dyDescent="0.35">
      <c r="K587" s="100"/>
      <c r="L587" s="101"/>
      <c r="M587" s="102"/>
      <c r="N587" s="102"/>
      <c r="O587" s="102"/>
      <c r="P587" s="102"/>
      <c r="T587" s="103"/>
      <c r="U587" s="104"/>
      <c r="V587" s="105"/>
      <c r="W587" s="105"/>
    </row>
    <row r="588" spans="11:23" x14ac:dyDescent="0.35">
      <c r="K588" s="100"/>
      <c r="L588" s="101"/>
      <c r="M588" s="102"/>
      <c r="N588" s="102"/>
      <c r="O588" s="102"/>
      <c r="P588" s="102"/>
      <c r="T588" s="103"/>
      <c r="U588" s="104"/>
      <c r="V588" s="105"/>
      <c r="W588" s="105"/>
    </row>
    <row r="589" spans="11:23" x14ac:dyDescent="0.35">
      <c r="K589" s="100"/>
      <c r="L589" s="101"/>
      <c r="M589" s="102"/>
      <c r="N589" s="102"/>
      <c r="O589" s="102"/>
      <c r="P589" s="102"/>
      <c r="T589" s="103"/>
      <c r="U589" s="104"/>
      <c r="V589" s="105"/>
      <c r="W589" s="105"/>
    </row>
    <row r="590" spans="11:23" x14ac:dyDescent="0.35">
      <c r="K590" s="100"/>
      <c r="L590" s="101"/>
      <c r="M590" s="102"/>
      <c r="N590" s="102"/>
      <c r="O590" s="102"/>
      <c r="P590" s="102"/>
      <c r="T590" s="103"/>
      <c r="U590" s="104"/>
      <c r="V590" s="105"/>
      <c r="W590" s="105"/>
    </row>
    <row r="591" spans="11:23" x14ac:dyDescent="0.35">
      <c r="K591" s="100"/>
      <c r="L591" s="101"/>
      <c r="M591" s="102"/>
      <c r="N591" s="102"/>
      <c r="O591" s="102"/>
      <c r="P591" s="102"/>
      <c r="T591" s="103"/>
      <c r="U591" s="104"/>
      <c r="V591" s="105"/>
      <c r="W591" s="105"/>
    </row>
    <row r="592" spans="11:23" x14ac:dyDescent="0.35">
      <c r="K592" s="100"/>
      <c r="L592" s="101"/>
      <c r="M592" s="102"/>
      <c r="N592" s="102"/>
      <c r="O592" s="102"/>
      <c r="P592" s="102"/>
      <c r="T592" s="103"/>
      <c r="U592" s="104"/>
      <c r="V592" s="105"/>
      <c r="W592" s="105"/>
    </row>
    <row r="593" spans="11:23" x14ac:dyDescent="0.35">
      <c r="K593" s="100"/>
      <c r="L593" s="101"/>
      <c r="M593" s="102"/>
      <c r="N593" s="102"/>
      <c r="O593" s="102"/>
      <c r="P593" s="102"/>
      <c r="T593" s="103"/>
      <c r="U593" s="104"/>
      <c r="V593" s="105"/>
      <c r="W593" s="105"/>
    </row>
    <row r="594" spans="11:23" x14ac:dyDescent="0.35">
      <c r="K594" s="100"/>
      <c r="L594" s="101"/>
      <c r="M594" s="102"/>
      <c r="N594" s="102"/>
      <c r="O594" s="102"/>
      <c r="P594" s="102"/>
      <c r="T594" s="103"/>
      <c r="U594" s="104"/>
      <c r="V594" s="105"/>
      <c r="W594" s="105"/>
    </row>
    <row r="595" spans="11:23" x14ac:dyDescent="0.35">
      <c r="K595" s="100"/>
      <c r="L595" s="101"/>
      <c r="M595" s="102"/>
      <c r="N595" s="102"/>
      <c r="O595" s="102"/>
      <c r="P595" s="102"/>
      <c r="T595" s="103"/>
      <c r="U595" s="104"/>
      <c r="V595" s="105"/>
      <c r="W595" s="105"/>
    </row>
    <row r="596" spans="11:23" x14ac:dyDescent="0.35">
      <c r="K596" s="100"/>
      <c r="L596" s="101"/>
      <c r="M596" s="102"/>
      <c r="N596" s="102"/>
      <c r="O596" s="102"/>
      <c r="P596" s="102"/>
      <c r="T596" s="103"/>
      <c r="U596" s="104"/>
      <c r="V596" s="105"/>
      <c r="W596" s="105"/>
    </row>
    <row r="597" spans="11:23" x14ac:dyDescent="0.35">
      <c r="K597" s="100"/>
      <c r="L597" s="101"/>
      <c r="M597" s="102"/>
      <c r="N597" s="102"/>
      <c r="O597" s="102"/>
      <c r="P597" s="102"/>
      <c r="T597" s="103"/>
      <c r="U597" s="104"/>
      <c r="V597" s="105"/>
      <c r="W597" s="105"/>
    </row>
    <row r="598" spans="11:23" x14ac:dyDescent="0.35">
      <c r="K598" s="100"/>
      <c r="L598" s="101"/>
      <c r="M598" s="102"/>
      <c r="N598" s="102"/>
      <c r="O598" s="102"/>
      <c r="P598" s="102"/>
      <c r="T598" s="103"/>
      <c r="U598" s="104"/>
      <c r="V598" s="105"/>
      <c r="W598" s="105"/>
    </row>
    <row r="599" spans="11:23" x14ac:dyDescent="0.35">
      <c r="K599" s="100"/>
      <c r="L599" s="101"/>
      <c r="M599" s="102"/>
      <c r="N599" s="102"/>
      <c r="O599" s="102"/>
      <c r="P599" s="102"/>
      <c r="T599" s="103"/>
      <c r="U599" s="104"/>
      <c r="V599" s="105"/>
      <c r="W599" s="105"/>
    </row>
    <row r="600" spans="11:23" x14ac:dyDescent="0.35">
      <c r="K600" s="100"/>
      <c r="L600" s="101"/>
      <c r="M600" s="102"/>
      <c r="N600" s="102"/>
      <c r="O600" s="102"/>
      <c r="P600" s="102"/>
      <c r="T600" s="103"/>
      <c r="U600" s="104"/>
      <c r="V600" s="105"/>
      <c r="W600" s="105"/>
    </row>
    <row r="601" spans="11:23" x14ac:dyDescent="0.35">
      <c r="K601" s="100"/>
      <c r="L601" s="101"/>
      <c r="M601" s="102"/>
      <c r="N601" s="102"/>
      <c r="O601" s="102"/>
      <c r="P601" s="102"/>
      <c r="T601" s="103"/>
      <c r="U601" s="104"/>
      <c r="V601" s="105"/>
      <c r="W601" s="105"/>
    </row>
    <row r="602" spans="11:23" x14ac:dyDescent="0.35">
      <c r="K602" s="100"/>
      <c r="L602" s="101"/>
      <c r="M602" s="102"/>
      <c r="N602" s="102"/>
      <c r="O602" s="102"/>
      <c r="P602" s="102"/>
      <c r="T602" s="103"/>
      <c r="U602" s="104"/>
      <c r="V602" s="105"/>
      <c r="W602" s="105"/>
    </row>
    <row r="603" spans="11:23" x14ac:dyDescent="0.35">
      <c r="K603" s="100"/>
      <c r="L603" s="101"/>
      <c r="M603" s="102"/>
      <c r="N603" s="102"/>
      <c r="O603" s="102"/>
      <c r="P603" s="102"/>
      <c r="T603" s="103"/>
      <c r="U603" s="104"/>
      <c r="V603" s="105"/>
      <c r="W603" s="105"/>
    </row>
    <row r="604" spans="11:23" x14ac:dyDescent="0.35">
      <c r="K604" s="100"/>
      <c r="L604" s="101"/>
      <c r="M604" s="102"/>
      <c r="N604" s="102"/>
      <c r="O604" s="102"/>
      <c r="P604" s="102"/>
      <c r="T604" s="103"/>
      <c r="U604" s="104"/>
      <c r="V604" s="105"/>
      <c r="W604" s="105"/>
    </row>
    <row r="605" spans="11:23" x14ac:dyDescent="0.35">
      <c r="K605" s="100"/>
      <c r="L605" s="101"/>
      <c r="M605" s="102"/>
      <c r="N605" s="102"/>
      <c r="O605" s="102"/>
      <c r="P605" s="102"/>
      <c r="T605" s="103"/>
      <c r="U605" s="104"/>
      <c r="V605" s="105"/>
      <c r="W605" s="105"/>
    </row>
    <row r="606" spans="11:23" x14ac:dyDescent="0.35">
      <c r="K606" s="100"/>
      <c r="L606" s="101"/>
      <c r="M606" s="102"/>
      <c r="N606" s="102"/>
      <c r="O606" s="102"/>
      <c r="P606" s="102"/>
      <c r="T606" s="103"/>
      <c r="U606" s="104"/>
      <c r="V606" s="105"/>
      <c r="W606" s="105"/>
    </row>
    <row r="607" spans="11:23" x14ac:dyDescent="0.35">
      <c r="K607" s="100"/>
      <c r="L607" s="101"/>
      <c r="M607" s="102"/>
      <c r="N607" s="102"/>
      <c r="O607" s="102"/>
      <c r="P607" s="102"/>
      <c r="T607" s="103"/>
      <c r="U607" s="104"/>
      <c r="V607" s="105"/>
      <c r="W607" s="105"/>
    </row>
    <row r="608" spans="11:23" x14ac:dyDescent="0.35">
      <c r="K608" s="100"/>
      <c r="L608" s="101"/>
      <c r="M608" s="102"/>
      <c r="N608" s="102"/>
      <c r="O608" s="102"/>
      <c r="P608" s="102"/>
      <c r="T608" s="103"/>
      <c r="U608" s="104"/>
      <c r="V608" s="105"/>
      <c r="W608" s="105"/>
    </row>
    <row r="609" spans="11:23" x14ac:dyDescent="0.35">
      <c r="K609" s="100"/>
      <c r="L609" s="101"/>
      <c r="M609" s="102"/>
      <c r="N609" s="102"/>
      <c r="O609" s="102"/>
      <c r="P609" s="102"/>
      <c r="T609" s="103"/>
      <c r="U609" s="104"/>
      <c r="V609" s="105"/>
      <c r="W609" s="105"/>
    </row>
    <row r="610" spans="11:23" x14ac:dyDescent="0.35">
      <c r="K610" s="100"/>
      <c r="L610" s="101"/>
      <c r="M610" s="102"/>
      <c r="N610" s="102"/>
      <c r="O610" s="102"/>
      <c r="P610" s="102"/>
      <c r="T610" s="103"/>
      <c r="U610" s="104"/>
      <c r="V610" s="105"/>
      <c r="W610" s="105"/>
    </row>
    <row r="611" spans="11:23" x14ac:dyDescent="0.35">
      <c r="K611" s="100"/>
      <c r="L611" s="101"/>
      <c r="M611" s="102"/>
      <c r="N611" s="102"/>
      <c r="O611" s="102"/>
      <c r="P611" s="102"/>
      <c r="T611" s="103"/>
      <c r="U611" s="104"/>
      <c r="V611" s="105"/>
      <c r="W611" s="105"/>
    </row>
    <row r="612" spans="11:23" x14ac:dyDescent="0.35">
      <c r="K612" s="100"/>
      <c r="L612" s="101"/>
      <c r="M612" s="102"/>
      <c r="N612" s="102"/>
      <c r="O612" s="102"/>
      <c r="P612" s="102"/>
      <c r="T612" s="103"/>
      <c r="U612" s="104"/>
      <c r="V612" s="105"/>
      <c r="W612" s="105"/>
    </row>
    <row r="613" spans="11:23" x14ac:dyDescent="0.35">
      <c r="K613" s="100"/>
      <c r="L613" s="101"/>
      <c r="M613" s="102"/>
      <c r="N613" s="102"/>
      <c r="O613" s="102"/>
      <c r="P613" s="102"/>
      <c r="T613" s="103"/>
      <c r="U613" s="104"/>
      <c r="V613" s="105"/>
      <c r="W613" s="105"/>
    </row>
    <row r="614" spans="11:23" x14ac:dyDescent="0.35">
      <c r="K614" s="100"/>
      <c r="L614" s="101"/>
      <c r="M614" s="102"/>
      <c r="N614" s="102"/>
      <c r="O614" s="102"/>
      <c r="P614" s="102"/>
      <c r="T614" s="103"/>
      <c r="U614" s="104"/>
      <c r="V614" s="105"/>
      <c r="W614" s="105"/>
    </row>
    <row r="615" spans="11:23" x14ac:dyDescent="0.35">
      <c r="K615" s="100"/>
      <c r="L615" s="101"/>
      <c r="M615" s="102"/>
      <c r="N615" s="102"/>
      <c r="O615" s="102"/>
      <c r="P615" s="102"/>
      <c r="T615" s="103"/>
      <c r="U615" s="104"/>
      <c r="V615" s="105"/>
      <c r="W615" s="105"/>
    </row>
    <row r="616" spans="11:23" x14ac:dyDescent="0.35">
      <c r="K616" s="100"/>
      <c r="L616" s="101"/>
      <c r="M616" s="102"/>
      <c r="N616" s="102"/>
      <c r="O616" s="102"/>
      <c r="P616" s="102"/>
      <c r="T616" s="103"/>
      <c r="U616" s="104"/>
      <c r="V616" s="105"/>
      <c r="W616" s="105"/>
    </row>
    <row r="617" spans="11:23" x14ac:dyDescent="0.35">
      <c r="K617" s="100"/>
      <c r="L617" s="101"/>
      <c r="M617" s="102"/>
      <c r="N617" s="102"/>
      <c r="O617" s="102"/>
      <c r="P617" s="102"/>
      <c r="T617" s="103"/>
      <c r="U617" s="104"/>
      <c r="V617" s="105"/>
      <c r="W617" s="105"/>
    </row>
    <row r="618" spans="11:23" x14ac:dyDescent="0.35">
      <c r="K618" s="100"/>
      <c r="L618" s="101"/>
      <c r="M618" s="102"/>
      <c r="N618" s="102"/>
      <c r="O618" s="102"/>
      <c r="P618" s="102"/>
      <c r="T618" s="103"/>
      <c r="U618" s="104"/>
      <c r="V618" s="105"/>
      <c r="W618" s="105"/>
    </row>
    <row r="619" spans="11:23" x14ac:dyDescent="0.35">
      <c r="K619" s="100"/>
      <c r="L619" s="101"/>
      <c r="M619" s="102"/>
      <c r="N619" s="102"/>
      <c r="O619" s="102"/>
      <c r="P619" s="102"/>
      <c r="T619" s="103"/>
      <c r="U619" s="104"/>
      <c r="V619" s="105"/>
      <c r="W619" s="105"/>
    </row>
    <row r="620" spans="11:23" x14ac:dyDescent="0.35">
      <c r="K620" s="100"/>
      <c r="L620" s="101"/>
      <c r="M620" s="102"/>
      <c r="N620" s="102"/>
      <c r="O620" s="102"/>
      <c r="P620" s="102"/>
      <c r="T620" s="103"/>
      <c r="U620" s="104"/>
      <c r="V620" s="105"/>
      <c r="W620" s="105"/>
    </row>
    <row r="621" spans="11:23" x14ac:dyDescent="0.35">
      <c r="K621" s="100"/>
      <c r="L621" s="101"/>
      <c r="M621" s="102"/>
      <c r="N621" s="102"/>
      <c r="O621" s="102"/>
      <c r="P621" s="102"/>
      <c r="T621" s="103"/>
      <c r="U621" s="104"/>
      <c r="V621" s="105"/>
      <c r="W621" s="105"/>
    </row>
    <row r="622" spans="11:23" x14ac:dyDescent="0.35">
      <c r="K622" s="100"/>
      <c r="L622" s="101"/>
      <c r="M622" s="102"/>
      <c r="N622" s="102"/>
      <c r="O622" s="102"/>
      <c r="P622" s="102"/>
      <c r="T622" s="103"/>
      <c r="U622" s="104"/>
      <c r="V622" s="105"/>
      <c r="W622" s="105"/>
    </row>
    <row r="623" spans="11:23" x14ac:dyDescent="0.35">
      <c r="K623" s="100"/>
      <c r="L623" s="101"/>
      <c r="M623" s="102"/>
      <c r="N623" s="102"/>
      <c r="O623" s="102"/>
      <c r="P623" s="102"/>
      <c r="T623" s="103"/>
      <c r="U623" s="104"/>
      <c r="V623" s="105"/>
      <c r="W623" s="105"/>
    </row>
    <row r="624" spans="11:23" x14ac:dyDescent="0.35">
      <c r="K624" s="100"/>
      <c r="L624" s="101"/>
      <c r="M624" s="102"/>
      <c r="N624" s="102"/>
      <c r="O624" s="102"/>
      <c r="P624" s="102"/>
      <c r="T624" s="103"/>
      <c r="U624" s="104"/>
      <c r="V624" s="105"/>
      <c r="W624" s="105"/>
    </row>
    <row r="625" spans="11:23" x14ac:dyDescent="0.35">
      <c r="K625" s="100"/>
      <c r="L625" s="101"/>
      <c r="M625" s="102"/>
      <c r="N625" s="102"/>
      <c r="O625" s="102"/>
      <c r="P625" s="102"/>
      <c r="T625" s="103"/>
      <c r="U625" s="104"/>
      <c r="V625" s="105"/>
      <c r="W625" s="105"/>
    </row>
    <row r="626" spans="11:23" x14ac:dyDescent="0.35">
      <c r="K626" s="100"/>
      <c r="L626" s="101"/>
      <c r="M626" s="102"/>
      <c r="N626" s="102"/>
      <c r="O626" s="102"/>
      <c r="P626" s="102"/>
      <c r="T626" s="103"/>
      <c r="U626" s="104"/>
      <c r="V626" s="105"/>
      <c r="W626" s="105"/>
    </row>
    <row r="627" spans="11:23" x14ac:dyDescent="0.35">
      <c r="K627" s="100"/>
      <c r="L627" s="101"/>
      <c r="M627" s="102"/>
      <c r="N627" s="102"/>
      <c r="O627" s="102"/>
      <c r="P627" s="102"/>
      <c r="T627" s="103"/>
      <c r="U627" s="104"/>
      <c r="V627" s="105"/>
      <c r="W627" s="105"/>
    </row>
    <row r="628" spans="11:23" x14ac:dyDescent="0.35">
      <c r="K628" s="100"/>
      <c r="L628" s="101"/>
      <c r="M628" s="102"/>
      <c r="N628" s="102"/>
      <c r="O628" s="102"/>
      <c r="P628" s="102"/>
      <c r="T628" s="103"/>
      <c r="U628" s="104"/>
      <c r="V628" s="105"/>
      <c r="W628" s="105"/>
    </row>
    <row r="629" spans="11:23" x14ac:dyDescent="0.35">
      <c r="K629" s="100"/>
      <c r="L629" s="101"/>
      <c r="M629" s="102"/>
      <c r="N629" s="102"/>
      <c r="O629" s="102"/>
      <c r="P629" s="102"/>
      <c r="T629" s="103"/>
      <c r="U629" s="104"/>
      <c r="V629" s="105"/>
      <c r="W629" s="105"/>
    </row>
    <row r="630" spans="11:23" x14ac:dyDescent="0.35">
      <c r="K630" s="100"/>
      <c r="L630" s="101"/>
      <c r="M630" s="102"/>
      <c r="N630" s="102"/>
      <c r="O630" s="102"/>
      <c r="P630" s="102"/>
      <c r="T630" s="103"/>
      <c r="U630" s="104"/>
      <c r="V630" s="105"/>
      <c r="W630" s="105"/>
    </row>
    <row r="631" spans="11:23" x14ac:dyDescent="0.35">
      <c r="K631" s="100"/>
      <c r="L631" s="101"/>
      <c r="M631" s="102"/>
      <c r="N631" s="102"/>
      <c r="O631" s="102"/>
      <c r="P631" s="102"/>
      <c r="T631" s="103"/>
      <c r="U631" s="104"/>
      <c r="V631" s="105"/>
      <c r="W631" s="105"/>
    </row>
    <row r="632" spans="11:23" x14ac:dyDescent="0.35">
      <c r="K632" s="100"/>
      <c r="L632" s="101"/>
      <c r="M632" s="102"/>
      <c r="N632" s="102"/>
      <c r="O632" s="102"/>
      <c r="P632" s="102"/>
      <c r="T632" s="103"/>
      <c r="U632" s="104"/>
      <c r="V632" s="105"/>
      <c r="W632" s="105"/>
    </row>
    <row r="633" spans="11:23" x14ac:dyDescent="0.35">
      <c r="K633" s="100"/>
      <c r="L633" s="101"/>
      <c r="M633" s="102"/>
      <c r="N633" s="102"/>
      <c r="O633" s="102"/>
      <c r="P633" s="102"/>
      <c r="T633" s="103"/>
      <c r="U633" s="104"/>
      <c r="V633" s="105"/>
      <c r="W633" s="105"/>
    </row>
    <row r="634" spans="11:23" x14ac:dyDescent="0.35">
      <c r="K634" s="100"/>
      <c r="L634" s="101"/>
      <c r="M634" s="102"/>
      <c r="N634" s="102"/>
      <c r="O634" s="102"/>
      <c r="P634" s="102"/>
      <c r="T634" s="103"/>
      <c r="U634" s="104"/>
      <c r="V634" s="105"/>
      <c r="W634" s="105"/>
    </row>
    <row r="635" spans="11:23" x14ac:dyDescent="0.35">
      <c r="K635" s="100"/>
      <c r="L635" s="101"/>
      <c r="M635" s="102"/>
      <c r="N635" s="102"/>
      <c r="O635" s="102"/>
      <c r="P635" s="102"/>
      <c r="T635" s="103"/>
      <c r="U635" s="104"/>
      <c r="V635" s="105"/>
      <c r="W635" s="105"/>
    </row>
    <row r="636" spans="11:23" x14ac:dyDescent="0.35">
      <c r="K636" s="100"/>
      <c r="L636" s="101"/>
      <c r="M636" s="102"/>
      <c r="N636" s="102"/>
      <c r="O636" s="102"/>
      <c r="P636" s="102"/>
      <c r="T636" s="103"/>
      <c r="U636" s="104"/>
      <c r="V636" s="105"/>
      <c r="W636" s="105"/>
    </row>
    <row r="637" spans="11:23" x14ac:dyDescent="0.35">
      <c r="K637" s="100"/>
      <c r="L637" s="101"/>
      <c r="M637" s="102"/>
      <c r="N637" s="102"/>
      <c r="O637" s="102"/>
      <c r="P637" s="102"/>
      <c r="T637" s="103"/>
      <c r="U637" s="104"/>
      <c r="V637" s="105"/>
      <c r="W637" s="105"/>
    </row>
    <row r="638" spans="11:23" x14ac:dyDescent="0.35">
      <c r="K638" s="100"/>
      <c r="L638" s="101"/>
      <c r="M638" s="102"/>
      <c r="N638" s="102"/>
      <c r="O638" s="102"/>
      <c r="P638" s="102"/>
      <c r="T638" s="103"/>
      <c r="U638" s="104"/>
      <c r="V638" s="105"/>
      <c r="W638" s="105"/>
    </row>
    <row r="639" spans="11:23" x14ac:dyDescent="0.35">
      <c r="K639" s="100"/>
      <c r="L639" s="101"/>
      <c r="M639" s="102"/>
      <c r="N639" s="102"/>
      <c r="O639" s="102"/>
      <c r="P639" s="102"/>
      <c r="T639" s="103"/>
      <c r="U639" s="104"/>
      <c r="V639" s="105"/>
      <c r="W639" s="105"/>
    </row>
    <row r="640" spans="11:23" x14ac:dyDescent="0.35">
      <c r="K640" s="100"/>
      <c r="L640" s="101"/>
      <c r="M640" s="102"/>
      <c r="N640" s="102"/>
      <c r="O640" s="102"/>
      <c r="P640" s="102"/>
      <c r="T640" s="103"/>
      <c r="U640" s="104"/>
      <c r="V640" s="105"/>
      <c r="W640" s="105"/>
    </row>
    <row r="641" spans="11:23" x14ac:dyDescent="0.35">
      <c r="K641" s="100"/>
      <c r="L641" s="101"/>
      <c r="M641" s="102"/>
      <c r="N641" s="102"/>
      <c r="O641" s="102"/>
      <c r="P641" s="102"/>
      <c r="T641" s="103"/>
      <c r="U641" s="104"/>
      <c r="V641" s="105"/>
      <c r="W641" s="105"/>
    </row>
    <row r="642" spans="11:23" x14ac:dyDescent="0.35">
      <c r="K642" s="100"/>
      <c r="L642" s="101"/>
      <c r="M642" s="102"/>
      <c r="N642" s="102"/>
      <c r="O642" s="102"/>
      <c r="P642" s="102"/>
      <c r="T642" s="103"/>
      <c r="U642" s="104"/>
      <c r="V642" s="105"/>
      <c r="W642" s="105"/>
    </row>
    <row r="643" spans="11:23" x14ac:dyDescent="0.35">
      <c r="K643" s="100"/>
      <c r="L643" s="101"/>
      <c r="M643" s="102"/>
      <c r="N643" s="102"/>
      <c r="O643" s="102"/>
      <c r="P643" s="102"/>
      <c r="T643" s="103"/>
      <c r="U643" s="104"/>
      <c r="V643" s="105"/>
      <c r="W643" s="105"/>
    </row>
    <row r="644" spans="11:23" x14ac:dyDescent="0.35">
      <c r="K644" s="100"/>
      <c r="L644" s="101"/>
      <c r="M644" s="102"/>
      <c r="N644" s="102"/>
      <c r="O644" s="102"/>
      <c r="P644" s="102"/>
      <c r="T644" s="103"/>
      <c r="U644" s="104"/>
      <c r="V644" s="105"/>
      <c r="W644" s="105"/>
    </row>
    <row r="645" spans="11:23" x14ac:dyDescent="0.35">
      <c r="K645" s="100"/>
      <c r="L645" s="101"/>
      <c r="M645" s="102"/>
      <c r="N645" s="102"/>
      <c r="O645" s="102"/>
      <c r="P645" s="102"/>
      <c r="T645" s="103"/>
      <c r="U645" s="104"/>
      <c r="V645" s="105"/>
      <c r="W645" s="105"/>
    </row>
    <row r="646" spans="11:23" x14ac:dyDescent="0.35">
      <c r="K646" s="100"/>
      <c r="L646" s="101"/>
      <c r="M646" s="102"/>
      <c r="N646" s="102"/>
      <c r="O646" s="102"/>
      <c r="P646" s="102"/>
      <c r="T646" s="103"/>
      <c r="U646" s="104"/>
      <c r="V646" s="105"/>
      <c r="W646" s="105"/>
    </row>
    <row r="647" spans="11:23" x14ac:dyDescent="0.35">
      <c r="K647" s="100"/>
      <c r="L647" s="101"/>
      <c r="M647" s="102"/>
      <c r="N647" s="102"/>
      <c r="O647" s="102"/>
      <c r="P647" s="102"/>
      <c r="T647" s="103"/>
      <c r="U647" s="104"/>
      <c r="V647" s="105"/>
      <c r="W647" s="105"/>
    </row>
    <row r="648" spans="11:23" x14ac:dyDescent="0.35">
      <c r="K648" s="100"/>
      <c r="L648" s="101"/>
      <c r="M648" s="102"/>
      <c r="N648" s="102"/>
      <c r="O648" s="102"/>
      <c r="P648" s="102"/>
      <c r="T648" s="103"/>
      <c r="U648" s="104"/>
      <c r="V648" s="105"/>
      <c r="W648" s="105"/>
    </row>
    <row r="649" spans="11:23" x14ac:dyDescent="0.35">
      <c r="K649" s="100"/>
      <c r="L649" s="101"/>
      <c r="M649" s="102"/>
      <c r="N649" s="102"/>
      <c r="O649" s="102"/>
      <c r="P649" s="102"/>
      <c r="T649" s="103"/>
      <c r="U649" s="104"/>
      <c r="V649" s="105"/>
      <c r="W649" s="105"/>
    </row>
    <row r="650" spans="11:23" x14ac:dyDescent="0.35">
      <c r="K650" s="100"/>
      <c r="L650" s="101"/>
      <c r="M650" s="102"/>
      <c r="N650" s="102"/>
      <c r="O650" s="102"/>
      <c r="P650" s="102"/>
      <c r="T650" s="103"/>
      <c r="U650" s="104"/>
      <c r="V650" s="105"/>
      <c r="W650" s="105"/>
    </row>
    <row r="651" spans="11:23" x14ac:dyDescent="0.35">
      <c r="K651" s="100"/>
      <c r="L651" s="101"/>
      <c r="M651" s="102"/>
      <c r="N651" s="102"/>
      <c r="O651" s="102"/>
      <c r="P651" s="102"/>
      <c r="T651" s="103"/>
      <c r="U651" s="104"/>
      <c r="V651" s="105"/>
      <c r="W651" s="105"/>
    </row>
    <row r="652" spans="11:23" x14ac:dyDescent="0.35">
      <c r="K652" s="100"/>
      <c r="L652" s="101"/>
      <c r="M652" s="102"/>
      <c r="N652" s="102"/>
      <c r="O652" s="102"/>
      <c r="P652" s="102"/>
      <c r="T652" s="103"/>
      <c r="U652" s="104"/>
      <c r="V652" s="105"/>
      <c r="W652" s="105"/>
    </row>
    <row r="653" spans="11:23" x14ac:dyDescent="0.35">
      <c r="K653" s="100"/>
      <c r="L653" s="101"/>
      <c r="M653" s="102"/>
      <c r="N653" s="102"/>
      <c r="O653" s="102"/>
      <c r="P653" s="102"/>
      <c r="T653" s="103"/>
      <c r="U653" s="104"/>
      <c r="V653" s="105"/>
      <c r="W653" s="105"/>
    </row>
    <row r="654" spans="11:23" x14ac:dyDescent="0.35">
      <c r="K654" s="100"/>
      <c r="L654" s="101"/>
      <c r="M654" s="102"/>
      <c r="N654" s="102"/>
      <c r="O654" s="102"/>
      <c r="P654" s="102"/>
      <c r="T654" s="103"/>
      <c r="U654" s="104"/>
      <c r="V654" s="105"/>
      <c r="W654" s="105"/>
    </row>
    <row r="655" spans="11:23" x14ac:dyDescent="0.35">
      <c r="K655" s="100"/>
      <c r="L655" s="101"/>
      <c r="M655" s="102"/>
      <c r="N655" s="102"/>
      <c r="O655" s="102"/>
      <c r="P655" s="102"/>
      <c r="T655" s="103"/>
      <c r="U655" s="104"/>
      <c r="V655" s="105"/>
      <c r="W655" s="105"/>
    </row>
    <row r="656" spans="11:23" x14ac:dyDescent="0.35">
      <c r="K656" s="100"/>
      <c r="L656" s="101"/>
      <c r="M656" s="102"/>
      <c r="N656" s="102"/>
      <c r="O656" s="102"/>
      <c r="P656" s="102"/>
      <c r="T656" s="103"/>
      <c r="U656" s="104"/>
      <c r="V656" s="105"/>
      <c r="W656" s="105"/>
    </row>
    <row r="657" spans="11:23" x14ac:dyDescent="0.35">
      <c r="K657" s="100"/>
      <c r="L657" s="101"/>
      <c r="M657" s="102"/>
      <c r="N657" s="102"/>
      <c r="O657" s="102"/>
      <c r="P657" s="102"/>
      <c r="T657" s="103"/>
      <c r="U657" s="104"/>
      <c r="V657" s="105"/>
      <c r="W657" s="105"/>
    </row>
    <row r="658" spans="11:23" x14ac:dyDescent="0.35">
      <c r="K658" s="100"/>
      <c r="L658" s="101"/>
      <c r="M658" s="102"/>
      <c r="N658" s="102"/>
      <c r="O658" s="102"/>
      <c r="P658" s="102"/>
      <c r="T658" s="103"/>
      <c r="U658" s="104"/>
      <c r="V658" s="105"/>
      <c r="W658" s="105"/>
    </row>
    <row r="659" spans="11:23" x14ac:dyDescent="0.35">
      <c r="K659" s="100"/>
      <c r="L659" s="101"/>
      <c r="M659" s="102"/>
      <c r="N659" s="102"/>
      <c r="O659" s="102"/>
      <c r="P659" s="102"/>
      <c r="T659" s="103"/>
      <c r="U659" s="104"/>
      <c r="V659" s="105"/>
      <c r="W659" s="105"/>
    </row>
    <row r="660" spans="11:23" x14ac:dyDescent="0.35">
      <c r="K660" s="100"/>
      <c r="L660" s="101"/>
      <c r="M660" s="102"/>
      <c r="N660" s="102"/>
      <c r="O660" s="102"/>
      <c r="P660" s="102"/>
      <c r="T660" s="103"/>
      <c r="U660" s="104"/>
      <c r="V660" s="105"/>
      <c r="W660" s="105"/>
    </row>
    <row r="661" spans="11:23" x14ac:dyDescent="0.35">
      <c r="K661" s="100"/>
      <c r="L661" s="101"/>
      <c r="M661" s="102"/>
      <c r="N661" s="102"/>
      <c r="O661" s="102"/>
      <c r="P661" s="102"/>
      <c r="T661" s="103"/>
      <c r="U661" s="104"/>
      <c r="V661" s="105"/>
      <c r="W661" s="105"/>
    </row>
    <row r="662" spans="11:23" x14ac:dyDescent="0.35">
      <c r="K662" s="100"/>
      <c r="L662" s="101"/>
      <c r="M662" s="102"/>
      <c r="N662" s="102"/>
      <c r="O662" s="102"/>
      <c r="P662" s="102"/>
      <c r="T662" s="103"/>
      <c r="U662" s="104"/>
      <c r="V662" s="105"/>
      <c r="W662" s="105"/>
    </row>
    <row r="663" spans="11:23" x14ac:dyDescent="0.35">
      <c r="K663" s="100"/>
      <c r="L663" s="101"/>
      <c r="M663" s="102"/>
      <c r="N663" s="102"/>
      <c r="O663" s="102"/>
      <c r="P663" s="102"/>
      <c r="T663" s="103"/>
      <c r="U663" s="104"/>
      <c r="V663" s="105"/>
      <c r="W663" s="105"/>
    </row>
    <row r="664" spans="11:23" x14ac:dyDescent="0.35">
      <c r="K664" s="100"/>
      <c r="L664" s="101"/>
      <c r="M664" s="102"/>
      <c r="N664" s="102"/>
      <c r="O664" s="102"/>
      <c r="P664" s="102"/>
      <c r="T664" s="103"/>
      <c r="U664" s="104"/>
      <c r="V664" s="105"/>
      <c r="W664" s="105"/>
    </row>
    <row r="665" spans="11:23" x14ac:dyDescent="0.35">
      <c r="K665" s="100"/>
      <c r="L665" s="101"/>
      <c r="M665" s="102"/>
      <c r="N665" s="102"/>
      <c r="O665" s="102"/>
      <c r="P665" s="102"/>
      <c r="T665" s="103"/>
      <c r="U665" s="104"/>
      <c r="V665" s="105"/>
      <c r="W665" s="105"/>
    </row>
    <row r="666" spans="11:23" x14ac:dyDescent="0.35">
      <c r="K666" s="100"/>
      <c r="L666" s="101"/>
      <c r="M666" s="102"/>
      <c r="N666" s="102"/>
      <c r="O666" s="102"/>
      <c r="P666" s="102"/>
      <c r="T666" s="103"/>
      <c r="U666" s="104"/>
      <c r="V666" s="105"/>
      <c r="W666" s="105"/>
    </row>
    <row r="667" spans="11:23" x14ac:dyDescent="0.35">
      <c r="K667" s="100"/>
      <c r="L667" s="101"/>
      <c r="M667" s="102"/>
      <c r="N667" s="102"/>
      <c r="O667" s="102"/>
      <c r="P667" s="102"/>
      <c r="T667" s="103"/>
      <c r="U667" s="104"/>
      <c r="V667" s="105"/>
      <c r="W667" s="105"/>
    </row>
    <row r="668" spans="11:23" x14ac:dyDescent="0.35">
      <c r="K668" s="100"/>
      <c r="L668" s="101"/>
      <c r="M668" s="102"/>
      <c r="N668" s="102"/>
      <c r="O668" s="102"/>
      <c r="P668" s="102"/>
      <c r="T668" s="103"/>
      <c r="U668" s="104"/>
      <c r="V668" s="105"/>
      <c r="W668" s="105"/>
    </row>
    <row r="669" spans="11:23" x14ac:dyDescent="0.35">
      <c r="K669" s="100"/>
      <c r="L669" s="101"/>
      <c r="M669" s="102"/>
      <c r="N669" s="102"/>
      <c r="O669" s="102"/>
      <c r="P669" s="102"/>
      <c r="T669" s="103"/>
      <c r="U669" s="104"/>
      <c r="V669" s="105"/>
      <c r="W669" s="105"/>
    </row>
    <row r="670" spans="11:23" x14ac:dyDescent="0.35">
      <c r="K670" s="100"/>
      <c r="L670" s="101"/>
      <c r="M670" s="102"/>
      <c r="N670" s="102"/>
      <c r="O670" s="102"/>
      <c r="P670" s="102"/>
      <c r="T670" s="103"/>
      <c r="U670" s="104"/>
      <c r="V670" s="105"/>
      <c r="W670" s="105"/>
    </row>
    <row r="671" spans="11:23" x14ac:dyDescent="0.35">
      <c r="K671" s="100"/>
      <c r="L671" s="101"/>
      <c r="M671" s="102"/>
      <c r="N671" s="102"/>
      <c r="O671" s="102"/>
      <c r="P671" s="102"/>
      <c r="T671" s="103"/>
      <c r="U671" s="104"/>
      <c r="V671" s="105"/>
      <c r="W671" s="105"/>
    </row>
    <row r="672" spans="11:23" x14ac:dyDescent="0.35">
      <c r="K672" s="100"/>
      <c r="L672" s="101"/>
      <c r="M672" s="102"/>
      <c r="N672" s="102"/>
      <c r="O672" s="102"/>
      <c r="P672" s="102"/>
      <c r="T672" s="103"/>
      <c r="U672" s="104"/>
      <c r="V672" s="105"/>
      <c r="W672" s="105"/>
    </row>
    <row r="673" spans="11:23" x14ac:dyDescent="0.35">
      <c r="K673" s="100"/>
      <c r="L673" s="101"/>
      <c r="M673" s="102"/>
      <c r="N673" s="102"/>
      <c r="O673" s="102"/>
      <c r="P673" s="102"/>
      <c r="T673" s="103"/>
      <c r="U673" s="104"/>
      <c r="V673" s="105"/>
      <c r="W673" s="105"/>
    </row>
    <row r="674" spans="11:23" x14ac:dyDescent="0.35">
      <c r="K674" s="100"/>
      <c r="L674" s="101"/>
      <c r="M674" s="102"/>
      <c r="N674" s="102"/>
      <c r="O674" s="102"/>
      <c r="P674" s="102"/>
      <c r="T674" s="103"/>
      <c r="U674" s="104"/>
      <c r="V674" s="105"/>
      <c r="W674" s="105"/>
    </row>
    <row r="675" spans="11:23" x14ac:dyDescent="0.35">
      <c r="K675" s="100"/>
      <c r="L675" s="101"/>
      <c r="M675" s="102"/>
      <c r="N675" s="102"/>
      <c r="O675" s="102"/>
      <c r="P675" s="102"/>
      <c r="T675" s="103"/>
      <c r="U675" s="104"/>
      <c r="V675" s="105"/>
      <c r="W675" s="105"/>
    </row>
    <row r="676" spans="11:23" x14ac:dyDescent="0.35">
      <c r="K676" s="100"/>
      <c r="L676" s="101"/>
      <c r="M676" s="102"/>
      <c r="N676" s="102"/>
      <c r="O676" s="102"/>
      <c r="P676" s="102"/>
      <c r="T676" s="103"/>
      <c r="U676" s="104"/>
      <c r="V676" s="105"/>
      <c r="W676" s="105"/>
    </row>
    <row r="677" spans="11:23" x14ac:dyDescent="0.35">
      <c r="K677" s="100"/>
      <c r="L677" s="101"/>
      <c r="M677" s="102"/>
      <c r="N677" s="102"/>
      <c r="O677" s="102"/>
      <c r="P677" s="102"/>
      <c r="T677" s="103"/>
      <c r="U677" s="104"/>
      <c r="V677" s="105"/>
      <c r="W677" s="105"/>
    </row>
    <row r="678" spans="11:23" x14ac:dyDescent="0.35">
      <c r="K678" s="100"/>
      <c r="L678" s="101"/>
      <c r="M678" s="102"/>
      <c r="N678" s="102"/>
      <c r="O678" s="102"/>
      <c r="P678" s="102"/>
      <c r="T678" s="103"/>
      <c r="U678" s="104"/>
      <c r="V678" s="105"/>
      <c r="W678" s="105"/>
    </row>
    <row r="679" spans="11:23" x14ac:dyDescent="0.35">
      <c r="K679" s="100"/>
      <c r="L679" s="101"/>
      <c r="M679" s="102"/>
      <c r="N679" s="102"/>
      <c r="O679" s="102"/>
      <c r="P679" s="102"/>
      <c r="T679" s="103"/>
      <c r="U679" s="104"/>
      <c r="V679" s="105"/>
      <c r="W679" s="105"/>
    </row>
    <row r="680" spans="11:23" x14ac:dyDescent="0.35">
      <c r="K680" s="100"/>
      <c r="L680" s="101"/>
      <c r="M680" s="102"/>
      <c r="N680" s="102"/>
      <c r="O680" s="102"/>
      <c r="P680" s="102"/>
      <c r="T680" s="103"/>
      <c r="U680" s="104"/>
      <c r="V680" s="105"/>
      <c r="W680" s="105"/>
    </row>
    <row r="681" spans="11:23" x14ac:dyDescent="0.35">
      <c r="K681" s="100"/>
      <c r="L681" s="101"/>
      <c r="M681" s="102"/>
      <c r="N681" s="102"/>
      <c r="O681" s="102"/>
      <c r="P681" s="102"/>
      <c r="T681" s="103"/>
      <c r="U681" s="104"/>
      <c r="V681" s="105"/>
      <c r="W681" s="105"/>
    </row>
    <row r="682" spans="11:23" x14ac:dyDescent="0.35">
      <c r="K682" s="100"/>
      <c r="L682" s="101"/>
      <c r="M682" s="102"/>
      <c r="N682" s="102"/>
      <c r="O682" s="102"/>
      <c r="P682" s="102"/>
      <c r="T682" s="103"/>
      <c r="U682" s="104"/>
      <c r="V682" s="105"/>
      <c r="W682" s="105"/>
    </row>
    <row r="683" spans="11:23" x14ac:dyDescent="0.35">
      <c r="K683" s="100"/>
      <c r="L683" s="101"/>
      <c r="M683" s="102"/>
      <c r="N683" s="102"/>
      <c r="O683" s="102"/>
      <c r="P683" s="102"/>
      <c r="T683" s="103"/>
      <c r="U683" s="104"/>
      <c r="V683" s="105"/>
      <c r="W683" s="105"/>
    </row>
    <row r="684" spans="11:23" x14ac:dyDescent="0.35">
      <c r="K684" s="100"/>
      <c r="L684" s="101"/>
      <c r="M684" s="102"/>
      <c r="N684" s="102"/>
      <c r="O684" s="102"/>
      <c r="P684" s="102"/>
      <c r="T684" s="103"/>
      <c r="U684" s="104"/>
      <c r="V684" s="105"/>
      <c r="W684" s="105"/>
    </row>
    <row r="685" spans="11:23" x14ac:dyDescent="0.35">
      <c r="K685" s="100"/>
      <c r="L685" s="101"/>
      <c r="M685" s="102"/>
      <c r="N685" s="102"/>
      <c r="O685" s="102"/>
      <c r="P685" s="102"/>
      <c r="T685" s="103"/>
      <c r="U685" s="104"/>
      <c r="V685" s="105"/>
      <c r="W685" s="105"/>
    </row>
    <row r="686" spans="11:23" x14ac:dyDescent="0.35">
      <c r="K686" s="100"/>
      <c r="L686" s="101"/>
      <c r="M686" s="102"/>
      <c r="N686" s="102"/>
      <c r="O686" s="102"/>
      <c r="P686" s="102"/>
      <c r="T686" s="103"/>
      <c r="U686" s="104"/>
      <c r="V686" s="105"/>
      <c r="W686" s="105"/>
    </row>
    <row r="687" spans="11:23" x14ac:dyDescent="0.35">
      <c r="K687" s="100"/>
      <c r="L687" s="101"/>
      <c r="M687" s="102"/>
      <c r="N687" s="102"/>
      <c r="O687" s="102"/>
      <c r="P687" s="102"/>
      <c r="T687" s="103"/>
      <c r="U687" s="104"/>
      <c r="V687" s="105"/>
      <c r="W687" s="105"/>
    </row>
    <row r="688" spans="11:23" x14ac:dyDescent="0.35">
      <c r="K688" s="100"/>
      <c r="L688" s="101"/>
      <c r="M688" s="102"/>
      <c r="N688" s="102"/>
      <c r="O688" s="102"/>
      <c r="P688" s="102"/>
      <c r="T688" s="103"/>
      <c r="U688" s="104"/>
      <c r="V688" s="105"/>
      <c r="W688" s="105"/>
    </row>
    <row r="689" spans="11:23" x14ac:dyDescent="0.35">
      <c r="K689" s="100"/>
      <c r="L689" s="101"/>
      <c r="M689" s="102"/>
      <c r="N689" s="102"/>
      <c r="O689" s="102"/>
      <c r="P689" s="102"/>
      <c r="T689" s="103"/>
      <c r="U689" s="104"/>
      <c r="V689" s="105"/>
      <c r="W689" s="105"/>
    </row>
    <row r="690" spans="11:23" x14ac:dyDescent="0.35">
      <c r="K690" s="100"/>
      <c r="L690" s="101"/>
      <c r="M690" s="102"/>
      <c r="N690" s="102"/>
      <c r="O690" s="102"/>
      <c r="P690" s="102"/>
      <c r="T690" s="103"/>
      <c r="U690" s="104"/>
      <c r="V690" s="105"/>
      <c r="W690" s="105"/>
    </row>
    <row r="691" spans="11:23" x14ac:dyDescent="0.35">
      <c r="K691" s="100"/>
      <c r="L691" s="101"/>
      <c r="M691" s="102"/>
      <c r="N691" s="102"/>
      <c r="O691" s="102"/>
      <c r="P691" s="102"/>
      <c r="T691" s="103"/>
      <c r="U691" s="104"/>
      <c r="V691" s="105"/>
      <c r="W691" s="105"/>
    </row>
    <row r="692" spans="11:23" x14ac:dyDescent="0.35">
      <c r="K692" s="100"/>
      <c r="L692" s="101"/>
      <c r="M692" s="102"/>
      <c r="N692" s="102"/>
      <c r="O692" s="102"/>
      <c r="P692" s="102"/>
      <c r="T692" s="103"/>
      <c r="U692" s="104"/>
      <c r="V692" s="105"/>
      <c r="W692" s="105"/>
    </row>
    <row r="693" spans="11:23" x14ac:dyDescent="0.35">
      <c r="K693" s="100"/>
      <c r="L693" s="101"/>
      <c r="M693" s="102"/>
      <c r="N693" s="102"/>
      <c r="O693" s="102"/>
      <c r="P693" s="102"/>
      <c r="T693" s="103"/>
      <c r="U693" s="104"/>
      <c r="V693" s="105"/>
      <c r="W693" s="105"/>
    </row>
    <row r="694" spans="11:23" x14ac:dyDescent="0.35">
      <c r="K694" s="100"/>
      <c r="L694" s="101"/>
      <c r="M694" s="102"/>
      <c r="N694" s="102"/>
      <c r="O694" s="102"/>
      <c r="P694" s="102"/>
      <c r="T694" s="103"/>
      <c r="U694" s="104"/>
      <c r="V694" s="105"/>
      <c r="W694" s="105"/>
    </row>
    <row r="695" spans="11:23" x14ac:dyDescent="0.35">
      <c r="K695" s="100"/>
      <c r="L695" s="101"/>
      <c r="M695" s="102"/>
      <c r="N695" s="102"/>
      <c r="O695" s="102"/>
      <c r="P695" s="102"/>
      <c r="T695" s="103"/>
      <c r="U695" s="104"/>
      <c r="V695" s="105"/>
      <c r="W695" s="105"/>
    </row>
    <row r="696" spans="11:23" x14ac:dyDescent="0.35">
      <c r="K696" s="100"/>
      <c r="L696" s="101"/>
      <c r="M696" s="102"/>
      <c r="N696" s="102"/>
      <c r="O696" s="102"/>
      <c r="P696" s="102"/>
      <c r="T696" s="103"/>
      <c r="U696" s="104"/>
      <c r="V696" s="105"/>
      <c r="W696" s="105"/>
    </row>
    <row r="697" spans="11:23" x14ac:dyDescent="0.35">
      <c r="K697" s="100"/>
      <c r="L697" s="101"/>
      <c r="M697" s="102"/>
      <c r="N697" s="102"/>
      <c r="O697" s="102"/>
      <c r="P697" s="102"/>
      <c r="T697" s="103"/>
      <c r="U697" s="104"/>
      <c r="V697" s="105"/>
      <c r="W697" s="105"/>
    </row>
    <row r="698" spans="11:23" x14ac:dyDescent="0.35">
      <c r="K698" s="100"/>
      <c r="L698" s="101"/>
      <c r="M698" s="102"/>
      <c r="N698" s="102"/>
      <c r="O698" s="102"/>
      <c r="P698" s="102"/>
      <c r="T698" s="103"/>
      <c r="U698" s="104"/>
      <c r="V698" s="105"/>
      <c r="W698" s="105"/>
    </row>
    <row r="699" spans="11:23" x14ac:dyDescent="0.35">
      <c r="K699" s="100"/>
      <c r="L699" s="101"/>
      <c r="M699" s="102"/>
      <c r="N699" s="102"/>
      <c r="O699" s="102"/>
      <c r="P699" s="102"/>
      <c r="T699" s="103"/>
      <c r="U699" s="104"/>
      <c r="V699" s="105"/>
      <c r="W699" s="105"/>
    </row>
    <row r="700" spans="11:23" x14ac:dyDescent="0.35">
      <c r="K700" s="100"/>
      <c r="L700" s="101"/>
      <c r="M700" s="102"/>
      <c r="N700" s="102"/>
      <c r="O700" s="102"/>
      <c r="P700" s="102"/>
      <c r="T700" s="103"/>
      <c r="U700" s="104"/>
      <c r="V700" s="105"/>
      <c r="W700" s="105"/>
    </row>
    <row r="701" spans="11:23" x14ac:dyDescent="0.35">
      <c r="K701" s="100"/>
      <c r="L701" s="101"/>
      <c r="M701" s="102"/>
      <c r="N701" s="102"/>
      <c r="O701" s="102"/>
      <c r="P701" s="102"/>
      <c r="T701" s="103"/>
      <c r="U701" s="104"/>
      <c r="V701" s="105"/>
      <c r="W701" s="105"/>
    </row>
    <row r="702" spans="11:23" x14ac:dyDescent="0.35">
      <c r="K702" s="100"/>
      <c r="L702" s="101"/>
      <c r="M702" s="102"/>
      <c r="N702" s="102"/>
      <c r="O702" s="102"/>
      <c r="P702" s="102"/>
      <c r="T702" s="103"/>
      <c r="U702" s="104"/>
      <c r="V702" s="105"/>
      <c r="W702" s="105"/>
    </row>
    <row r="703" spans="11:23" x14ac:dyDescent="0.35">
      <c r="K703" s="100"/>
      <c r="L703" s="101"/>
      <c r="M703" s="102"/>
      <c r="N703" s="102"/>
      <c r="O703" s="102"/>
      <c r="P703" s="102"/>
      <c r="T703" s="103"/>
      <c r="U703" s="104"/>
      <c r="V703" s="105"/>
      <c r="W703" s="105"/>
    </row>
    <row r="704" spans="11:23" x14ac:dyDescent="0.35">
      <c r="K704" s="100"/>
      <c r="L704" s="101"/>
      <c r="M704" s="102"/>
      <c r="N704" s="102"/>
      <c r="O704" s="102"/>
      <c r="P704" s="102"/>
      <c r="T704" s="103"/>
      <c r="U704" s="104"/>
      <c r="V704" s="105"/>
      <c r="W704" s="105"/>
    </row>
    <row r="705" spans="11:23" x14ac:dyDescent="0.35">
      <c r="K705" s="100"/>
      <c r="L705" s="101"/>
      <c r="M705" s="102"/>
      <c r="N705" s="102"/>
      <c r="O705" s="102"/>
      <c r="P705" s="102"/>
      <c r="T705" s="103"/>
      <c r="U705" s="104"/>
      <c r="V705" s="105"/>
      <c r="W705" s="105"/>
    </row>
    <row r="706" spans="11:23" x14ac:dyDescent="0.35">
      <c r="K706" s="100"/>
      <c r="L706" s="101"/>
      <c r="M706" s="102"/>
      <c r="N706" s="102"/>
      <c r="O706" s="102"/>
      <c r="P706" s="102"/>
      <c r="T706" s="103"/>
      <c r="U706" s="104"/>
      <c r="V706" s="105"/>
      <c r="W706" s="105"/>
    </row>
    <row r="707" spans="11:23" x14ac:dyDescent="0.35">
      <c r="K707" s="100"/>
      <c r="L707" s="101"/>
      <c r="M707" s="102"/>
      <c r="N707" s="102"/>
      <c r="O707" s="102"/>
      <c r="P707" s="102"/>
      <c r="T707" s="103"/>
      <c r="U707" s="104"/>
      <c r="V707" s="105"/>
      <c r="W707" s="105"/>
    </row>
    <row r="708" spans="11:23" x14ac:dyDescent="0.35">
      <c r="K708" s="100"/>
      <c r="L708" s="101"/>
      <c r="M708" s="102"/>
      <c r="N708" s="102"/>
      <c r="O708" s="102"/>
      <c r="P708" s="102"/>
      <c r="T708" s="103"/>
      <c r="U708" s="104"/>
      <c r="V708" s="105"/>
      <c r="W708" s="105"/>
    </row>
    <row r="709" spans="11:23" x14ac:dyDescent="0.35">
      <c r="K709" s="100"/>
      <c r="L709" s="101"/>
      <c r="M709" s="102"/>
      <c r="N709" s="102"/>
      <c r="O709" s="102"/>
      <c r="P709" s="102"/>
      <c r="T709" s="103"/>
      <c r="U709" s="104"/>
      <c r="V709" s="105"/>
      <c r="W709" s="105"/>
    </row>
    <row r="710" spans="11:23" x14ac:dyDescent="0.35">
      <c r="K710" s="100"/>
      <c r="L710" s="101"/>
      <c r="M710" s="102"/>
      <c r="N710" s="102"/>
      <c r="O710" s="102"/>
      <c r="P710" s="102"/>
      <c r="T710" s="103"/>
      <c r="U710" s="104"/>
      <c r="V710" s="105"/>
      <c r="W710" s="105"/>
    </row>
    <row r="711" spans="11:23" x14ac:dyDescent="0.35">
      <c r="K711" s="100"/>
      <c r="L711" s="101"/>
      <c r="M711" s="102"/>
      <c r="N711" s="102"/>
      <c r="O711" s="102"/>
      <c r="P711" s="102"/>
      <c r="T711" s="103"/>
      <c r="U711" s="104"/>
      <c r="V711" s="105"/>
      <c r="W711" s="105"/>
    </row>
    <row r="712" spans="11:23" x14ac:dyDescent="0.35">
      <c r="K712" s="100"/>
      <c r="L712" s="101"/>
      <c r="M712" s="102"/>
      <c r="N712" s="102"/>
      <c r="O712" s="102"/>
      <c r="P712" s="102"/>
      <c r="T712" s="103"/>
      <c r="U712" s="104"/>
      <c r="V712" s="105"/>
      <c r="W712" s="105"/>
    </row>
    <row r="713" spans="11:23" x14ac:dyDescent="0.35">
      <c r="K713" s="100"/>
      <c r="L713" s="101"/>
      <c r="M713" s="102"/>
      <c r="N713" s="102"/>
      <c r="O713" s="102"/>
      <c r="P713" s="102"/>
      <c r="T713" s="103"/>
      <c r="U713" s="104"/>
      <c r="V713" s="105"/>
      <c r="W713" s="105"/>
    </row>
    <row r="714" spans="11:23" x14ac:dyDescent="0.35">
      <c r="K714" s="100"/>
      <c r="L714" s="101"/>
      <c r="M714" s="102"/>
      <c r="N714" s="102"/>
      <c r="O714" s="102"/>
      <c r="P714" s="102"/>
      <c r="T714" s="103"/>
      <c r="U714" s="104"/>
      <c r="V714" s="105"/>
      <c r="W714" s="105"/>
    </row>
    <row r="715" spans="11:23" x14ac:dyDescent="0.35">
      <c r="K715" s="100"/>
      <c r="L715" s="101"/>
      <c r="M715" s="102"/>
      <c r="N715" s="102"/>
      <c r="O715" s="102"/>
      <c r="P715" s="102"/>
      <c r="T715" s="103"/>
      <c r="U715" s="104"/>
      <c r="V715" s="105"/>
      <c r="W715" s="105"/>
    </row>
    <row r="716" spans="11:23" x14ac:dyDescent="0.35">
      <c r="K716" s="100"/>
      <c r="L716" s="101"/>
      <c r="M716" s="102"/>
      <c r="N716" s="102"/>
      <c r="O716" s="102"/>
      <c r="P716" s="102"/>
      <c r="T716" s="103"/>
      <c r="U716" s="104"/>
      <c r="V716" s="105"/>
      <c r="W716" s="105"/>
    </row>
    <row r="717" spans="11:23" x14ac:dyDescent="0.35">
      <c r="K717" s="100"/>
      <c r="L717" s="101"/>
      <c r="M717" s="102"/>
      <c r="N717" s="102"/>
      <c r="O717" s="102"/>
      <c r="P717" s="102"/>
      <c r="T717" s="103"/>
      <c r="U717" s="104"/>
      <c r="V717" s="105"/>
      <c r="W717" s="105"/>
    </row>
    <row r="718" spans="11:23" x14ac:dyDescent="0.35">
      <c r="K718" s="100"/>
      <c r="L718" s="101"/>
      <c r="M718" s="102"/>
      <c r="N718" s="102"/>
      <c r="O718" s="102"/>
      <c r="P718" s="102"/>
      <c r="T718" s="103"/>
      <c r="U718" s="104"/>
      <c r="V718" s="105"/>
      <c r="W718" s="105"/>
    </row>
    <row r="719" spans="11:23" x14ac:dyDescent="0.35">
      <c r="K719" s="100"/>
      <c r="L719" s="101"/>
      <c r="M719" s="102"/>
      <c r="N719" s="102"/>
      <c r="O719" s="102"/>
      <c r="P719" s="102"/>
      <c r="T719" s="103"/>
      <c r="U719" s="104"/>
      <c r="V719" s="105"/>
      <c r="W719" s="105"/>
    </row>
    <row r="720" spans="11:23" x14ac:dyDescent="0.35">
      <c r="K720" s="100"/>
      <c r="L720" s="101"/>
      <c r="M720" s="102"/>
      <c r="N720" s="102"/>
      <c r="O720" s="102"/>
      <c r="P720" s="102"/>
      <c r="T720" s="103"/>
      <c r="U720" s="104"/>
      <c r="V720" s="105"/>
      <c r="W720" s="105"/>
    </row>
    <row r="721" spans="11:23" x14ac:dyDescent="0.35">
      <c r="K721" s="100"/>
      <c r="L721" s="101"/>
      <c r="M721" s="102"/>
      <c r="N721" s="102"/>
      <c r="O721" s="102"/>
      <c r="P721" s="102"/>
      <c r="T721" s="103"/>
      <c r="U721" s="104"/>
      <c r="V721" s="105"/>
      <c r="W721" s="105"/>
    </row>
    <row r="722" spans="11:23" x14ac:dyDescent="0.35">
      <c r="K722" s="100"/>
      <c r="L722" s="101"/>
      <c r="M722" s="102"/>
      <c r="N722" s="102"/>
      <c r="O722" s="102"/>
      <c r="P722" s="102"/>
      <c r="T722" s="103"/>
      <c r="U722" s="104"/>
      <c r="V722" s="105"/>
      <c r="W722" s="105"/>
    </row>
    <row r="723" spans="11:23" x14ac:dyDescent="0.35">
      <c r="K723" s="100"/>
      <c r="L723" s="101"/>
      <c r="M723" s="102"/>
      <c r="N723" s="102"/>
      <c r="O723" s="102"/>
      <c r="P723" s="102"/>
      <c r="T723" s="103"/>
      <c r="U723" s="104"/>
      <c r="V723" s="105"/>
      <c r="W723" s="105"/>
    </row>
    <row r="724" spans="11:23" x14ac:dyDescent="0.35">
      <c r="K724" s="100"/>
      <c r="L724" s="101"/>
      <c r="M724" s="102"/>
      <c r="N724" s="102"/>
      <c r="O724" s="102"/>
      <c r="P724" s="102"/>
      <c r="T724" s="103"/>
      <c r="U724" s="104"/>
      <c r="V724" s="105"/>
      <c r="W724" s="105"/>
    </row>
    <row r="725" spans="11:23" x14ac:dyDescent="0.35">
      <c r="K725" s="100"/>
      <c r="L725" s="101"/>
      <c r="M725" s="102"/>
      <c r="N725" s="102"/>
      <c r="O725" s="102"/>
      <c r="P725" s="102"/>
      <c r="T725" s="103"/>
      <c r="U725" s="104"/>
      <c r="V725" s="105"/>
      <c r="W725" s="105"/>
    </row>
    <row r="726" spans="11:23" x14ac:dyDescent="0.35">
      <c r="K726" s="100"/>
      <c r="L726" s="101"/>
      <c r="M726" s="102"/>
      <c r="N726" s="102"/>
      <c r="O726" s="102"/>
      <c r="P726" s="102"/>
      <c r="T726" s="103"/>
      <c r="U726" s="104"/>
      <c r="V726" s="105"/>
      <c r="W726" s="105"/>
    </row>
    <row r="727" spans="11:23" x14ac:dyDescent="0.35">
      <c r="K727" s="100"/>
      <c r="L727" s="101"/>
      <c r="M727" s="102"/>
      <c r="N727" s="102"/>
      <c r="O727" s="102"/>
      <c r="P727" s="102"/>
      <c r="T727" s="103"/>
      <c r="U727" s="104"/>
      <c r="V727" s="105"/>
      <c r="W727" s="105"/>
    </row>
    <row r="728" spans="11:23" x14ac:dyDescent="0.35">
      <c r="K728" s="100"/>
      <c r="L728" s="101"/>
      <c r="M728" s="102"/>
      <c r="N728" s="102"/>
      <c r="O728" s="102"/>
      <c r="P728" s="102"/>
      <c r="T728" s="103"/>
      <c r="U728" s="104"/>
      <c r="V728" s="105"/>
      <c r="W728" s="105"/>
    </row>
    <row r="729" spans="11:23" x14ac:dyDescent="0.35">
      <c r="K729" s="100"/>
      <c r="L729" s="101"/>
      <c r="M729" s="102"/>
      <c r="N729" s="102"/>
      <c r="O729" s="102"/>
      <c r="P729" s="102"/>
      <c r="T729" s="103"/>
      <c r="U729" s="104"/>
      <c r="V729" s="105"/>
      <c r="W729" s="105"/>
    </row>
    <row r="730" spans="11:23" x14ac:dyDescent="0.35">
      <c r="K730" s="100"/>
      <c r="L730" s="101"/>
      <c r="M730" s="102"/>
      <c r="N730" s="102"/>
      <c r="O730" s="102"/>
      <c r="P730" s="102"/>
      <c r="T730" s="103"/>
      <c r="U730" s="104"/>
      <c r="V730" s="105"/>
      <c r="W730" s="105"/>
    </row>
    <row r="731" spans="11:23" x14ac:dyDescent="0.35">
      <c r="K731" s="100"/>
      <c r="L731" s="101"/>
      <c r="M731" s="102"/>
      <c r="N731" s="102"/>
      <c r="O731" s="102"/>
      <c r="P731" s="102"/>
      <c r="T731" s="103"/>
      <c r="U731" s="104"/>
      <c r="V731" s="105"/>
      <c r="W731" s="105"/>
    </row>
    <row r="732" spans="11:23" x14ac:dyDescent="0.35">
      <c r="K732" s="100"/>
      <c r="L732" s="101"/>
      <c r="M732" s="102"/>
      <c r="N732" s="102"/>
      <c r="O732" s="102"/>
      <c r="P732" s="102"/>
      <c r="T732" s="103"/>
      <c r="U732" s="104"/>
      <c r="V732" s="105"/>
      <c r="W732" s="105"/>
    </row>
    <row r="733" spans="11:23" x14ac:dyDescent="0.35">
      <c r="K733" s="100"/>
      <c r="L733" s="101"/>
      <c r="M733" s="102"/>
      <c r="N733" s="102"/>
      <c r="O733" s="102"/>
      <c r="P733" s="102"/>
      <c r="T733" s="103"/>
      <c r="U733" s="104"/>
      <c r="V733" s="105"/>
      <c r="W733" s="105"/>
    </row>
    <row r="734" spans="11:23" x14ac:dyDescent="0.35">
      <c r="K734" s="100"/>
      <c r="L734" s="101"/>
      <c r="M734" s="102"/>
      <c r="N734" s="102"/>
      <c r="O734" s="102"/>
      <c r="P734" s="102"/>
      <c r="T734" s="103"/>
      <c r="U734" s="104"/>
      <c r="V734" s="105"/>
      <c r="W734" s="105"/>
    </row>
    <row r="735" spans="11:23" x14ac:dyDescent="0.35">
      <c r="K735" s="100"/>
      <c r="L735" s="101"/>
      <c r="M735" s="102"/>
      <c r="N735" s="102"/>
      <c r="O735" s="102"/>
      <c r="P735" s="102"/>
      <c r="T735" s="103"/>
      <c r="U735" s="104"/>
      <c r="V735" s="105"/>
      <c r="W735" s="105"/>
    </row>
    <row r="736" spans="11:23" x14ac:dyDescent="0.35">
      <c r="K736" s="100"/>
      <c r="L736" s="101"/>
      <c r="M736" s="102"/>
      <c r="N736" s="102"/>
      <c r="O736" s="102"/>
      <c r="P736" s="102"/>
      <c r="T736" s="103"/>
      <c r="U736" s="104"/>
      <c r="V736" s="105"/>
      <c r="W736" s="105"/>
    </row>
    <row r="737" spans="11:23" x14ac:dyDescent="0.35">
      <c r="K737" s="100"/>
      <c r="L737" s="101"/>
      <c r="M737" s="102"/>
      <c r="N737" s="102"/>
      <c r="O737" s="102"/>
      <c r="P737" s="102"/>
      <c r="T737" s="103"/>
      <c r="U737" s="104"/>
      <c r="V737" s="105"/>
      <c r="W737" s="105"/>
    </row>
    <row r="738" spans="11:23" x14ac:dyDescent="0.35">
      <c r="K738" s="100"/>
      <c r="L738" s="101"/>
      <c r="M738" s="102"/>
      <c r="N738" s="102"/>
      <c r="O738" s="102"/>
      <c r="P738" s="102"/>
      <c r="T738" s="103"/>
      <c r="U738" s="104"/>
      <c r="V738" s="105"/>
      <c r="W738" s="105"/>
    </row>
    <row r="739" spans="11:23" x14ac:dyDescent="0.35">
      <c r="K739" s="100"/>
      <c r="L739" s="101"/>
      <c r="M739" s="102"/>
      <c r="N739" s="102"/>
      <c r="O739" s="102"/>
      <c r="P739" s="102"/>
      <c r="T739" s="103"/>
      <c r="U739" s="104"/>
      <c r="V739" s="105"/>
      <c r="W739" s="105"/>
    </row>
    <row r="740" spans="11:23" x14ac:dyDescent="0.35">
      <c r="K740" s="100"/>
      <c r="L740" s="101"/>
      <c r="M740" s="102"/>
      <c r="N740" s="102"/>
      <c r="O740" s="102"/>
      <c r="P740" s="102"/>
      <c r="T740" s="103"/>
      <c r="U740" s="104"/>
      <c r="V740" s="105"/>
      <c r="W740" s="105"/>
    </row>
    <row r="741" spans="11:23" x14ac:dyDescent="0.35">
      <c r="K741" s="100"/>
      <c r="L741" s="101"/>
      <c r="M741" s="102"/>
      <c r="N741" s="102"/>
      <c r="O741" s="102"/>
      <c r="P741" s="102"/>
      <c r="T741" s="103"/>
      <c r="U741" s="104"/>
      <c r="V741" s="105"/>
      <c r="W741" s="105"/>
    </row>
    <row r="742" spans="11:23" x14ac:dyDescent="0.35">
      <c r="K742" s="100"/>
      <c r="L742" s="101"/>
      <c r="M742" s="102"/>
      <c r="N742" s="102"/>
      <c r="O742" s="102"/>
      <c r="P742" s="102"/>
      <c r="T742" s="103"/>
      <c r="U742" s="104"/>
      <c r="V742" s="105"/>
      <c r="W742" s="105"/>
    </row>
    <row r="743" spans="11:23" x14ac:dyDescent="0.35">
      <c r="K743" s="100"/>
      <c r="L743" s="101"/>
      <c r="M743" s="102"/>
      <c r="N743" s="102"/>
      <c r="O743" s="102"/>
      <c r="P743" s="102"/>
      <c r="T743" s="103"/>
      <c r="U743" s="104"/>
      <c r="V743" s="105"/>
      <c r="W743" s="105"/>
    </row>
    <row r="744" spans="11:23" x14ac:dyDescent="0.35">
      <c r="K744" s="100"/>
      <c r="L744" s="101"/>
      <c r="M744" s="102"/>
      <c r="N744" s="102"/>
      <c r="O744" s="102"/>
      <c r="P744" s="102"/>
      <c r="T744" s="103"/>
      <c r="U744" s="104"/>
      <c r="V744" s="105"/>
      <c r="W744" s="105"/>
    </row>
    <row r="745" spans="11:23" x14ac:dyDescent="0.35">
      <c r="K745" s="100"/>
      <c r="L745" s="101"/>
      <c r="M745" s="102"/>
      <c r="N745" s="102"/>
      <c r="O745" s="102"/>
      <c r="P745" s="102"/>
      <c r="T745" s="103"/>
      <c r="U745" s="104"/>
      <c r="V745" s="105"/>
      <c r="W745" s="105"/>
    </row>
    <row r="746" spans="11:23" x14ac:dyDescent="0.35">
      <c r="K746" s="100"/>
      <c r="L746" s="101"/>
      <c r="M746" s="102"/>
      <c r="N746" s="102"/>
      <c r="O746" s="102"/>
      <c r="P746" s="102"/>
      <c r="T746" s="103"/>
      <c r="U746" s="104"/>
      <c r="V746" s="105"/>
      <c r="W746" s="105"/>
    </row>
    <row r="747" spans="11:23" x14ac:dyDescent="0.35">
      <c r="K747" s="100"/>
      <c r="L747" s="101"/>
      <c r="M747" s="102"/>
      <c r="N747" s="102"/>
      <c r="O747" s="102"/>
      <c r="P747" s="102"/>
      <c r="T747" s="103"/>
      <c r="U747" s="104"/>
      <c r="V747" s="105"/>
      <c r="W747" s="105"/>
    </row>
    <row r="748" spans="11:23" x14ac:dyDescent="0.35">
      <c r="K748" s="100"/>
      <c r="L748" s="101"/>
      <c r="M748" s="102"/>
      <c r="N748" s="102"/>
      <c r="O748" s="102"/>
      <c r="P748" s="102"/>
      <c r="T748" s="103"/>
      <c r="U748" s="104"/>
      <c r="V748" s="105"/>
      <c r="W748" s="105"/>
    </row>
    <row r="749" spans="11:23" x14ac:dyDescent="0.35">
      <c r="K749" s="100"/>
      <c r="L749" s="101"/>
      <c r="M749" s="102"/>
      <c r="N749" s="102"/>
      <c r="O749" s="102"/>
      <c r="P749" s="102"/>
      <c r="T749" s="103"/>
      <c r="U749" s="104"/>
      <c r="V749" s="105"/>
      <c r="W749" s="105"/>
    </row>
    <row r="750" spans="11:23" x14ac:dyDescent="0.35">
      <c r="K750" s="100"/>
      <c r="L750" s="101"/>
      <c r="M750" s="102"/>
      <c r="N750" s="102"/>
      <c r="O750" s="102"/>
      <c r="P750" s="102"/>
      <c r="T750" s="103"/>
      <c r="U750" s="104"/>
      <c r="V750" s="105"/>
      <c r="W750" s="105"/>
    </row>
    <row r="751" spans="11:23" x14ac:dyDescent="0.35">
      <c r="K751" s="100"/>
      <c r="L751" s="101"/>
      <c r="M751" s="102"/>
      <c r="N751" s="102"/>
      <c r="O751" s="102"/>
      <c r="P751" s="102"/>
      <c r="T751" s="103"/>
      <c r="U751" s="104"/>
      <c r="V751" s="105"/>
      <c r="W751" s="105"/>
    </row>
    <row r="752" spans="11:23" x14ac:dyDescent="0.35">
      <c r="K752" s="100"/>
      <c r="L752" s="101"/>
      <c r="M752" s="102"/>
      <c r="N752" s="102"/>
      <c r="O752" s="102"/>
      <c r="P752" s="102"/>
      <c r="T752" s="103"/>
      <c r="U752" s="104"/>
      <c r="V752" s="105"/>
      <c r="W752" s="105"/>
    </row>
    <row r="753" spans="11:23" x14ac:dyDescent="0.35">
      <c r="K753" s="100"/>
      <c r="L753" s="101"/>
      <c r="M753" s="102"/>
      <c r="N753" s="102"/>
      <c r="O753" s="102"/>
      <c r="P753" s="102"/>
      <c r="T753" s="103"/>
      <c r="U753" s="104"/>
      <c r="V753" s="105"/>
      <c r="W753" s="105"/>
    </row>
    <row r="754" spans="11:23" x14ac:dyDescent="0.35">
      <c r="K754" s="100"/>
      <c r="L754" s="101"/>
      <c r="M754" s="102"/>
      <c r="N754" s="102"/>
      <c r="O754" s="102"/>
      <c r="P754" s="102"/>
      <c r="T754" s="103"/>
      <c r="U754" s="104"/>
      <c r="V754" s="105"/>
      <c r="W754" s="105"/>
    </row>
    <row r="755" spans="11:23" x14ac:dyDescent="0.35">
      <c r="K755" s="100"/>
      <c r="L755" s="101"/>
      <c r="M755" s="102"/>
      <c r="N755" s="102"/>
      <c r="O755" s="102"/>
      <c r="P755" s="102"/>
      <c r="T755" s="103"/>
      <c r="U755" s="104"/>
      <c r="V755" s="105"/>
      <c r="W755" s="105"/>
    </row>
    <row r="756" spans="11:23" x14ac:dyDescent="0.35">
      <c r="K756" s="100"/>
      <c r="L756" s="101"/>
      <c r="M756" s="102"/>
      <c r="N756" s="102"/>
      <c r="O756" s="102"/>
      <c r="P756" s="102"/>
      <c r="T756" s="103"/>
      <c r="U756" s="104"/>
      <c r="V756" s="105"/>
      <c r="W756" s="105"/>
    </row>
    <row r="757" spans="11:23" x14ac:dyDescent="0.35">
      <c r="K757" s="100"/>
      <c r="L757" s="101"/>
      <c r="M757" s="102"/>
      <c r="N757" s="102"/>
      <c r="O757" s="102"/>
      <c r="P757" s="102"/>
      <c r="T757" s="103"/>
      <c r="U757" s="104"/>
      <c r="V757" s="105"/>
      <c r="W757" s="105"/>
    </row>
    <row r="758" spans="11:23" x14ac:dyDescent="0.35">
      <c r="K758" s="100"/>
      <c r="L758" s="101"/>
      <c r="M758" s="102"/>
      <c r="N758" s="102"/>
      <c r="O758" s="102"/>
      <c r="P758" s="102"/>
      <c r="T758" s="103"/>
      <c r="U758" s="104"/>
      <c r="V758" s="105"/>
      <c r="W758" s="105"/>
    </row>
    <row r="759" spans="11:23" x14ac:dyDescent="0.35">
      <c r="K759" s="100"/>
      <c r="L759" s="101"/>
      <c r="M759" s="102"/>
      <c r="N759" s="102"/>
      <c r="O759" s="102"/>
      <c r="P759" s="102"/>
      <c r="T759" s="103"/>
      <c r="U759" s="104"/>
      <c r="V759" s="105"/>
      <c r="W759" s="105"/>
    </row>
    <row r="760" spans="11:23" x14ac:dyDescent="0.35">
      <c r="K760" s="100"/>
      <c r="L760" s="101"/>
      <c r="M760" s="102"/>
      <c r="N760" s="102"/>
      <c r="O760" s="102"/>
      <c r="P760" s="102"/>
      <c r="T760" s="103"/>
      <c r="U760" s="104"/>
      <c r="V760" s="105"/>
      <c r="W760" s="105"/>
    </row>
    <row r="761" spans="11:23" x14ac:dyDescent="0.35">
      <c r="K761" s="100"/>
      <c r="L761" s="101"/>
      <c r="M761" s="102"/>
      <c r="N761" s="102"/>
      <c r="O761" s="102"/>
      <c r="P761" s="102"/>
      <c r="T761" s="103"/>
      <c r="U761" s="104"/>
      <c r="V761" s="105"/>
      <c r="W761" s="105"/>
    </row>
    <row r="762" spans="11:23" x14ac:dyDescent="0.35">
      <c r="K762" s="100"/>
      <c r="L762" s="101"/>
      <c r="M762" s="102"/>
      <c r="N762" s="102"/>
      <c r="O762" s="102"/>
      <c r="P762" s="102"/>
      <c r="T762" s="103"/>
      <c r="U762" s="104"/>
      <c r="V762" s="105"/>
      <c r="W762" s="105"/>
    </row>
    <row r="763" spans="11:23" x14ac:dyDescent="0.35">
      <c r="K763" s="100"/>
      <c r="L763" s="101"/>
      <c r="M763" s="102"/>
      <c r="N763" s="102"/>
      <c r="O763" s="102"/>
      <c r="P763" s="102"/>
      <c r="T763" s="103"/>
      <c r="U763" s="104"/>
      <c r="V763" s="105"/>
      <c r="W763" s="105"/>
    </row>
    <row r="764" spans="11:23" x14ac:dyDescent="0.35">
      <c r="K764" s="100"/>
      <c r="L764" s="101"/>
      <c r="M764" s="102"/>
      <c r="N764" s="102"/>
      <c r="O764" s="102"/>
      <c r="P764" s="102"/>
      <c r="T764" s="103"/>
      <c r="U764" s="104"/>
      <c r="V764" s="105"/>
      <c r="W764" s="105"/>
    </row>
    <row r="765" spans="11:23" x14ac:dyDescent="0.35">
      <c r="K765" s="100"/>
      <c r="L765" s="101"/>
      <c r="M765" s="102"/>
      <c r="N765" s="102"/>
      <c r="O765" s="102"/>
      <c r="P765" s="102"/>
      <c r="T765" s="103"/>
      <c r="U765" s="104"/>
      <c r="V765" s="105"/>
      <c r="W765" s="105"/>
    </row>
    <row r="766" spans="11:23" x14ac:dyDescent="0.35">
      <c r="K766" s="100"/>
      <c r="L766" s="101"/>
      <c r="M766" s="102"/>
      <c r="N766" s="102"/>
      <c r="O766" s="102"/>
      <c r="P766" s="102"/>
      <c r="T766" s="103"/>
      <c r="U766" s="104"/>
      <c r="V766" s="105"/>
      <c r="W766" s="105"/>
    </row>
    <row r="767" spans="11:23" x14ac:dyDescent="0.35">
      <c r="K767" s="100"/>
      <c r="L767" s="101"/>
      <c r="M767" s="102"/>
      <c r="N767" s="102"/>
      <c r="O767" s="102"/>
      <c r="P767" s="102"/>
      <c r="T767" s="103"/>
      <c r="U767" s="104"/>
      <c r="V767" s="105"/>
      <c r="W767" s="105"/>
    </row>
    <row r="768" spans="11:23" x14ac:dyDescent="0.35">
      <c r="K768" s="100"/>
      <c r="L768" s="101"/>
      <c r="M768" s="102"/>
      <c r="N768" s="102"/>
      <c r="O768" s="102"/>
      <c r="P768" s="102"/>
      <c r="T768" s="103"/>
      <c r="U768" s="104"/>
      <c r="V768" s="105"/>
      <c r="W768" s="105"/>
    </row>
    <row r="769" spans="11:23" x14ac:dyDescent="0.35">
      <c r="K769" s="100"/>
      <c r="L769" s="101"/>
      <c r="M769" s="102"/>
      <c r="N769" s="102"/>
      <c r="O769" s="102"/>
      <c r="P769" s="102"/>
      <c r="T769" s="103"/>
      <c r="U769" s="104"/>
      <c r="V769" s="105"/>
      <c r="W769" s="105"/>
    </row>
    <row r="770" spans="11:23" x14ac:dyDescent="0.35">
      <c r="K770" s="100"/>
      <c r="L770" s="101"/>
      <c r="M770" s="102"/>
      <c r="N770" s="102"/>
      <c r="O770" s="102"/>
      <c r="P770" s="102"/>
      <c r="T770" s="103"/>
      <c r="U770" s="104"/>
      <c r="V770" s="105"/>
      <c r="W770" s="105"/>
    </row>
    <row r="771" spans="11:23" x14ac:dyDescent="0.35">
      <c r="K771" s="100"/>
      <c r="L771" s="101"/>
      <c r="M771" s="102"/>
      <c r="N771" s="102"/>
      <c r="O771" s="102"/>
      <c r="P771" s="102"/>
      <c r="T771" s="103"/>
      <c r="U771" s="104"/>
      <c r="V771" s="105"/>
      <c r="W771" s="105"/>
    </row>
    <row r="772" spans="11:23" x14ac:dyDescent="0.35">
      <c r="K772" s="100"/>
      <c r="L772" s="101"/>
      <c r="M772" s="102"/>
      <c r="N772" s="102"/>
      <c r="O772" s="102"/>
      <c r="P772" s="102"/>
      <c r="T772" s="103"/>
      <c r="U772" s="104"/>
      <c r="V772" s="105"/>
      <c r="W772" s="105"/>
    </row>
    <row r="773" spans="11:23" x14ac:dyDescent="0.35">
      <c r="K773" s="100"/>
      <c r="L773" s="101"/>
      <c r="M773" s="102"/>
      <c r="N773" s="102"/>
      <c r="O773" s="102"/>
      <c r="P773" s="102"/>
      <c r="T773" s="103"/>
      <c r="U773" s="104"/>
      <c r="V773" s="105"/>
      <c r="W773" s="105"/>
    </row>
    <row r="774" spans="11:23" x14ac:dyDescent="0.35">
      <c r="K774" s="100"/>
      <c r="L774" s="101"/>
      <c r="M774" s="102"/>
      <c r="N774" s="102"/>
      <c r="O774" s="102"/>
      <c r="P774" s="102"/>
      <c r="T774" s="103"/>
      <c r="U774" s="104"/>
      <c r="V774" s="105"/>
      <c r="W774" s="105"/>
    </row>
    <row r="775" spans="11:23" x14ac:dyDescent="0.35">
      <c r="K775" s="100"/>
      <c r="L775" s="101"/>
      <c r="M775" s="102"/>
      <c r="N775" s="102"/>
      <c r="O775" s="102"/>
      <c r="P775" s="102"/>
      <c r="T775" s="103"/>
      <c r="U775" s="104"/>
      <c r="V775" s="105"/>
      <c r="W775" s="105"/>
    </row>
    <row r="776" spans="11:23" x14ac:dyDescent="0.35">
      <c r="K776" s="100"/>
      <c r="L776" s="101"/>
      <c r="M776" s="102"/>
      <c r="N776" s="102"/>
      <c r="O776" s="102"/>
      <c r="P776" s="102"/>
      <c r="T776" s="103"/>
      <c r="U776" s="104"/>
      <c r="V776" s="105"/>
      <c r="W776" s="105"/>
    </row>
    <row r="777" spans="11:23" x14ac:dyDescent="0.35">
      <c r="K777" s="100"/>
      <c r="L777" s="101"/>
      <c r="M777" s="102"/>
      <c r="N777" s="102"/>
      <c r="O777" s="102"/>
      <c r="P777" s="102"/>
      <c r="T777" s="103"/>
      <c r="U777" s="104"/>
      <c r="V777" s="105"/>
      <c r="W777" s="105"/>
    </row>
    <row r="778" spans="11:23" x14ac:dyDescent="0.35">
      <c r="K778" s="100"/>
      <c r="L778" s="101"/>
      <c r="M778" s="102"/>
      <c r="N778" s="102"/>
      <c r="O778" s="102"/>
      <c r="P778" s="102"/>
      <c r="T778" s="103"/>
      <c r="U778" s="104"/>
      <c r="V778" s="105"/>
      <c r="W778" s="105"/>
    </row>
    <row r="779" spans="11:23" x14ac:dyDescent="0.35">
      <c r="K779" s="100"/>
      <c r="L779" s="101"/>
      <c r="M779" s="102"/>
      <c r="N779" s="102"/>
      <c r="O779" s="102"/>
      <c r="P779" s="102"/>
      <c r="T779" s="103"/>
      <c r="U779" s="104"/>
      <c r="V779" s="105"/>
      <c r="W779" s="105"/>
    </row>
    <row r="780" spans="11:23" x14ac:dyDescent="0.35">
      <c r="K780" s="100"/>
      <c r="L780" s="101"/>
      <c r="M780" s="102"/>
      <c r="N780" s="102"/>
      <c r="O780" s="102"/>
      <c r="P780" s="102"/>
      <c r="T780" s="103"/>
      <c r="U780" s="104"/>
      <c r="V780" s="105"/>
      <c r="W780" s="105"/>
    </row>
    <row r="781" spans="11:23" x14ac:dyDescent="0.35">
      <c r="K781" s="100"/>
      <c r="L781" s="101"/>
      <c r="M781" s="102"/>
      <c r="N781" s="102"/>
      <c r="O781" s="102"/>
      <c r="P781" s="102"/>
      <c r="T781" s="103"/>
      <c r="U781" s="104"/>
      <c r="V781" s="105"/>
      <c r="W781" s="105"/>
    </row>
    <row r="782" spans="11:23" x14ac:dyDescent="0.35">
      <c r="K782" s="100"/>
      <c r="L782" s="101"/>
      <c r="M782" s="102"/>
      <c r="N782" s="102"/>
      <c r="O782" s="102"/>
      <c r="P782" s="102"/>
      <c r="T782" s="103"/>
      <c r="U782" s="104"/>
      <c r="V782" s="105"/>
      <c r="W782" s="105"/>
    </row>
    <row r="783" spans="11:23" x14ac:dyDescent="0.35">
      <c r="K783" s="100"/>
      <c r="L783" s="101"/>
      <c r="M783" s="102"/>
      <c r="N783" s="102"/>
      <c r="O783" s="102"/>
      <c r="P783" s="102"/>
      <c r="T783" s="103"/>
      <c r="U783" s="104"/>
      <c r="V783" s="105"/>
      <c r="W783" s="105"/>
    </row>
    <row r="784" spans="11:23" x14ac:dyDescent="0.35">
      <c r="K784" s="100"/>
      <c r="L784" s="101"/>
      <c r="M784" s="102"/>
      <c r="N784" s="102"/>
      <c r="O784" s="102"/>
      <c r="P784" s="102"/>
      <c r="T784" s="103"/>
      <c r="U784" s="104"/>
      <c r="V784" s="105"/>
      <c r="W784" s="105"/>
    </row>
    <row r="785" spans="11:23" x14ac:dyDescent="0.35">
      <c r="K785" s="100"/>
      <c r="L785" s="101"/>
      <c r="M785" s="102"/>
      <c r="N785" s="102"/>
      <c r="O785" s="102"/>
      <c r="P785" s="102"/>
      <c r="T785" s="103"/>
      <c r="U785" s="104"/>
      <c r="V785" s="105"/>
      <c r="W785" s="105"/>
    </row>
    <row r="786" spans="11:23" x14ac:dyDescent="0.35">
      <c r="K786" s="100"/>
      <c r="L786" s="101"/>
      <c r="M786" s="102"/>
      <c r="N786" s="102"/>
      <c r="O786" s="102"/>
      <c r="P786" s="102"/>
      <c r="T786" s="103"/>
      <c r="U786" s="104"/>
      <c r="V786" s="105"/>
      <c r="W786" s="105"/>
    </row>
    <row r="787" spans="11:23" x14ac:dyDescent="0.35">
      <c r="K787" s="100"/>
      <c r="L787" s="101"/>
      <c r="M787" s="102"/>
      <c r="N787" s="102"/>
      <c r="O787" s="102"/>
      <c r="P787" s="102"/>
      <c r="T787" s="103"/>
      <c r="U787" s="104"/>
      <c r="V787" s="105"/>
      <c r="W787" s="105"/>
    </row>
    <row r="788" spans="11:23" x14ac:dyDescent="0.35">
      <c r="K788" s="100"/>
      <c r="L788" s="101"/>
      <c r="M788" s="102"/>
      <c r="N788" s="102"/>
      <c r="O788" s="102"/>
      <c r="P788" s="102"/>
      <c r="T788" s="103"/>
      <c r="U788" s="104"/>
      <c r="V788" s="105"/>
      <c r="W788" s="105"/>
    </row>
    <row r="789" spans="11:23" x14ac:dyDescent="0.35">
      <c r="K789" s="100"/>
      <c r="L789" s="101"/>
      <c r="M789" s="102"/>
      <c r="N789" s="102"/>
      <c r="O789" s="102"/>
      <c r="P789" s="102"/>
      <c r="T789" s="103"/>
      <c r="U789" s="104"/>
      <c r="V789" s="105"/>
      <c r="W789" s="105"/>
    </row>
    <row r="790" spans="11:23" x14ac:dyDescent="0.35">
      <c r="K790" s="100"/>
      <c r="L790" s="101"/>
      <c r="M790" s="102"/>
      <c r="N790" s="102"/>
      <c r="O790" s="102"/>
      <c r="P790" s="102"/>
      <c r="T790" s="103"/>
      <c r="U790" s="104"/>
      <c r="V790" s="105"/>
      <c r="W790" s="105"/>
    </row>
    <row r="791" spans="11:23" x14ac:dyDescent="0.35">
      <c r="K791" s="100"/>
      <c r="L791" s="101"/>
      <c r="M791" s="102"/>
      <c r="N791" s="102"/>
      <c r="O791" s="102"/>
      <c r="P791" s="102"/>
      <c r="T791" s="103"/>
      <c r="U791" s="104"/>
      <c r="V791" s="105"/>
      <c r="W791" s="105"/>
    </row>
    <row r="792" spans="11:23" x14ac:dyDescent="0.35">
      <c r="K792" s="100"/>
      <c r="L792" s="101"/>
      <c r="M792" s="102"/>
      <c r="N792" s="102"/>
      <c r="O792" s="102"/>
      <c r="P792" s="102"/>
      <c r="T792" s="103"/>
      <c r="U792" s="104"/>
      <c r="V792" s="105"/>
      <c r="W792" s="105"/>
    </row>
    <row r="793" spans="11:23" x14ac:dyDescent="0.35">
      <c r="K793" s="100"/>
      <c r="L793" s="101"/>
      <c r="M793" s="102"/>
      <c r="N793" s="102"/>
      <c r="O793" s="102"/>
      <c r="P793" s="102"/>
      <c r="T793" s="103"/>
      <c r="U793" s="104"/>
      <c r="V793" s="105"/>
      <c r="W793" s="105"/>
    </row>
    <row r="794" spans="11:23" x14ac:dyDescent="0.35">
      <c r="K794" s="100"/>
      <c r="L794" s="101"/>
      <c r="M794" s="102"/>
      <c r="N794" s="102"/>
      <c r="O794" s="102"/>
      <c r="P794" s="102"/>
      <c r="T794" s="103"/>
      <c r="U794" s="104"/>
      <c r="V794" s="105"/>
      <c r="W794" s="105"/>
    </row>
    <row r="795" spans="11:23" x14ac:dyDescent="0.35">
      <c r="K795" s="100"/>
      <c r="L795" s="101"/>
      <c r="M795" s="102"/>
      <c r="N795" s="102"/>
      <c r="O795" s="102"/>
      <c r="P795" s="102"/>
      <c r="T795" s="103"/>
      <c r="U795" s="104"/>
      <c r="V795" s="105"/>
      <c r="W795" s="105"/>
    </row>
    <row r="796" spans="11:23" x14ac:dyDescent="0.35">
      <c r="K796" s="100"/>
      <c r="L796" s="101"/>
      <c r="M796" s="102"/>
      <c r="N796" s="102"/>
      <c r="O796" s="102"/>
      <c r="P796" s="102"/>
      <c r="T796" s="103"/>
      <c r="U796" s="104"/>
      <c r="V796" s="105"/>
      <c r="W796" s="105"/>
    </row>
    <row r="797" spans="11:23" x14ac:dyDescent="0.35">
      <c r="K797" s="100"/>
      <c r="L797" s="101"/>
      <c r="M797" s="102"/>
      <c r="N797" s="102"/>
      <c r="O797" s="102"/>
      <c r="P797" s="102"/>
      <c r="T797" s="103"/>
      <c r="U797" s="104"/>
      <c r="V797" s="105"/>
      <c r="W797" s="105"/>
    </row>
    <row r="798" spans="11:23" x14ac:dyDescent="0.35">
      <c r="K798" s="100"/>
      <c r="L798" s="101"/>
      <c r="M798" s="102"/>
      <c r="N798" s="102"/>
      <c r="O798" s="102"/>
      <c r="P798" s="102"/>
      <c r="T798" s="103"/>
      <c r="U798" s="104"/>
      <c r="V798" s="105"/>
      <c r="W798" s="105"/>
    </row>
    <row r="799" spans="11:23" x14ac:dyDescent="0.35">
      <c r="K799" s="100"/>
      <c r="L799" s="101"/>
      <c r="M799" s="102"/>
      <c r="N799" s="102"/>
      <c r="O799" s="102"/>
      <c r="P799" s="102"/>
      <c r="T799" s="103"/>
      <c r="U799" s="104"/>
      <c r="V799" s="105"/>
      <c r="W799" s="105"/>
    </row>
    <row r="800" spans="11:23" x14ac:dyDescent="0.35">
      <c r="K800" s="100"/>
      <c r="L800" s="101"/>
      <c r="M800" s="102"/>
      <c r="N800" s="102"/>
      <c r="O800" s="102"/>
      <c r="P800" s="102"/>
      <c r="T800" s="103"/>
      <c r="U800" s="104"/>
      <c r="V800" s="105"/>
      <c r="W800" s="105"/>
    </row>
    <row r="801" spans="11:23" x14ac:dyDescent="0.35">
      <c r="K801" s="100"/>
      <c r="L801" s="101"/>
      <c r="M801" s="102"/>
      <c r="N801" s="102"/>
      <c r="O801" s="102"/>
      <c r="P801" s="102"/>
      <c r="T801" s="103"/>
      <c r="U801" s="104"/>
      <c r="V801" s="105"/>
      <c r="W801" s="105"/>
    </row>
    <row r="802" spans="11:23" x14ac:dyDescent="0.35">
      <c r="K802" s="100"/>
      <c r="L802" s="101"/>
      <c r="M802" s="102"/>
      <c r="N802" s="102"/>
      <c r="O802" s="102"/>
      <c r="P802" s="102"/>
      <c r="T802" s="103"/>
      <c r="U802" s="104"/>
      <c r="V802" s="105"/>
      <c r="W802" s="105"/>
    </row>
    <row r="803" spans="11:23" x14ac:dyDescent="0.35">
      <c r="K803" s="100"/>
      <c r="L803" s="101"/>
      <c r="M803" s="102"/>
      <c r="N803" s="102"/>
      <c r="O803" s="102"/>
      <c r="P803" s="102"/>
      <c r="T803" s="103"/>
      <c r="U803" s="104"/>
      <c r="V803" s="105"/>
      <c r="W803" s="105"/>
    </row>
    <row r="804" spans="11:23" x14ac:dyDescent="0.35">
      <c r="K804" s="100"/>
      <c r="L804" s="101"/>
      <c r="M804" s="102"/>
      <c r="N804" s="102"/>
      <c r="O804" s="102"/>
      <c r="P804" s="102"/>
      <c r="T804" s="103"/>
      <c r="U804" s="104"/>
      <c r="V804" s="105"/>
      <c r="W804" s="105"/>
    </row>
    <row r="805" spans="11:23" x14ac:dyDescent="0.35">
      <c r="K805" s="100"/>
      <c r="L805" s="101"/>
      <c r="M805" s="102"/>
      <c r="N805" s="102"/>
      <c r="O805" s="102"/>
      <c r="P805" s="102"/>
      <c r="T805" s="103"/>
      <c r="U805" s="104"/>
      <c r="V805" s="105"/>
      <c r="W805" s="105"/>
    </row>
    <row r="806" spans="11:23" x14ac:dyDescent="0.35">
      <c r="K806" s="100"/>
      <c r="L806" s="101"/>
      <c r="M806" s="102"/>
      <c r="N806" s="102"/>
      <c r="O806" s="102"/>
      <c r="P806" s="102"/>
      <c r="T806" s="103"/>
      <c r="U806" s="104"/>
      <c r="V806" s="105"/>
      <c r="W806" s="105"/>
    </row>
    <row r="807" spans="11:23" x14ac:dyDescent="0.35">
      <c r="K807" s="100"/>
      <c r="L807" s="101"/>
      <c r="M807" s="102"/>
      <c r="N807" s="102"/>
      <c r="O807" s="102"/>
      <c r="P807" s="102"/>
      <c r="T807" s="103"/>
      <c r="U807" s="104"/>
      <c r="V807" s="105"/>
      <c r="W807" s="105"/>
    </row>
    <row r="808" spans="11:23" x14ac:dyDescent="0.35">
      <c r="K808" s="100"/>
      <c r="L808" s="101"/>
      <c r="M808" s="102"/>
      <c r="N808" s="102"/>
      <c r="O808" s="102"/>
      <c r="P808" s="102"/>
      <c r="T808" s="103"/>
      <c r="U808" s="104"/>
      <c r="V808" s="105"/>
      <c r="W808" s="105"/>
    </row>
    <row r="809" spans="11:23" x14ac:dyDescent="0.35">
      <c r="K809" s="100"/>
      <c r="L809" s="101"/>
      <c r="M809" s="102"/>
      <c r="N809" s="102"/>
      <c r="O809" s="102"/>
      <c r="P809" s="102"/>
      <c r="T809" s="103"/>
      <c r="U809" s="104"/>
      <c r="V809" s="105"/>
      <c r="W809" s="105"/>
    </row>
    <row r="810" spans="11:23" x14ac:dyDescent="0.35">
      <c r="K810" s="100"/>
      <c r="L810" s="101"/>
      <c r="M810" s="102"/>
      <c r="N810" s="102"/>
      <c r="O810" s="102"/>
      <c r="P810" s="102"/>
      <c r="T810" s="103"/>
      <c r="U810" s="104"/>
      <c r="V810" s="105"/>
      <c r="W810" s="105"/>
    </row>
    <row r="811" spans="11:23" x14ac:dyDescent="0.35">
      <c r="K811" s="100"/>
      <c r="L811" s="101"/>
      <c r="M811" s="102"/>
      <c r="N811" s="102"/>
      <c r="O811" s="102"/>
      <c r="P811" s="102"/>
      <c r="T811" s="103"/>
      <c r="U811" s="104"/>
      <c r="V811" s="105"/>
      <c r="W811" s="105"/>
    </row>
    <row r="812" spans="11:23" x14ac:dyDescent="0.35">
      <c r="K812" s="100"/>
      <c r="L812" s="101"/>
      <c r="M812" s="102"/>
      <c r="N812" s="102"/>
      <c r="O812" s="102"/>
      <c r="P812" s="102"/>
      <c r="T812" s="103"/>
      <c r="U812" s="104"/>
      <c r="V812" s="105"/>
      <c r="W812" s="105"/>
    </row>
    <row r="813" spans="11:23" x14ac:dyDescent="0.35">
      <c r="K813" s="100"/>
      <c r="L813" s="101"/>
      <c r="M813" s="102"/>
      <c r="N813" s="102"/>
      <c r="O813" s="102"/>
      <c r="P813" s="102"/>
      <c r="T813" s="103"/>
      <c r="U813" s="104"/>
      <c r="V813" s="105"/>
      <c r="W813" s="105"/>
    </row>
    <row r="814" spans="11:23" x14ac:dyDescent="0.35">
      <c r="K814" s="100"/>
      <c r="L814" s="101"/>
      <c r="M814" s="102"/>
      <c r="N814" s="102"/>
      <c r="O814" s="102"/>
      <c r="P814" s="102"/>
      <c r="T814" s="103"/>
      <c r="U814" s="104"/>
      <c r="V814" s="105"/>
      <c r="W814" s="105"/>
    </row>
    <row r="815" spans="11:23" x14ac:dyDescent="0.35">
      <c r="K815" s="100"/>
      <c r="L815" s="101"/>
      <c r="M815" s="102"/>
      <c r="N815" s="102"/>
      <c r="O815" s="102"/>
      <c r="P815" s="102"/>
      <c r="T815" s="103"/>
      <c r="U815" s="104"/>
      <c r="V815" s="105"/>
      <c r="W815" s="105"/>
    </row>
    <row r="816" spans="11:23" x14ac:dyDescent="0.35">
      <c r="K816" s="100"/>
      <c r="L816" s="101"/>
      <c r="M816" s="102"/>
      <c r="N816" s="102"/>
      <c r="O816" s="102"/>
      <c r="P816" s="102"/>
      <c r="T816" s="103"/>
      <c r="U816" s="104"/>
      <c r="V816" s="105"/>
      <c r="W816" s="105"/>
    </row>
    <row r="817" spans="11:23" x14ac:dyDescent="0.35">
      <c r="K817" s="100"/>
      <c r="L817" s="101"/>
      <c r="M817" s="102"/>
      <c r="N817" s="102"/>
      <c r="O817" s="102"/>
      <c r="P817" s="102"/>
      <c r="T817" s="103"/>
      <c r="U817" s="104"/>
      <c r="V817" s="105"/>
      <c r="W817" s="105"/>
    </row>
    <row r="818" spans="11:23" x14ac:dyDescent="0.35">
      <c r="K818" s="100"/>
      <c r="L818" s="101"/>
      <c r="M818" s="102"/>
      <c r="N818" s="102"/>
      <c r="O818" s="102"/>
      <c r="P818" s="102"/>
      <c r="T818" s="103"/>
      <c r="U818" s="104"/>
      <c r="V818" s="105"/>
      <c r="W818" s="105"/>
    </row>
    <row r="819" spans="11:23" x14ac:dyDescent="0.35">
      <c r="K819" s="100"/>
      <c r="L819" s="101"/>
      <c r="M819" s="102"/>
      <c r="N819" s="102"/>
      <c r="O819" s="102"/>
      <c r="P819" s="102"/>
      <c r="T819" s="103"/>
      <c r="U819" s="104"/>
      <c r="V819" s="105"/>
      <c r="W819" s="105"/>
    </row>
    <row r="820" spans="11:23" x14ac:dyDescent="0.35">
      <c r="K820" s="100"/>
      <c r="L820" s="101"/>
      <c r="M820" s="102"/>
      <c r="N820" s="102"/>
      <c r="O820" s="102"/>
      <c r="P820" s="102"/>
      <c r="T820" s="103"/>
      <c r="U820" s="104"/>
      <c r="V820" s="105"/>
      <c r="W820" s="105"/>
    </row>
    <row r="821" spans="11:23" x14ac:dyDescent="0.35">
      <c r="K821" s="100"/>
      <c r="L821" s="101"/>
      <c r="M821" s="102"/>
      <c r="N821" s="102"/>
      <c r="O821" s="102"/>
      <c r="P821" s="102"/>
      <c r="T821" s="103"/>
      <c r="U821" s="104"/>
      <c r="V821" s="105"/>
      <c r="W821" s="105"/>
    </row>
    <row r="822" spans="11:23" x14ac:dyDescent="0.35">
      <c r="K822" s="100"/>
      <c r="L822" s="101"/>
      <c r="M822" s="102"/>
      <c r="N822" s="102"/>
      <c r="O822" s="102"/>
      <c r="P822" s="102"/>
      <c r="T822" s="103"/>
      <c r="U822" s="104"/>
      <c r="V822" s="105"/>
      <c r="W822" s="105"/>
    </row>
    <row r="823" spans="11:23" x14ac:dyDescent="0.35">
      <c r="K823" s="100"/>
      <c r="L823" s="101"/>
      <c r="M823" s="102"/>
      <c r="N823" s="102"/>
      <c r="O823" s="102"/>
      <c r="P823" s="102"/>
      <c r="T823" s="103"/>
      <c r="U823" s="104"/>
      <c r="V823" s="105"/>
      <c r="W823" s="105"/>
    </row>
    <row r="824" spans="11:23" x14ac:dyDescent="0.35">
      <c r="K824" s="100"/>
      <c r="L824" s="101"/>
      <c r="M824" s="102"/>
      <c r="N824" s="102"/>
      <c r="O824" s="102"/>
      <c r="P824" s="102"/>
      <c r="T824" s="103"/>
      <c r="U824" s="104"/>
      <c r="V824" s="105"/>
      <c r="W824" s="105"/>
    </row>
    <row r="825" spans="11:23" x14ac:dyDescent="0.35">
      <c r="K825" s="100"/>
      <c r="L825" s="101"/>
      <c r="M825" s="102"/>
      <c r="N825" s="102"/>
      <c r="O825" s="102"/>
      <c r="P825" s="102"/>
      <c r="T825" s="103"/>
      <c r="U825" s="104"/>
      <c r="V825" s="105"/>
      <c r="W825" s="105"/>
    </row>
    <row r="826" spans="11:23" x14ac:dyDescent="0.35">
      <c r="K826" s="100"/>
      <c r="L826" s="101"/>
      <c r="M826" s="102"/>
      <c r="N826" s="102"/>
      <c r="O826" s="102"/>
      <c r="P826" s="102"/>
      <c r="T826" s="103"/>
      <c r="U826" s="104"/>
      <c r="V826" s="105"/>
      <c r="W826" s="105"/>
    </row>
    <row r="827" spans="11:23" x14ac:dyDescent="0.35">
      <c r="K827" s="100"/>
      <c r="L827" s="101"/>
      <c r="M827" s="102"/>
      <c r="N827" s="102"/>
      <c r="O827" s="102"/>
      <c r="P827" s="102"/>
      <c r="T827" s="103"/>
      <c r="U827" s="104"/>
      <c r="V827" s="105"/>
      <c r="W827" s="105"/>
    </row>
    <row r="828" spans="11:23" x14ac:dyDescent="0.35">
      <c r="K828" s="100"/>
      <c r="L828" s="101"/>
      <c r="M828" s="102"/>
      <c r="N828" s="102"/>
      <c r="O828" s="102"/>
      <c r="P828" s="102"/>
      <c r="T828" s="103"/>
      <c r="U828" s="104"/>
      <c r="V828" s="105"/>
      <c r="W828" s="105"/>
    </row>
    <row r="829" spans="11:23" x14ac:dyDescent="0.35">
      <c r="K829" s="100"/>
      <c r="L829" s="101"/>
      <c r="M829" s="102"/>
      <c r="N829" s="102"/>
      <c r="O829" s="102"/>
      <c r="P829" s="102"/>
      <c r="T829" s="103"/>
      <c r="U829" s="104"/>
      <c r="V829" s="105"/>
      <c r="W829" s="105"/>
    </row>
    <row r="830" spans="11:23" x14ac:dyDescent="0.35">
      <c r="K830" s="100"/>
      <c r="L830" s="101"/>
      <c r="M830" s="102"/>
      <c r="N830" s="102"/>
      <c r="O830" s="102"/>
      <c r="P830" s="102"/>
      <c r="T830" s="103"/>
      <c r="U830" s="104"/>
      <c r="V830" s="105"/>
      <c r="W830" s="105"/>
    </row>
    <row r="831" spans="11:23" x14ac:dyDescent="0.35">
      <c r="K831" s="100"/>
      <c r="L831" s="101"/>
      <c r="M831" s="102"/>
      <c r="N831" s="102"/>
      <c r="O831" s="102"/>
      <c r="P831" s="102"/>
      <c r="T831" s="103"/>
      <c r="U831" s="104"/>
      <c r="V831" s="105"/>
      <c r="W831" s="105"/>
    </row>
    <row r="832" spans="11:23" x14ac:dyDescent="0.35">
      <c r="K832" s="100"/>
      <c r="L832" s="101"/>
      <c r="M832" s="102"/>
      <c r="N832" s="102"/>
      <c r="O832" s="102"/>
      <c r="P832" s="102"/>
      <c r="T832" s="103"/>
      <c r="U832" s="104"/>
      <c r="V832" s="105"/>
      <c r="W832" s="105"/>
    </row>
    <row r="833" spans="11:23" x14ac:dyDescent="0.35">
      <c r="K833" s="100"/>
      <c r="L833" s="101"/>
      <c r="M833" s="102"/>
      <c r="N833" s="102"/>
      <c r="O833" s="102"/>
      <c r="P833" s="102"/>
      <c r="T833" s="103"/>
      <c r="U833" s="104"/>
      <c r="V833" s="105"/>
      <c r="W833" s="105"/>
    </row>
    <row r="834" spans="11:23" x14ac:dyDescent="0.35">
      <c r="K834" s="100"/>
      <c r="L834" s="101"/>
      <c r="M834" s="102"/>
      <c r="N834" s="102"/>
      <c r="O834" s="102"/>
      <c r="P834" s="102"/>
      <c r="T834" s="103"/>
      <c r="U834" s="104"/>
      <c r="V834" s="105"/>
      <c r="W834" s="105"/>
    </row>
    <row r="835" spans="11:23" x14ac:dyDescent="0.35">
      <c r="K835" s="100"/>
      <c r="L835" s="101"/>
      <c r="M835" s="102"/>
      <c r="N835" s="102"/>
      <c r="O835" s="102"/>
      <c r="P835" s="102"/>
      <c r="T835" s="103"/>
      <c r="U835" s="104"/>
      <c r="V835" s="105"/>
      <c r="W835" s="105"/>
    </row>
    <row r="836" spans="11:23" x14ac:dyDescent="0.35">
      <c r="K836" s="100"/>
      <c r="L836" s="101"/>
      <c r="M836" s="102"/>
      <c r="N836" s="102"/>
      <c r="O836" s="102"/>
      <c r="P836" s="102"/>
      <c r="T836" s="103"/>
      <c r="U836" s="104"/>
      <c r="V836" s="105"/>
      <c r="W836" s="105"/>
    </row>
    <row r="837" spans="11:23" x14ac:dyDescent="0.35">
      <c r="K837" s="100"/>
      <c r="L837" s="101"/>
      <c r="M837" s="102"/>
      <c r="N837" s="102"/>
      <c r="O837" s="102"/>
      <c r="P837" s="102"/>
      <c r="T837" s="103"/>
      <c r="U837" s="104"/>
      <c r="V837" s="105"/>
      <c r="W837" s="105"/>
    </row>
    <row r="838" spans="11:23" x14ac:dyDescent="0.35">
      <c r="K838" s="100"/>
      <c r="L838" s="101"/>
      <c r="M838" s="102"/>
      <c r="N838" s="102"/>
      <c r="O838" s="102"/>
      <c r="P838" s="102"/>
      <c r="T838" s="103"/>
      <c r="U838" s="104"/>
      <c r="V838" s="105"/>
      <c r="W838" s="105"/>
    </row>
    <row r="839" spans="11:23" x14ac:dyDescent="0.35">
      <c r="K839" s="100"/>
      <c r="L839" s="101"/>
      <c r="M839" s="102"/>
      <c r="N839" s="102"/>
      <c r="O839" s="102"/>
      <c r="P839" s="102"/>
      <c r="T839" s="103"/>
      <c r="U839" s="104"/>
      <c r="V839" s="105"/>
      <c r="W839" s="105"/>
    </row>
    <row r="840" spans="11:23" x14ac:dyDescent="0.35">
      <c r="K840" s="100"/>
      <c r="L840" s="101"/>
      <c r="M840" s="102"/>
      <c r="N840" s="102"/>
      <c r="O840" s="102"/>
      <c r="P840" s="102"/>
      <c r="T840" s="103"/>
      <c r="U840" s="104"/>
      <c r="V840" s="105"/>
      <c r="W840" s="105"/>
    </row>
    <row r="841" spans="11:23" x14ac:dyDescent="0.35">
      <c r="K841" s="100"/>
      <c r="L841" s="101"/>
      <c r="M841" s="102"/>
      <c r="N841" s="102"/>
      <c r="O841" s="102"/>
      <c r="P841" s="102"/>
      <c r="T841" s="103"/>
      <c r="U841" s="104"/>
      <c r="V841" s="105"/>
      <c r="W841" s="105"/>
    </row>
    <row r="842" spans="11:23" x14ac:dyDescent="0.35">
      <c r="K842" s="100"/>
      <c r="L842" s="101"/>
      <c r="M842" s="102"/>
      <c r="N842" s="102"/>
      <c r="O842" s="102"/>
      <c r="P842" s="102"/>
      <c r="T842" s="103"/>
      <c r="U842" s="104"/>
      <c r="V842" s="105"/>
      <c r="W842" s="105"/>
    </row>
    <row r="843" spans="11:23" x14ac:dyDescent="0.35">
      <c r="K843" s="100"/>
      <c r="L843" s="101"/>
      <c r="M843" s="102"/>
      <c r="N843" s="102"/>
      <c r="O843" s="102"/>
      <c r="P843" s="102"/>
      <c r="T843" s="103"/>
      <c r="U843" s="104"/>
      <c r="V843" s="105"/>
      <c r="W843" s="105"/>
    </row>
    <row r="844" spans="11:23" x14ac:dyDescent="0.35">
      <c r="K844" s="100"/>
      <c r="L844" s="101"/>
      <c r="M844" s="102"/>
      <c r="N844" s="102"/>
      <c r="O844" s="102"/>
      <c r="P844" s="102"/>
      <c r="T844" s="103"/>
      <c r="U844" s="104"/>
      <c r="V844" s="105"/>
      <c r="W844" s="105"/>
    </row>
    <row r="845" spans="11:23" x14ac:dyDescent="0.35">
      <c r="K845" s="100"/>
      <c r="L845" s="101"/>
      <c r="M845" s="102"/>
      <c r="N845" s="102"/>
      <c r="O845" s="102"/>
      <c r="P845" s="102"/>
      <c r="T845" s="103"/>
      <c r="U845" s="104"/>
      <c r="V845" s="105"/>
      <c r="W845" s="105"/>
    </row>
    <row r="846" spans="11:23" x14ac:dyDescent="0.35">
      <c r="K846" s="100"/>
      <c r="L846" s="101"/>
      <c r="M846" s="102"/>
      <c r="N846" s="102"/>
      <c r="O846" s="102"/>
      <c r="P846" s="102"/>
      <c r="T846" s="103"/>
      <c r="U846" s="104"/>
      <c r="V846" s="105"/>
      <c r="W846" s="105"/>
    </row>
    <row r="847" spans="11:23" x14ac:dyDescent="0.35">
      <c r="K847" s="100"/>
      <c r="L847" s="101"/>
      <c r="M847" s="102"/>
      <c r="N847" s="102"/>
      <c r="O847" s="102"/>
      <c r="P847" s="102"/>
      <c r="T847" s="103"/>
      <c r="U847" s="104"/>
      <c r="V847" s="105"/>
      <c r="W847" s="105"/>
    </row>
    <row r="848" spans="11:23" x14ac:dyDescent="0.35">
      <c r="K848" s="100"/>
      <c r="L848" s="101"/>
      <c r="M848" s="102"/>
      <c r="N848" s="102"/>
      <c r="O848" s="102"/>
      <c r="P848" s="102"/>
      <c r="T848" s="103"/>
      <c r="U848" s="104"/>
      <c r="V848" s="105"/>
      <c r="W848" s="105"/>
    </row>
    <row r="849" spans="11:23" x14ac:dyDescent="0.35">
      <c r="K849" s="100"/>
      <c r="L849" s="101"/>
      <c r="M849" s="102"/>
      <c r="N849" s="102"/>
      <c r="O849" s="102"/>
      <c r="P849" s="102"/>
      <c r="T849" s="103"/>
      <c r="U849" s="104"/>
      <c r="V849" s="105"/>
      <c r="W849" s="105"/>
    </row>
    <row r="850" spans="11:23" x14ac:dyDescent="0.35">
      <c r="K850" s="100"/>
      <c r="L850" s="101"/>
      <c r="M850" s="102"/>
      <c r="N850" s="102"/>
      <c r="O850" s="102"/>
      <c r="P850" s="102"/>
      <c r="T850" s="103"/>
      <c r="U850" s="104"/>
      <c r="V850" s="105"/>
      <c r="W850" s="105"/>
    </row>
    <row r="851" spans="11:23" x14ac:dyDescent="0.35">
      <c r="K851" s="100"/>
      <c r="L851" s="101"/>
      <c r="M851" s="102"/>
      <c r="N851" s="102"/>
      <c r="O851" s="102"/>
      <c r="P851" s="102"/>
      <c r="T851" s="103"/>
      <c r="U851" s="104"/>
      <c r="V851" s="105"/>
      <c r="W851" s="105"/>
    </row>
    <row r="852" spans="11:23" x14ac:dyDescent="0.35">
      <c r="K852" s="100"/>
      <c r="L852" s="101"/>
      <c r="M852" s="102"/>
      <c r="N852" s="102"/>
      <c r="O852" s="102"/>
      <c r="P852" s="102"/>
      <c r="T852" s="103"/>
      <c r="U852" s="104"/>
      <c r="V852" s="105"/>
      <c r="W852" s="105"/>
    </row>
    <row r="853" spans="11:23" x14ac:dyDescent="0.35">
      <c r="K853" s="100"/>
      <c r="L853" s="101"/>
      <c r="M853" s="102"/>
      <c r="N853" s="102"/>
      <c r="O853" s="102"/>
      <c r="P853" s="102"/>
      <c r="T853" s="103"/>
      <c r="U853" s="104"/>
      <c r="V853" s="105"/>
      <c r="W853" s="105"/>
    </row>
    <row r="854" spans="11:23" x14ac:dyDescent="0.35">
      <c r="K854" s="100"/>
      <c r="L854" s="101"/>
      <c r="M854" s="102"/>
      <c r="N854" s="102"/>
      <c r="O854" s="102"/>
      <c r="P854" s="102"/>
      <c r="T854" s="103"/>
      <c r="U854" s="104"/>
      <c r="V854" s="105"/>
      <c r="W854" s="105"/>
    </row>
    <row r="855" spans="11:23" x14ac:dyDescent="0.35">
      <c r="K855" s="100"/>
      <c r="L855" s="101"/>
      <c r="M855" s="102"/>
      <c r="N855" s="102"/>
      <c r="O855" s="102"/>
      <c r="P855" s="102"/>
      <c r="T855" s="103"/>
      <c r="U855" s="104"/>
      <c r="V855" s="105"/>
      <c r="W855" s="105"/>
    </row>
    <row r="856" spans="11:23" x14ac:dyDescent="0.35">
      <c r="K856" s="100"/>
      <c r="L856" s="101"/>
      <c r="M856" s="102"/>
      <c r="N856" s="102"/>
      <c r="O856" s="102"/>
      <c r="P856" s="102"/>
      <c r="T856" s="103"/>
      <c r="U856" s="104"/>
      <c r="V856" s="105"/>
      <c r="W856" s="105"/>
    </row>
    <row r="857" spans="11:23" x14ac:dyDescent="0.35">
      <c r="K857" s="100"/>
      <c r="L857" s="101"/>
      <c r="M857" s="102"/>
      <c r="N857" s="102"/>
      <c r="O857" s="102"/>
      <c r="P857" s="102"/>
      <c r="T857" s="103"/>
      <c r="U857" s="104"/>
      <c r="V857" s="105"/>
      <c r="W857" s="105"/>
    </row>
    <row r="858" spans="11:23" x14ac:dyDescent="0.35">
      <c r="K858" s="100"/>
      <c r="L858" s="101"/>
      <c r="M858" s="102"/>
      <c r="N858" s="102"/>
      <c r="O858" s="102"/>
      <c r="P858" s="102"/>
      <c r="T858" s="103"/>
      <c r="U858" s="104"/>
      <c r="V858" s="105"/>
      <c r="W858" s="105"/>
    </row>
    <row r="859" spans="11:23" x14ac:dyDescent="0.35">
      <c r="K859" s="100"/>
      <c r="L859" s="101"/>
      <c r="M859" s="102"/>
      <c r="N859" s="102"/>
      <c r="O859" s="102"/>
      <c r="P859" s="102"/>
      <c r="T859" s="103"/>
      <c r="U859" s="104"/>
      <c r="V859" s="105"/>
      <c r="W859" s="105"/>
    </row>
    <row r="860" spans="11:23" x14ac:dyDescent="0.35">
      <c r="K860" s="100"/>
      <c r="L860" s="101"/>
      <c r="M860" s="102"/>
      <c r="N860" s="102"/>
      <c r="O860" s="102"/>
      <c r="P860" s="102"/>
      <c r="T860" s="103"/>
      <c r="U860" s="104"/>
      <c r="V860" s="105"/>
      <c r="W860" s="105"/>
    </row>
    <row r="861" spans="11:23" x14ac:dyDescent="0.35">
      <c r="K861" s="100"/>
      <c r="L861" s="101"/>
      <c r="M861" s="102"/>
      <c r="N861" s="102"/>
      <c r="O861" s="102"/>
      <c r="P861" s="102"/>
      <c r="T861" s="103"/>
      <c r="U861" s="104"/>
      <c r="V861" s="105"/>
      <c r="W861" s="105"/>
    </row>
    <row r="862" spans="11:23" x14ac:dyDescent="0.35">
      <c r="K862" s="100"/>
      <c r="L862" s="101"/>
      <c r="M862" s="102"/>
      <c r="N862" s="102"/>
      <c r="O862" s="102"/>
      <c r="P862" s="102"/>
      <c r="T862" s="103"/>
      <c r="U862" s="104"/>
      <c r="V862" s="105"/>
      <c r="W862" s="105"/>
    </row>
    <row r="863" spans="11:23" x14ac:dyDescent="0.35">
      <c r="K863" s="100"/>
      <c r="L863" s="101"/>
      <c r="M863" s="102"/>
      <c r="N863" s="102"/>
      <c r="O863" s="102"/>
      <c r="P863" s="102"/>
      <c r="T863" s="103"/>
      <c r="U863" s="104"/>
      <c r="V863" s="105"/>
      <c r="W863" s="105"/>
    </row>
    <row r="864" spans="11:23" x14ac:dyDescent="0.35">
      <c r="K864" s="100"/>
      <c r="L864" s="101"/>
      <c r="M864" s="102"/>
      <c r="N864" s="102"/>
      <c r="O864" s="102"/>
      <c r="P864" s="102"/>
      <c r="T864" s="103"/>
      <c r="U864" s="104"/>
      <c r="V864" s="105"/>
      <c r="W864" s="105"/>
    </row>
    <row r="865" spans="11:23" x14ac:dyDescent="0.35">
      <c r="K865" s="100"/>
      <c r="L865" s="101"/>
      <c r="M865" s="102"/>
      <c r="N865" s="102"/>
      <c r="O865" s="102"/>
      <c r="P865" s="102"/>
      <c r="T865" s="103"/>
      <c r="U865" s="104"/>
      <c r="V865" s="105"/>
      <c r="W865" s="105"/>
    </row>
    <row r="866" spans="11:23" x14ac:dyDescent="0.35">
      <c r="K866" s="100"/>
      <c r="L866" s="101"/>
      <c r="M866" s="102"/>
      <c r="N866" s="102"/>
      <c r="O866" s="102"/>
      <c r="P866" s="102"/>
      <c r="T866" s="103"/>
      <c r="U866" s="104"/>
      <c r="V866" s="105"/>
      <c r="W866" s="105"/>
    </row>
    <row r="867" spans="11:23" x14ac:dyDescent="0.35">
      <c r="K867" s="100"/>
      <c r="L867" s="101"/>
      <c r="M867" s="102"/>
      <c r="N867" s="102"/>
      <c r="O867" s="102"/>
      <c r="P867" s="102"/>
      <c r="T867" s="103"/>
      <c r="U867" s="104"/>
      <c r="V867" s="105"/>
      <c r="W867" s="105"/>
    </row>
    <row r="868" spans="11:23" x14ac:dyDescent="0.35">
      <c r="K868" s="100"/>
      <c r="L868" s="101"/>
      <c r="M868" s="102"/>
      <c r="N868" s="102"/>
      <c r="O868" s="102"/>
      <c r="P868" s="102"/>
      <c r="T868" s="103"/>
      <c r="U868" s="104"/>
      <c r="V868" s="105"/>
      <c r="W868" s="105"/>
    </row>
    <row r="869" spans="11:23" x14ac:dyDescent="0.35">
      <c r="K869" s="100"/>
      <c r="L869" s="101"/>
      <c r="M869" s="102"/>
      <c r="N869" s="102"/>
      <c r="O869" s="102"/>
      <c r="P869" s="102"/>
      <c r="T869" s="103"/>
      <c r="U869" s="104"/>
      <c r="V869" s="105"/>
      <c r="W869" s="105"/>
    </row>
    <row r="870" spans="11:23" x14ac:dyDescent="0.35">
      <c r="K870" s="100"/>
      <c r="L870" s="101"/>
      <c r="M870" s="102"/>
      <c r="N870" s="102"/>
      <c r="O870" s="102"/>
      <c r="P870" s="102"/>
      <c r="T870" s="103"/>
      <c r="U870" s="104"/>
      <c r="V870" s="105"/>
      <c r="W870" s="105"/>
    </row>
    <row r="871" spans="11:23" x14ac:dyDescent="0.35">
      <c r="K871" s="100"/>
      <c r="L871" s="101"/>
      <c r="M871" s="102"/>
      <c r="N871" s="102"/>
      <c r="O871" s="102"/>
      <c r="P871" s="102"/>
      <c r="T871" s="103"/>
      <c r="U871" s="104"/>
      <c r="V871" s="105"/>
      <c r="W871" s="105"/>
    </row>
    <row r="872" spans="11:23" x14ac:dyDescent="0.35">
      <c r="K872" s="100"/>
      <c r="L872" s="101"/>
      <c r="M872" s="102"/>
      <c r="N872" s="102"/>
      <c r="O872" s="102"/>
      <c r="P872" s="102"/>
      <c r="T872" s="103"/>
      <c r="U872" s="104"/>
      <c r="V872" s="105"/>
      <c r="W872" s="105"/>
    </row>
    <row r="873" spans="11:23" x14ac:dyDescent="0.35">
      <c r="K873" s="100"/>
      <c r="L873" s="101"/>
      <c r="M873" s="102"/>
      <c r="N873" s="102"/>
      <c r="O873" s="102"/>
      <c r="P873" s="102"/>
      <c r="T873" s="103"/>
      <c r="U873" s="104"/>
      <c r="V873" s="105"/>
      <c r="W873" s="105"/>
    </row>
    <row r="874" spans="11:23" x14ac:dyDescent="0.35">
      <c r="K874" s="100"/>
      <c r="L874" s="101"/>
      <c r="M874" s="102"/>
      <c r="N874" s="102"/>
      <c r="O874" s="102"/>
      <c r="P874" s="102"/>
      <c r="T874" s="103"/>
      <c r="U874" s="104"/>
      <c r="V874" s="105"/>
      <c r="W874" s="105"/>
    </row>
    <row r="875" spans="11:23" x14ac:dyDescent="0.35">
      <c r="K875" s="100"/>
      <c r="L875" s="101"/>
      <c r="M875" s="102"/>
      <c r="N875" s="102"/>
      <c r="O875" s="102"/>
      <c r="P875" s="102"/>
      <c r="T875" s="103"/>
      <c r="U875" s="104"/>
      <c r="V875" s="105"/>
      <c r="W875" s="105"/>
    </row>
    <row r="876" spans="11:23" x14ac:dyDescent="0.35">
      <c r="K876" s="100"/>
      <c r="L876" s="101"/>
      <c r="M876" s="102"/>
      <c r="N876" s="102"/>
      <c r="O876" s="102"/>
      <c r="P876" s="102"/>
      <c r="T876" s="103"/>
      <c r="U876" s="104"/>
      <c r="V876" s="105"/>
      <c r="W876" s="105"/>
    </row>
    <row r="877" spans="11:23" x14ac:dyDescent="0.35">
      <c r="K877" s="100"/>
      <c r="L877" s="101"/>
      <c r="M877" s="102"/>
      <c r="N877" s="102"/>
      <c r="O877" s="102"/>
      <c r="P877" s="102"/>
      <c r="T877" s="103"/>
      <c r="U877" s="104"/>
      <c r="V877" s="105"/>
      <c r="W877" s="105"/>
    </row>
    <row r="878" spans="11:23" x14ac:dyDescent="0.35">
      <c r="K878" s="100"/>
      <c r="L878" s="101"/>
      <c r="M878" s="102"/>
      <c r="N878" s="102"/>
      <c r="O878" s="102"/>
      <c r="P878" s="102"/>
      <c r="T878" s="103"/>
      <c r="U878" s="104"/>
      <c r="V878" s="105"/>
      <c r="W878" s="105"/>
    </row>
    <row r="879" spans="11:23" x14ac:dyDescent="0.35">
      <c r="K879" s="100"/>
      <c r="L879" s="101"/>
      <c r="M879" s="102"/>
      <c r="N879" s="102"/>
      <c r="O879" s="102"/>
      <c r="P879" s="102"/>
      <c r="T879" s="103"/>
      <c r="U879" s="104"/>
      <c r="V879" s="105"/>
      <c r="W879" s="105"/>
    </row>
    <row r="880" spans="11:23" x14ac:dyDescent="0.35">
      <c r="K880" s="100"/>
      <c r="L880" s="101"/>
      <c r="M880" s="102"/>
      <c r="N880" s="102"/>
      <c r="O880" s="102"/>
      <c r="P880" s="102"/>
      <c r="T880" s="103"/>
      <c r="U880" s="104"/>
      <c r="V880" s="105"/>
      <c r="W880" s="105"/>
    </row>
    <row r="881" spans="11:23" x14ac:dyDescent="0.35">
      <c r="K881" s="100"/>
      <c r="L881" s="101"/>
      <c r="M881" s="102"/>
      <c r="N881" s="102"/>
      <c r="O881" s="102"/>
      <c r="P881" s="102"/>
      <c r="T881" s="103"/>
      <c r="U881" s="104"/>
      <c r="V881" s="105"/>
      <c r="W881" s="105"/>
    </row>
    <row r="882" spans="11:23" x14ac:dyDescent="0.35">
      <c r="K882" s="100"/>
      <c r="L882" s="101"/>
      <c r="M882" s="102"/>
      <c r="N882" s="102"/>
      <c r="O882" s="102"/>
      <c r="P882" s="102"/>
      <c r="T882" s="103"/>
      <c r="U882" s="104"/>
      <c r="V882" s="105"/>
      <c r="W882" s="105"/>
    </row>
    <row r="883" spans="11:23" x14ac:dyDescent="0.35">
      <c r="K883" s="100"/>
      <c r="L883" s="101"/>
      <c r="M883" s="102"/>
      <c r="N883" s="102"/>
      <c r="O883" s="102"/>
      <c r="P883" s="102"/>
      <c r="T883" s="103"/>
      <c r="U883" s="104"/>
      <c r="V883" s="105"/>
      <c r="W883" s="105"/>
    </row>
    <row r="884" spans="11:23" x14ac:dyDescent="0.35">
      <c r="K884" s="100"/>
      <c r="L884" s="101"/>
      <c r="M884" s="102"/>
      <c r="N884" s="102"/>
      <c r="O884" s="102"/>
      <c r="P884" s="102"/>
      <c r="T884" s="103"/>
      <c r="U884" s="104"/>
      <c r="V884" s="105"/>
      <c r="W884" s="105"/>
    </row>
    <row r="885" spans="11:23" x14ac:dyDescent="0.35">
      <c r="K885" s="100"/>
      <c r="L885" s="101"/>
      <c r="M885" s="102"/>
      <c r="N885" s="102"/>
      <c r="O885" s="102"/>
      <c r="P885" s="102"/>
      <c r="T885" s="103"/>
      <c r="U885" s="104"/>
      <c r="V885" s="105"/>
      <c r="W885" s="105"/>
    </row>
    <row r="886" spans="11:23" x14ac:dyDescent="0.35">
      <c r="K886" s="100"/>
      <c r="L886" s="101"/>
      <c r="M886" s="102"/>
      <c r="N886" s="102"/>
      <c r="O886" s="102"/>
      <c r="P886" s="102"/>
      <c r="T886" s="103"/>
      <c r="U886" s="104"/>
      <c r="V886" s="105"/>
      <c r="W886" s="105"/>
    </row>
    <row r="887" spans="11:23" x14ac:dyDescent="0.35">
      <c r="K887" s="100"/>
      <c r="L887" s="101"/>
      <c r="M887" s="102"/>
      <c r="N887" s="102"/>
      <c r="O887" s="102"/>
      <c r="P887" s="102"/>
      <c r="T887" s="103"/>
      <c r="U887" s="104"/>
      <c r="V887" s="105"/>
      <c r="W887" s="105"/>
    </row>
    <row r="888" spans="11:23" x14ac:dyDescent="0.35">
      <c r="K888" s="100"/>
      <c r="L888" s="101"/>
      <c r="M888" s="102"/>
      <c r="N888" s="102"/>
      <c r="O888" s="102"/>
      <c r="P888" s="102"/>
      <c r="T888" s="103"/>
      <c r="U888" s="104"/>
      <c r="V888" s="105"/>
      <c r="W888" s="105"/>
    </row>
    <row r="889" spans="11:23" x14ac:dyDescent="0.35">
      <c r="K889" s="100"/>
      <c r="L889" s="101"/>
      <c r="M889" s="102"/>
      <c r="N889" s="102"/>
      <c r="O889" s="102"/>
      <c r="P889" s="102"/>
      <c r="T889" s="103"/>
      <c r="U889" s="104"/>
      <c r="V889" s="105"/>
      <c r="W889" s="105"/>
    </row>
    <row r="890" spans="11:23" x14ac:dyDescent="0.35">
      <c r="K890" s="100"/>
      <c r="L890" s="101"/>
      <c r="M890" s="102"/>
      <c r="N890" s="102"/>
      <c r="O890" s="102"/>
      <c r="P890" s="102"/>
      <c r="T890" s="103"/>
      <c r="U890" s="104"/>
      <c r="V890" s="105"/>
      <c r="W890" s="105"/>
    </row>
    <row r="891" spans="11:23" x14ac:dyDescent="0.35">
      <c r="K891" s="100"/>
      <c r="L891" s="101"/>
      <c r="M891" s="102"/>
      <c r="N891" s="102"/>
      <c r="O891" s="102"/>
      <c r="P891" s="102"/>
      <c r="T891" s="103"/>
      <c r="U891" s="104"/>
      <c r="V891" s="105"/>
      <c r="W891" s="105"/>
    </row>
    <row r="892" spans="11:23" x14ac:dyDescent="0.35">
      <c r="K892" s="100"/>
      <c r="L892" s="101"/>
      <c r="M892" s="102"/>
      <c r="N892" s="102"/>
      <c r="O892" s="102"/>
      <c r="P892" s="102"/>
      <c r="T892" s="103"/>
      <c r="U892" s="104"/>
      <c r="V892" s="105"/>
      <c r="W892" s="105"/>
    </row>
    <row r="893" spans="11:23" x14ac:dyDescent="0.35">
      <c r="K893" s="100"/>
      <c r="L893" s="101"/>
      <c r="M893" s="102"/>
      <c r="N893" s="102"/>
      <c r="O893" s="102"/>
      <c r="P893" s="102"/>
      <c r="T893" s="103"/>
      <c r="U893" s="104"/>
      <c r="V893" s="105"/>
      <c r="W893" s="105"/>
    </row>
    <row r="894" spans="11:23" x14ac:dyDescent="0.35">
      <c r="K894" s="100"/>
      <c r="L894" s="101"/>
      <c r="M894" s="102"/>
      <c r="N894" s="102"/>
      <c r="O894" s="102"/>
      <c r="P894" s="102"/>
      <c r="T894" s="103"/>
      <c r="U894" s="104"/>
      <c r="V894" s="105"/>
      <c r="W894" s="105"/>
    </row>
    <row r="895" spans="11:23" x14ac:dyDescent="0.35">
      <c r="K895" s="100"/>
      <c r="L895" s="101"/>
      <c r="M895" s="102"/>
      <c r="N895" s="102"/>
      <c r="O895" s="102"/>
      <c r="P895" s="102"/>
      <c r="T895" s="103"/>
      <c r="U895" s="104"/>
      <c r="V895" s="105"/>
      <c r="W895" s="105"/>
    </row>
    <row r="896" spans="11:23" x14ac:dyDescent="0.35">
      <c r="K896" s="100"/>
      <c r="L896" s="101"/>
      <c r="M896" s="102"/>
      <c r="N896" s="102"/>
      <c r="O896" s="102"/>
      <c r="P896" s="102"/>
      <c r="T896" s="103"/>
      <c r="U896" s="104"/>
      <c r="V896" s="105"/>
      <c r="W896" s="105"/>
    </row>
    <row r="897" spans="11:23" x14ac:dyDescent="0.35">
      <c r="K897" s="100"/>
      <c r="L897" s="101"/>
      <c r="M897" s="102"/>
      <c r="N897" s="102"/>
      <c r="O897" s="102"/>
      <c r="P897" s="102"/>
      <c r="T897" s="103"/>
      <c r="U897" s="104"/>
      <c r="V897" s="105"/>
      <c r="W897" s="105"/>
    </row>
    <row r="898" spans="11:23" x14ac:dyDescent="0.35">
      <c r="K898" s="100"/>
      <c r="L898" s="101"/>
      <c r="M898" s="102"/>
      <c r="N898" s="102"/>
      <c r="O898" s="102"/>
      <c r="P898" s="102"/>
      <c r="T898" s="103"/>
      <c r="U898" s="104"/>
      <c r="V898" s="105"/>
      <c r="W898" s="105"/>
    </row>
    <row r="899" spans="11:23" x14ac:dyDescent="0.35">
      <c r="K899" s="100"/>
      <c r="L899" s="101"/>
      <c r="M899" s="102"/>
      <c r="N899" s="102"/>
      <c r="O899" s="102"/>
      <c r="P899" s="102"/>
      <c r="T899" s="103"/>
      <c r="U899" s="104"/>
      <c r="V899" s="105"/>
      <c r="W899" s="105"/>
    </row>
    <row r="900" spans="11:23" x14ac:dyDescent="0.35">
      <c r="K900" s="100"/>
      <c r="L900" s="101"/>
      <c r="M900" s="102"/>
      <c r="N900" s="102"/>
      <c r="O900" s="102"/>
      <c r="P900" s="102"/>
      <c r="T900" s="103"/>
      <c r="U900" s="104"/>
      <c r="V900" s="105"/>
      <c r="W900" s="105"/>
    </row>
    <row r="901" spans="11:23" x14ac:dyDescent="0.35">
      <c r="K901" s="100"/>
      <c r="L901" s="101"/>
      <c r="M901" s="102"/>
      <c r="N901" s="102"/>
      <c r="O901" s="102"/>
      <c r="P901" s="102"/>
      <c r="T901" s="103"/>
      <c r="U901" s="104"/>
      <c r="V901" s="105"/>
      <c r="W901" s="105"/>
    </row>
    <row r="902" spans="11:23" x14ac:dyDescent="0.35">
      <c r="K902" s="100"/>
      <c r="L902" s="101"/>
      <c r="M902" s="102"/>
      <c r="N902" s="102"/>
      <c r="O902" s="102"/>
      <c r="P902" s="102"/>
      <c r="T902" s="103"/>
      <c r="U902" s="104"/>
      <c r="V902" s="105"/>
      <c r="W902" s="105"/>
    </row>
    <row r="903" spans="11:23" x14ac:dyDescent="0.35">
      <c r="K903" s="100"/>
      <c r="L903" s="101"/>
      <c r="M903" s="102"/>
      <c r="N903" s="102"/>
      <c r="O903" s="102"/>
      <c r="P903" s="102"/>
      <c r="T903" s="103"/>
      <c r="U903" s="104"/>
      <c r="V903" s="105"/>
      <c r="W903" s="105"/>
    </row>
    <row r="904" spans="11:23" x14ac:dyDescent="0.35">
      <c r="K904" s="100"/>
      <c r="L904" s="101"/>
      <c r="M904" s="102"/>
      <c r="N904" s="102"/>
      <c r="O904" s="102"/>
      <c r="P904" s="102"/>
      <c r="T904" s="103"/>
      <c r="U904" s="104"/>
      <c r="V904" s="105"/>
      <c r="W904" s="105"/>
    </row>
    <row r="905" spans="11:23" x14ac:dyDescent="0.35">
      <c r="K905" s="100"/>
      <c r="L905" s="101"/>
      <c r="M905" s="102"/>
      <c r="N905" s="102"/>
      <c r="O905" s="102"/>
      <c r="P905" s="102"/>
      <c r="T905" s="103"/>
      <c r="U905" s="104"/>
      <c r="V905" s="105"/>
      <c r="W905" s="105"/>
    </row>
    <row r="906" spans="11:23" x14ac:dyDescent="0.35">
      <c r="K906" s="100"/>
      <c r="L906" s="101"/>
      <c r="M906" s="102"/>
      <c r="N906" s="102"/>
      <c r="O906" s="102"/>
      <c r="P906" s="102"/>
      <c r="T906" s="103"/>
      <c r="U906" s="104"/>
      <c r="V906" s="105"/>
      <c r="W906" s="105"/>
    </row>
    <row r="907" spans="11:23" x14ac:dyDescent="0.35">
      <c r="K907" s="100"/>
      <c r="L907" s="101"/>
      <c r="M907" s="102"/>
      <c r="N907" s="102"/>
      <c r="O907" s="102"/>
      <c r="P907" s="102"/>
      <c r="T907" s="103"/>
      <c r="U907" s="104"/>
      <c r="V907" s="105"/>
      <c r="W907" s="105"/>
    </row>
    <row r="908" spans="11:23" x14ac:dyDescent="0.35">
      <c r="K908" s="100"/>
      <c r="L908" s="101"/>
      <c r="M908" s="102"/>
      <c r="N908" s="102"/>
      <c r="O908" s="102"/>
      <c r="P908" s="102"/>
      <c r="T908" s="103"/>
      <c r="U908" s="104"/>
      <c r="V908" s="105"/>
      <c r="W908" s="105"/>
    </row>
    <row r="909" spans="11:23" x14ac:dyDescent="0.35">
      <c r="K909" s="100"/>
      <c r="L909" s="101"/>
      <c r="M909" s="102"/>
      <c r="N909" s="102"/>
      <c r="O909" s="102"/>
      <c r="P909" s="102"/>
      <c r="T909" s="103"/>
      <c r="U909" s="104"/>
      <c r="V909" s="105"/>
      <c r="W909" s="105"/>
    </row>
    <row r="910" spans="11:23" x14ac:dyDescent="0.35">
      <c r="K910" s="100"/>
      <c r="L910" s="101"/>
      <c r="M910" s="102"/>
      <c r="N910" s="102"/>
      <c r="O910" s="102"/>
      <c r="P910" s="102"/>
      <c r="T910" s="103"/>
      <c r="U910" s="104"/>
      <c r="V910" s="105"/>
      <c r="W910" s="105"/>
    </row>
    <row r="911" spans="11:23" x14ac:dyDescent="0.35">
      <c r="K911" s="100"/>
      <c r="L911" s="101"/>
      <c r="M911" s="102"/>
      <c r="N911" s="102"/>
      <c r="O911" s="102"/>
      <c r="P911" s="102"/>
      <c r="T911" s="103"/>
      <c r="U911" s="104"/>
      <c r="V911" s="105"/>
      <c r="W911" s="105"/>
    </row>
    <row r="912" spans="11:23" x14ac:dyDescent="0.35">
      <c r="K912" s="100"/>
      <c r="L912" s="101"/>
      <c r="M912" s="102"/>
      <c r="N912" s="102"/>
      <c r="O912" s="102"/>
      <c r="P912" s="102"/>
      <c r="T912" s="103"/>
      <c r="U912" s="104"/>
      <c r="V912" s="105"/>
      <c r="W912" s="105"/>
    </row>
    <row r="913" spans="11:23" x14ac:dyDescent="0.35">
      <c r="K913" s="100"/>
      <c r="L913" s="101"/>
      <c r="M913" s="102"/>
      <c r="N913" s="102"/>
      <c r="O913" s="102"/>
      <c r="P913" s="102"/>
      <c r="T913" s="103"/>
      <c r="U913" s="104"/>
      <c r="V913" s="105"/>
      <c r="W913" s="105"/>
    </row>
    <row r="914" spans="11:23" x14ac:dyDescent="0.35">
      <c r="K914" s="100"/>
      <c r="L914" s="101"/>
      <c r="M914" s="102"/>
      <c r="N914" s="102"/>
      <c r="O914" s="102"/>
      <c r="P914" s="102"/>
      <c r="T914" s="103"/>
      <c r="U914" s="104"/>
      <c r="V914" s="105"/>
      <c r="W914" s="105"/>
    </row>
    <row r="915" spans="11:23" x14ac:dyDescent="0.35">
      <c r="K915" s="100"/>
      <c r="L915" s="101"/>
      <c r="M915" s="102"/>
      <c r="N915" s="102"/>
      <c r="O915" s="102"/>
      <c r="P915" s="102"/>
      <c r="T915" s="103"/>
      <c r="U915" s="104"/>
      <c r="V915" s="105"/>
      <c r="W915" s="105"/>
    </row>
    <row r="916" spans="11:23" x14ac:dyDescent="0.35">
      <c r="K916" s="100"/>
      <c r="L916" s="101"/>
      <c r="M916" s="102"/>
      <c r="N916" s="102"/>
      <c r="O916" s="102"/>
      <c r="P916" s="102"/>
      <c r="T916" s="103"/>
      <c r="U916" s="104"/>
      <c r="V916" s="105"/>
      <c r="W916" s="105"/>
    </row>
    <row r="917" spans="11:23" x14ac:dyDescent="0.35">
      <c r="K917" s="100"/>
      <c r="L917" s="101"/>
      <c r="M917" s="102"/>
      <c r="N917" s="102"/>
      <c r="O917" s="102"/>
      <c r="P917" s="102"/>
      <c r="T917" s="103"/>
      <c r="U917" s="104"/>
      <c r="V917" s="105"/>
      <c r="W917" s="105"/>
    </row>
    <row r="918" spans="11:23" x14ac:dyDescent="0.35">
      <c r="K918" s="100"/>
      <c r="L918" s="101"/>
      <c r="M918" s="102"/>
      <c r="N918" s="102"/>
      <c r="O918" s="102"/>
      <c r="P918" s="102"/>
      <c r="T918" s="103"/>
      <c r="U918" s="104"/>
      <c r="V918" s="105"/>
      <c r="W918" s="105"/>
    </row>
    <row r="919" spans="11:23" x14ac:dyDescent="0.35">
      <c r="K919" s="100"/>
      <c r="L919" s="101"/>
      <c r="M919" s="102"/>
      <c r="N919" s="102"/>
      <c r="O919" s="102"/>
      <c r="P919" s="102"/>
      <c r="T919" s="103"/>
      <c r="U919" s="104"/>
      <c r="V919" s="105"/>
      <c r="W919" s="105"/>
    </row>
    <row r="920" spans="11:23" x14ac:dyDescent="0.35">
      <c r="K920" s="100"/>
      <c r="L920" s="101"/>
      <c r="M920" s="102"/>
      <c r="N920" s="102"/>
      <c r="O920" s="102"/>
      <c r="P920" s="102"/>
      <c r="T920" s="103"/>
      <c r="U920" s="104"/>
      <c r="V920" s="105"/>
      <c r="W920" s="105"/>
    </row>
    <row r="921" spans="11:23" x14ac:dyDescent="0.35">
      <c r="K921" s="100"/>
      <c r="L921" s="101"/>
      <c r="M921" s="102"/>
      <c r="N921" s="102"/>
      <c r="O921" s="102"/>
      <c r="P921" s="102"/>
      <c r="T921" s="103"/>
      <c r="U921" s="104"/>
      <c r="V921" s="105"/>
      <c r="W921" s="105"/>
    </row>
    <row r="922" spans="11:23" x14ac:dyDescent="0.35">
      <c r="K922" s="100"/>
      <c r="L922" s="101"/>
      <c r="M922" s="102"/>
      <c r="N922" s="102"/>
      <c r="O922" s="102"/>
      <c r="P922" s="102"/>
      <c r="T922" s="103"/>
      <c r="U922" s="104"/>
      <c r="V922" s="105"/>
      <c r="W922" s="105"/>
    </row>
    <row r="923" spans="11:23" x14ac:dyDescent="0.35">
      <c r="K923" s="100"/>
      <c r="L923" s="101"/>
      <c r="M923" s="102"/>
      <c r="N923" s="102"/>
      <c r="O923" s="102"/>
      <c r="P923" s="102"/>
      <c r="T923" s="103"/>
      <c r="U923" s="104"/>
      <c r="V923" s="105"/>
      <c r="W923" s="105"/>
    </row>
    <row r="924" spans="11:23" x14ac:dyDescent="0.35">
      <c r="K924" s="100"/>
      <c r="L924" s="101"/>
      <c r="M924" s="102"/>
      <c r="N924" s="102"/>
      <c r="O924" s="102"/>
      <c r="P924" s="102"/>
      <c r="T924" s="103"/>
      <c r="U924" s="104"/>
      <c r="V924" s="105"/>
      <c r="W924" s="105"/>
    </row>
    <row r="925" spans="11:23" x14ac:dyDescent="0.35">
      <c r="K925" s="100"/>
      <c r="L925" s="101"/>
      <c r="M925" s="102"/>
      <c r="N925" s="102"/>
      <c r="O925" s="102"/>
      <c r="P925" s="102"/>
      <c r="T925" s="103"/>
      <c r="U925" s="104"/>
      <c r="V925" s="105"/>
      <c r="W925" s="105"/>
    </row>
    <row r="926" spans="11:23" x14ac:dyDescent="0.35">
      <c r="K926" s="100"/>
      <c r="L926" s="101"/>
      <c r="M926" s="102"/>
      <c r="N926" s="102"/>
      <c r="O926" s="102"/>
      <c r="P926" s="102"/>
      <c r="T926" s="103"/>
      <c r="U926" s="104"/>
      <c r="V926" s="105"/>
      <c r="W926" s="105"/>
    </row>
    <row r="927" spans="11:23" x14ac:dyDescent="0.35">
      <c r="K927" s="100"/>
      <c r="L927" s="101"/>
      <c r="M927" s="102"/>
      <c r="N927" s="102"/>
      <c r="O927" s="102"/>
      <c r="P927" s="102"/>
      <c r="T927" s="103"/>
      <c r="U927" s="104"/>
      <c r="V927" s="105"/>
      <c r="W927" s="105"/>
    </row>
    <row r="928" spans="11:23" x14ac:dyDescent="0.35">
      <c r="K928" s="100"/>
      <c r="L928" s="101"/>
      <c r="M928" s="102"/>
      <c r="N928" s="102"/>
      <c r="O928" s="102"/>
      <c r="P928" s="102"/>
      <c r="T928" s="103"/>
      <c r="U928" s="104"/>
      <c r="V928" s="105"/>
      <c r="W928" s="105"/>
    </row>
    <row r="929" spans="11:23" x14ac:dyDescent="0.35">
      <c r="K929" s="100"/>
      <c r="L929" s="101"/>
      <c r="M929" s="102"/>
      <c r="N929" s="102"/>
      <c r="O929" s="102"/>
      <c r="P929" s="102"/>
      <c r="T929" s="103"/>
      <c r="U929" s="104"/>
      <c r="V929" s="105"/>
      <c r="W929" s="105"/>
    </row>
    <row r="930" spans="11:23" x14ac:dyDescent="0.35">
      <c r="K930" s="100"/>
      <c r="L930" s="101"/>
      <c r="M930" s="102"/>
      <c r="N930" s="102"/>
      <c r="O930" s="102"/>
      <c r="P930" s="102"/>
      <c r="T930" s="103"/>
      <c r="U930" s="104"/>
      <c r="V930" s="105"/>
      <c r="W930" s="105"/>
    </row>
    <row r="931" spans="11:23" x14ac:dyDescent="0.35">
      <c r="K931" s="100"/>
      <c r="L931" s="101"/>
      <c r="M931" s="102"/>
      <c r="N931" s="102"/>
      <c r="O931" s="102"/>
      <c r="P931" s="102"/>
      <c r="T931" s="103"/>
      <c r="U931" s="104"/>
      <c r="V931" s="105"/>
      <c r="W931" s="105"/>
    </row>
    <row r="932" spans="11:23" x14ac:dyDescent="0.35">
      <c r="K932" s="100"/>
      <c r="L932" s="101"/>
      <c r="M932" s="102"/>
      <c r="N932" s="102"/>
      <c r="O932" s="102"/>
      <c r="P932" s="102"/>
      <c r="T932" s="103"/>
      <c r="U932" s="104"/>
      <c r="V932" s="105"/>
      <c r="W932" s="105"/>
    </row>
    <row r="933" spans="11:23" x14ac:dyDescent="0.35">
      <c r="K933" s="100"/>
      <c r="L933" s="101"/>
      <c r="M933" s="102"/>
      <c r="N933" s="102"/>
      <c r="O933" s="102"/>
      <c r="P933" s="102"/>
      <c r="T933" s="103"/>
      <c r="U933" s="104"/>
      <c r="V933" s="105"/>
      <c r="W933" s="105"/>
    </row>
    <row r="934" spans="11:23" x14ac:dyDescent="0.35">
      <c r="K934" s="100"/>
      <c r="L934" s="101"/>
      <c r="M934" s="102"/>
      <c r="N934" s="102"/>
      <c r="O934" s="102"/>
      <c r="P934" s="102"/>
      <c r="T934" s="103"/>
      <c r="U934" s="104"/>
      <c r="V934" s="105"/>
      <c r="W934" s="105"/>
    </row>
    <row r="935" spans="11:23" x14ac:dyDescent="0.35">
      <c r="K935" s="100"/>
      <c r="L935" s="101"/>
      <c r="M935" s="102"/>
      <c r="N935" s="102"/>
      <c r="O935" s="102"/>
      <c r="P935" s="102"/>
      <c r="T935" s="103"/>
      <c r="U935" s="104"/>
      <c r="V935" s="105"/>
      <c r="W935" s="105"/>
    </row>
    <row r="936" spans="11:23" x14ac:dyDescent="0.35">
      <c r="K936" s="100"/>
      <c r="L936" s="101"/>
      <c r="M936" s="102"/>
      <c r="N936" s="102"/>
      <c r="O936" s="102"/>
      <c r="P936" s="102"/>
      <c r="T936" s="103"/>
      <c r="U936" s="104"/>
      <c r="V936" s="105"/>
      <c r="W936" s="105"/>
    </row>
    <row r="937" spans="11:23" x14ac:dyDescent="0.35">
      <c r="K937" s="100"/>
      <c r="L937" s="101"/>
      <c r="M937" s="102"/>
      <c r="N937" s="102"/>
      <c r="O937" s="102"/>
      <c r="P937" s="102"/>
      <c r="T937" s="103"/>
      <c r="U937" s="104"/>
      <c r="V937" s="105"/>
      <c r="W937" s="105"/>
    </row>
    <row r="938" spans="11:23" x14ac:dyDescent="0.35">
      <c r="K938" s="100"/>
      <c r="L938" s="101"/>
      <c r="M938" s="102"/>
      <c r="N938" s="102"/>
      <c r="O938" s="102"/>
      <c r="P938" s="102"/>
      <c r="T938" s="103"/>
      <c r="U938" s="104"/>
      <c r="V938" s="105"/>
      <c r="W938" s="105"/>
    </row>
    <row r="939" spans="11:23" x14ac:dyDescent="0.35">
      <c r="K939" s="100"/>
      <c r="L939" s="101"/>
      <c r="M939" s="102"/>
      <c r="N939" s="102"/>
      <c r="O939" s="102"/>
      <c r="P939" s="102"/>
      <c r="T939" s="103"/>
      <c r="U939" s="104"/>
      <c r="V939" s="105"/>
      <c r="W939" s="105"/>
    </row>
    <row r="940" spans="11:23" x14ac:dyDescent="0.35">
      <c r="K940" s="100"/>
      <c r="L940" s="101"/>
      <c r="M940" s="102"/>
      <c r="N940" s="102"/>
      <c r="O940" s="102"/>
      <c r="P940" s="102"/>
      <c r="T940" s="103"/>
      <c r="U940" s="104"/>
      <c r="V940" s="105"/>
      <c r="W940" s="105"/>
    </row>
    <row r="941" spans="11:23" x14ac:dyDescent="0.35">
      <c r="K941" s="100"/>
      <c r="L941" s="101"/>
      <c r="M941" s="102"/>
      <c r="N941" s="102"/>
      <c r="O941" s="102"/>
      <c r="P941" s="102"/>
      <c r="T941" s="103"/>
      <c r="U941" s="104"/>
      <c r="V941" s="105"/>
      <c r="W941" s="105"/>
    </row>
    <row r="942" spans="11:23" x14ac:dyDescent="0.35">
      <c r="K942" s="100"/>
      <c r="L942" s="101"/>
      <c r="M942" s="102"/>
      <c r="N942" s="102"/>
      <c r="O942" s="102"/>
      <c r="P942" s="102"/>
      <c r="T942" s="103"/>
      <c r="U942" s="104"/>
      <c r="V942" s="105"/>
      <c r="W942" s="105"/>
    </row>
    <row r="943" spans="11:23" x14ac:dyDescent="0.35">
      <c r="K943" s="100"/>
      <c r="L943" s="101"/>
      <c r="M943" s="102"/>
      <c r="N943" s="102"/>
      <c r="O943" s="102"/>
      <c r="P943" s="102"/>
      <c r="T943" s="103"/>
      <c r="U943" s="104"/>
      <c r="V943" s="105"/>
      <c r="W943" s="105"/>
    </row>
    <row r="944" spans="11:23" x14ac:dyDescent="0.35">
      <c r="K944" s="100"/>
      <c r="L944" s="101"/>
      <c r="M944" s="102"/>
      <c r="N944" s="102"/>
      <c r="O944" s="102"/>
      <c r="P944" s="102"/>
      <c r="T944" s="103"/>
      <c r="U944" s="104"/>
      <c r="V944" s="105"/>
      <c r="W944" s="105"/>
    </row>
    <row r="945" spans="11:23" x14ac:dyDescent="0.35">
      <c r="K945" s="100"/>
      <c r="L945" s="101"/>
      <c r="M945" s="102"/>
      <c r="N945" s="102"/>
      <c r="O945" s="102"/>
      <c r="P945" s="102"/>
      <c r="T945" s="103"/>
      <c r="U945" s="104"/>
      <c r="V945" s="105"/>
      <c r="W945" s="105"/>
    </row>
    <row r="946" spans="11:23" x14ac:dyDescent="0.35">
      <c r="K946" s="100"/>
      <c r="L946" s="101"/>
      <c r="M946" s="102"/>
      <c r="N946" s="102"/>
      <c r="O946" s="102"/>
      <c r="P946" s="102"/>
      <c r="T946" s="103"/>
      <c r="U946" s="104"/>
      <c r="V946" s="105"/>
      <c r="W946" s="105"/>
    </row>
    <row r="947" spans="11:23" x14ac:dyDescent="0.35">
      <c r="K947" s="100"/>
      <c r="L947" s="101"/>
      <c r="M947" s="102"/>
      <c r="N947" s="102"/>
      <c r="O947" s="102"/>
      <c r="P947" s="102"/>
      <c r="T947" s="103"/>
      <c r="U947" s="104"/>
      <c r="V947" s="105"/>
      <c r="W947" s="105"/>
    </row>
    <row r="948" spans="11:23" x14ac:dyDescent="0.35">
      <c r="K948" s="100"/>
      <c r="L948" s="101"/>
      <c r="M948" s="102"/>
      <c r="N948" s="102"/>
      <c r="O948" s="102"/>
      <c r="P948" s="102"/>
      <c r="T948" s="103"/>
      <c r="U948" s="104"/>
      <c r="V948" s="105"/>
      <c r="W948" s="105"/>
    </row>
    <row r="949" spans="11:23" x14ac:dyDescent="0.35">
      <c r="K949" s="100"/>
      <c r="L949" s="101"/>
      <c r="M949" s="102"/>
      <c r="N949" s="102"/>
      <c r="O949" s="102"/>
      <c r="P949" s="102"/>
      <c r="T949" s="103"/>
      <c r="U949" s="104"/>
      <c r="V949" s="105"/>
      <c r="W949" s="105"/>
    </row>
    <row r="950" spans="11:23" x14ac:dyDescent="0.35">
      <c r="K950" s="100"/>
      <c r="L950" s="101"/>
      <c r="M950" s="102"/>
      <c r="N950" s="102"/>
      <c r="O950" s="102"/>
      <c r="P950" s="102"/>
      <c r="T950" s="103"/>
      <c r="U950" s="104"/>
      <c r="V950" s="105"/>
      <c r="W950" s="105"/>
    </row>
    <row r="951" spans="11:23" x14ac:dyDescent="0.35">
      <c r="K951" s="100"/>
      <c r="L951" s="101"/>
      <c r="M951" s="102"/>
      <c r="N951" s="102"/>
      <c r="O951" s="102"/>
      <c r="P951" s="102"/>
      <c r="T951" s="103"/>
      <c r="U951" s="104"/>
      <c r="V951" s="105"/>
      <c r="W951" s="105"/>
    </row>
    <row r="952" spans="11:23" x14ac:dyDescent="0.35">
      <c r="K952" s="100"/>
      <c r="L952" s="101"/>
      <c r="M952" s="102"/>
      <c r="N952" s="102"/>
      <c r="O952" s="102"/>
      <c r="P952" s="102"/>
      <c r="T952" s="103"/>
      <c r="U952" s="104"/>
      <c r="V952" s="105"/>
      <c r="W952" s="105"/>
    </row>
    <row r="953" spans="11:23" x14ac:dyDescent="0.35">
      <c r="K953" s="100"/>
      <c r="L953" s="101"/>
      <c r="M953" s="102"/>
      <c r="N953" s="102"/>
      <c r="O953" s="102"/>
      <c r="P953" s="102"/>
      <c r="T953" s="103"/>
      <c r="U953" s="104"/>
      <c r="V953" s="105"/>
      <c r="W953" s="105"/>
    </row>
    <row r="954" spans="11:23" x14ac:dyDescent="0.35">
      <c r="K954" s="100"/>
      <c r="L954" s="101"/>
      <c r="M954" s="102"/>
      <c r="N954" s="102"/>
      <c r="O954" s="102"/>
      <c r="P954" s="102"/>
      <c r="T954" s="103"/>
      <c r="U954" s="104"/>
      <c r="V954" s="105"/>
      <c r="W954" s="105"/>
    </row>
    <row r="955" spans="11:23" x14ac:dyDescent="0.35">
      <c r="K955" s="100"/>
      <c r="L955" s="101"/>
      <c r="M955" s="102"/>
      <c r="N955" s="102"/>
      <c r="O955" s="102"/>
      <c r="P955" s="102"/>
      <c r="T955" s="103"/>
      <c r="U955" s="104"/>
      <c r="V955" s="105"/>
      <c r="W955" s="105"/>
    </row>
    <row r="956" spans="11:23" x14ac:dyDescent="0.35">
      <c r="K956" s="100"/>
      <c r="L956" s="101"/>
      <c r="M956" s="102"/>
      <c r="N956" s="102"/>
      <c r="O956" s="102"/>
      <c r="P956" s="102"/>
      <c r="T956" s="103"/>
      <c r="U956" s="104"/>
      <c r="V956" s="105"/>
      <c r="W956" s="105"/>
    </row>
    <row r="957" spans="11:23" x14ac:dyDescent="0.35">
      <c r="K957" s="100"/>
      <c r="L957" s="101"/>
      <c r="M957" s="102"/>
      <c r="N957" s="102"/>
      <c r="O957" s="102"/>
      <c r="P957" s="102"/>
      <c r="T957" s="103"/>
      <c r="U957" s="104"/>
      <c r="V957" s="105"/>
      <c r="W957" s="105"/>
    </row>
    <row r="958" spans="11:23" x14ac:dyDescent="0.35">
      <c r="K958" s="100"/>
      <c r="L958" s="101"/>
      <c r="M958" s="102"/>
      <c r="N958" s="102"/>
      <c r="O958" s="102"/>
      <c r="P958" s="102"/>
      <c r="T958" s="103"/>
      <c r="U958" s="104"/>
      <c r="V958" s="105"/>
      <c r="W958" s="105"/>
    </row>
    <row r="959" spans="11:23" x14ac:dyDescent="0.35">
      <c r="K959" s="100"/>
      <c r="L959" s="101"/>
      <c r="M959" s="102"/>
      <c r="N959" s="102"/>
      <c r="O959" s="102"/>
      <c r="P959" s="102"/>
      <c r="T959" s="103"/>
      <c r="U959" s="104"/>
      <c r="V959" s="105"/>
      <c r="W959" s="105"/>
    </row>
    <row r="960" spans="11:23" x14ac:dyDescent="0.35">
      <c r="K960" s="100"/>
      <c r="L960" s="101"/>
      <c r="M960" s="102"/>
      <c r="N960" s="102"/>
      <c r="O960" s="102"/>
      <c r="P960" s="102"/>
      <c r="T960" s="103"/>
      <c r="U960" s="104"/>
      <c r="V960" s="105"/>
      <c r="W960" s="105"/>
    </row>
    <row r="961" spans="11:23" x14ac:dyDescent="0.35">
      <c r="K961" s="100"/>
      <c r="L961" s="101"/>
      <c r="M961" s="102"/>
      <c r="N961" s="102"/>
      <c r="O961" s="102"/>
      <c r="P961" s="102"/>
      <c r="T961" s="103"/>
      <c r="U961" s="104"/>
      <c r="V961" s="105"/>
      <c r="W961" s="105"/>
    </row>
    <row r="962" spans="11:23" x14ac:dyDescent="0.35">
      <c r="K962" s="100"/>
      <c r="L962" s="101"/>
      <c r="M962" s="102"/>
      <c r="N962" s="102"/>
      <c r="O962" s="102"/>
      <c r="P962" s="102"/>
      <c r="T962" s="103"/>
      <c r="U962" s="104"/>
      <c r="V962" s="105"/>
      <c r="W962" s="105"/>
    </row>
    <row r="963" spans="11:23" x14ac:dyDescent="0.35">
      <c r="K963" s="100"/>
      <c r="L963" s="101"/>
      <c r="M963" s="102"/>
      <c r="N963" s="102"/>
      <c r="O963" s="102"/>
      <c r="P963" s="102"/>
      <c r="T963" s="103"/>
      <c r="U963" s="104"/>
      <c r="V963" s="105"/>
      <c r="W963" s="105"/>
    </row>
    <row r="964" spans="11:23" x14ac:dyDescent="0.35">
      <c r="K964" s="100"/>
      <c r="L964" s="101"/>
      <c r="M964" s="102"/>
      <c r="N964" s="102"/>
      <c r="O964" s="102"/>
      <c r="P964" s="102"/>
      <c r="T964" s="103"/>
      <c r="U964" s="104"/>
      <c r="V964" s="105"/>
      <c r="W964" s="105"/>
    </row>
    <row r="965" spans="11:23" x14ac:dyDescent="0.35">
      <c r="K965" s="100"/>
      <c r="L965" s="101"/>
      <c r="M965" s="102"/>
      <c r="N965" s="102"/>
      <c r="O965" s="102"/>
      <c r="P965" s="102"/>
      <c r="T965" s="103"/>
      <c r="U965" s="104"/>
      <c r="V965" s="105"/>
      <c r="W965" s="105"/>
    </row>
    <row r="966" spans="11:23" x14ac:dyDescent="0.35">
      <c r="K966" s="100"/>
      <c r="L966" s="101"/>
      <c r="M966" s="102"/>
      <c r="N966" s="102"/>
      <c r="O966" s="102"/>
      <c r="P966" s="102"/>
      <c r="T966" s="103"/>
      <c r="U966" s="104"/>
      <c r="V966" s="105"/>
      <c r="W966" s="105"/>
    </row>
    <row r="967" spans="11:23" x14ac:dyDescent="0.35">
      <c r="K967" s="100"/>
      <c r="L967" s="101"/>
      <c r="M967" s="102"/>
      <c r="N967" s="102"/>
      <c r="O967" s="102"/>
      <c r="P967" s="102"/>
      <c r="T967" s="103"/>
      <c r="U967" s="104"/>
      <c r="V967" s="105"/>
      <c r="W967" s="105"/>
    </row>
    <row r="968" spans="11:23" x14ac:dyDescent="0.35">
      <c r="K968" s="100"/>
      <c r="L968" s="101"/>
      <c r="M968" s="102"/>
      <c r="N968" s="102"/>
      <c r="O968" s="102"/>
      <c r="P968" s="102"/>
      <c r="T968" s="103"/>
      <c r="U968" s="104"/>
      <c r="V968" s="105"/>
      <c r="W968" s="105"/>
    </row>
    <row r="969" spans="11:23" x14ac:dyDescent="0.35">
      <c r="K969" s="100"/>
      <c r="L969" s="101"/>
      <c r="M969" s="102"/>
      <c r="N969" s="102"/>
      <c r="O969" s="102"/>
      <c r="P969" s="102"/>
      <c r="T969" s="103"/>
      <c r="U969" s="104"/>
      <c r="V969" s="105"/>
      <c r="W969" s="105"/>
    </row>
    <row r="970" spans="11:23" x14ac:dyDescent="0.35">
      <c r="K970" s="100"/>
      <c r="L970" s="101"/>
      <c r="M970" s="102"/>
      <c r="N970" s="102"/>
      <c r="O970" s="102"/>
      <c r="P970" s="102"/>
      <c r="T970" s="103"/>
      <c r="U970" s="104"/>
      <c r="V970" s="105"/>
      <c r="W970" s="105"/>
    </row>
    <row r="971" spans="11:23" x14ac:dyDescent="0.35">
      <c r="K971" s="100"/>
      <c r="L971" s="101"/>
      <c r="M971" s="102"/>
      <c r="N971" s="102"/>
      <c r="O971" s="102"/>
      <c r="P971" s="102"/>
      <c r="T971" s="103"/>
      <c r="U971" s="104"/>
      <c r="V971" s="105"/>
      <c r="W971" s="105"/>
    </row>
    <row r="972" spans="11:23" x14ac:dyDescent="0.35">
      <c r="K972" s="100"/>
      <c r="L972" s="101"/>
      <c r="M972" s="102"/>
      <c r="N972" s="102"/>
      <c r="O972" s="102"/>
      <c r="P972" s="102"/>
      <c r="T972" s="103"/>
      <c r="U972" s="104"/>
      <c r="V972" s="105"/>
      <c r="W972" s="105"/>
    </row>
    <row r="973" spans="11:23" x14ac:dyDescent="0.35">
      <c r="K973" s="100"/>
      <c r="L973" s="101"/>
      <c r="M973" s="102"/>
      <c r="N973" s="102"/>
      <c r="O973" s="102"/>
      <c r="P973" s="102"/>
      <c r="T973" s="103"/>
      <c r="U973" s="104"/>
      <c r="V973" s="105"/>
      <c r="W973" s="105"/>
    </row>
    <row r="974" spans="11:23" x14ac:dyDescent="0.35">
      <c r="K974" s="100"/>
      <c r="L974" s="101"/>
      <c r="M974" s="102"/>
      <c r="N974" s="102"/>
      <c r="O974" s="102"/>
      <c r="P974" s="102"/>
      <c r="T974" s="103"/>
      <c r="U974" s="104"/>
      <c r="V974" s="105"/>
      <c r="W974" s="105"/>
    </row>
    <row r="975" spans="11:23" x14ac:dyDescent="0.35">
      <c r="K975" s="100"/>
      <c r="L975" s="101"/>
      <c r="M975" s="102"/>
      <c r="N975" s="102"/>
      <c r="O975" s="102"/>
      <c r="P975" s="102"/>
      <c r="T975" s="103"/>
      <c r="U975" s="104"/>
      <c r="V975" s="105"/>
      <c r="W975" s="105"/>
    </row>
    <row r="976" spans="11:23" x14ac:dyDescent="0.35">
      <c r="K976" s="100"/>
      <c r="L976" s="101"/>
      <c r="M976" s="102"/>
      <c r="N976" s="102"/>
      <c r="O976" s="102"/>
      <c r="P976" s="102"/>
      <c r="T976" s="103"/>
      <c r="U976" s="104"/>
      <c r="V976" s="105"/>
      <c r="W976" s="105"/>
    </row>
    <row r="977" spans="11:23" x14ac:dyDescent="0.35">
      <c r="K977" s="100"/>
      <c r="L977" s="101"/>
      <c r="M977" s="102"/>
      <c r="N977" s="102"/>
      <c r="O977" s="102"/>
      <c r="P977" s="102"/>
      <c r="T977" s="103"/>
      <c r="U977" s="104"/>
      <c r="V977" s="105"/>
      <c r="W977" s="105"/>
    </row>
    <row r="978" spans="11:23" x14ac:dyDescent="0.35">
      <c r="K978" s="100"/>
      <c r="L978" s="101"/>
      <c r="M978" s="102"/>
      <c r="N978" s="102"/>
      <c r="O978" s="102"/>
      <c r="P978" s="102"/>
      <c r="T978" s="103"/>
      <c r="U978" s="104"/>
      <c r="V978" s="105"/>
      <c r="W978" s="105"/>
    </row>
    <row r="979" spans="11:23" x14ac:dyDescent="0.35">
      <c r="K979" s="100"/>
      <c r="L979" s="101"/>
      <c r="M979" s="102"/>
      <c r="N979" s="102"/>
      <c r="O979" s="102"/>
      <c r="P979" s="102"/>
      <c r="T979" s="103"/>
      <c r="U979" s="104"/>
      <c r="V979" s="105"/>
      <c r="W979" s="105"/>
    </row>
    <row r="980" spans="11:23" x14ac:dyDescent="0.35">
      <c r="K980" s="100"/>
      <c r="L980" s="101"/>
      <c r="M980" s="102"/>
      <c r="N980" s="102"/>
      <c r="O980" s="102"/>
      <c r="P980" s="102"/>
      <c r="T980" s="103"/>
      <c r="U980" s="104"/>
      <c r="V980" s="105"/>
      <c r="W980" s="105"/>
    </row>
    <row r="981" spans="11:23" x14ac:dyDescent="0.35">
      <c r="K981" s="100"/>
      <c r="L981" s="101"/>
      <c r="M981" s="102"/>
      <c r="N981" s="102"/>
      <c r="O981" s="102"/>
      <c r="P981" s="102"/>
      <c r="T981" s="103"/>
      <c r="U981" s="104"/>
      <c r="V981" s="105"/>
      <c r="W981" s="105"/>
    </row>
    <row r="982" spans="11:23" x14ac:dyDescent="0.35">
      <c r="K982" s="100"/>
      <c r="L982" s="101"/>
      <c r="M982" s="102"/>
      <c r="N982" s="102"/>
      <c r="O982" s="102"/>
      <c r="P982" s="102"/>
      <c r="T982" s="103"/>
      <c r="U982" s="104"/>
      <c r="V982" s="105"/>
      <c r="W982" s="105"/>
    </row>
    <row r="983" spans="11:23" x14ac:dyDescent="0.35">
      <c r="K983" s="100"/>
      <c r="L983" s="101"/>
      <c r="M983" s="102"/>
      <c r="N983" s="102"/>
      <c r="O983" s="102"/>
      <c r="P983" s="102"/>
      <c r="T983" s="103"/>
      <c r="U983" s="104"/>
      <c r="V983" s="105"/>
      <c r="W983" s="105"/>
    </row>
    <row r="984" spans="11:23" x14ac:dyDescent="0.35">
      <c r="K984" s="100"/>
      <c r="L984" s="101"/>
      <c r="M984" s="102"/>
      <c r="N984" s="102"/>
      <c r="O984" s="102"/>
      <c r="P984" s="102"/>
      <c r="T984" s="103"/>
      <c r="U984" s="104"/>
      <c r="V984" s="105"/>
      <c r="W984" s="105"/>
    </row>
    <row r="985" spans="11:23" x14ac:dyDescent="0.35">
      <c r="K985" s="100"/>
      <c r="L985" s="101"/>
      <c r="M985" s="102"/>
      <c r="N985" s="102"/>
      <c r="O985" s="102"/>
      <c r="P985" s="102"/>
      <c r="T985" s="103"/>
      <c r="U985" s="104"/>
      <c r="V985" s="105"/>
      <c r="W985" s="105"/>
    </row>
    <row r="986" spans="11:23" x14ac:dyDescent="0.35">
      <c r="K986" s="100"/>
      <c r="L986" s="101"/>
      <c r="M986" s="102"/>
      <c r="N986" s="102"/>
      <c r="O986" s="102"/>
      <c r="P986" s="102"/>
      <c r="T986" s="103"/>
      <c r="U986" s="104"/>
      <c r="V986" s="105"/>
      <c r="W986" s="105"/>
    </row>
    <row r="987" spans="11:23" x14ac:dyDescent="0.35">
      <c r="K987" s="100"/>
      <c r="L987" s="101"/>
      <c r="M987" s="102"/>
      <c r="N987" s="102"/>
      <c r="O987" s="102"/>
      <c r="P987" s="102"/>
      <c r="T987" s="103"/>
      <c r="U987" s="104"/>
      <c r="V987" s="105"/>
      <c r="W987" s="105"/>
    </row>
    <row r="988" spans="11:23" x14ac:dyDescent="0.35">
      <c r="K988" s="100"/>
      <c r="L988" s="101"/>
      <c r="M988" s="102"/>
      <c r="N988" s="102"/>
      <c r="O988" s="102"/>
      <c r="P988" s="102"/>
      <c r="T988" s="103"/>
      <c r="U988" s="104"/>
      <c r="V988" s="105"/>
      <c r="W988" s="105"/>
    </row>
    <row r="989" spans="11:23" x14ac:dyDescent="0.35">
      <c r="K989" s="100"/>
      <c r="L989" s="101"/>
      <c r="M989" s="102"/>
      <c r="N989" s="102"/>
      <c r="O989" s="102"/>
      <c r="P989" s="102"/>
      <c r="T989" s="103"/>
      <c r="U989" s="104"/>
      <c r="V989" s="105"/>
      <c r="W989" s="105"/>
    </row>
    <row r="990" spans="11:23" x14ac:dyDescent="0.35">
      <c r="K990" s="100"/>
      <c r="L990" s="101"/>
      <c r="M990" s="102"/>
      <c r="N990" s="102"/>
      <c r="O990" s="102"/>
      <c r="P990" s="102"/>
      <c r="T990" s="103"/>
      <c r="U990" s="104"/>
      <c r="V990" s="105"/>
      <c r="W990" s="105"/>
    </row>
    <row r="991" spans="11:23" x14ac:dyDescent="0.35">
      <c r="K991" s="100"/>
      <c r="L991" s="101"/>
      <c r="M991" s="102"/>
      <c r="N991" s="102"/>
      <c r="O991" s="102"/>
      <c r="P991" s="102"/>
      <c r="T991" s="103"/>
      <c r="U991" s="104"/>
      <c r="V991" s="105"/>
      <c r="W991" s="105"/>
    </row>
    <row r="992" spans="11:23" x14ac:dyDescent="0.35">
      <c r="K992" s="100"/>
      <c r="L992" s="101"/>
      <c r="M992" s="102"/>
      <c r="N992" s="102"/>
      <c r="O992" s="102"/>
      <c r="P992" s="102"/>
      <c r="T992" s="103"/>
      <c r="U992" s="104"/>
      <c r="V992" s="105"/>
      <c r="W992" s="105"/>
    </row>
    <row r="993" spans="11:23" x14ac:dyDescent="0.35">
      <c r="K993" s="100"/>
      <c r="L993" s="101"/>
      <c r="M993" s="102"/>
      <c r="N993" s="102"/>
      <c r="O993" s="102"/>
      <c r="P993" s="102"/>
      <c r="T993" s="103"/>
      <c r="U993" s="104"/>
      <c r="V993" s="105"/>
      <c r="W993" s="105"/>
    </row>
    <row r="994" spans="11:23" x14ac:dyDescent="0.35">
      <c r="K994" s="100"/>
      <c r="L994" s="101"/>
      <c r="M994" s="102"/>
      <c r="N994" s="102"/>
      <c r="O994" s="102"/>
      <c r="P994" s="102"/>
      <c r="T994" s="103"/>
      <c r="U994" s="104"/>
      <c r="V994" s="105"/>
      <c r="W994" s="105"/>
    </row>
    <row r="995" spans="11:23" x14ac:dyDescent="0.35">
      <c r="K995" s="100"/>
      <c r="L995" s="101"/>
      <c r="M995" s="102"/>
      <c r="N995" s="102"/>
      <c r="O995" s="102"/>
      <c r="P995" s="102"/>
      <c r="T995" s="103"/>
      <c r="U995" s="104"/>
      <c r="V995" s="105"/>
      <c r="W995" s="105"/>
    </row>
    <row r="996" spans="11:23" x14ac:dyDescent="0.35">
      <c r="K996" s="100"/>
      <c r="L996" s="101"/>
      <c r="M996" s="102"/>
      <c r="N996" s="102"/>
      <c r="O996" s="102"/>
      <c r="P996" s="102"/>
      <c r="T996" s="103"/>
      <c r="U996" s="104"/>
      <c r="V996" s="105"/>
      <c r="W996" s="105"/>
    </row>
    <row r="997" spans="11:23" x14ac:dyDescent="0.35">
      <c r="K997" s="100"/>
      <c r="L997" s="101"/>
      <c r="M997" s="102"/>
      <c r="N997" s="102"/>
      <c r="O997" s="102"/>
      <c r="P997" s="102"/>
      <c r="T997" s="103"/>
      <c r="U997" s="104"/>
      <c r="V997" s="105"/>
      <c r="W997" s="105"/>
    </row>
    <row r="998" spans="11:23" x14ac:dyDescent="0.35">
      <c r="K998" s="100"/>
      <c r="L998" s="101"/>
      <c r="M998" s="102"/>
      <c r="N998" s="102"/>
      <c r="O998" s="102"/>
      <c r="P998" s="102"/>
      <c r="T998" s="103"/>
      <c r="U998" s="104"/>
      <c r="V998" s="105"/>
      <c r="W998" s="105"/>
    </row>
    <row r="999" spans="11:23" x14ac:dyDescent="0.35">
      <c r="K999" s="100"/>
      <c r="L999" s="101"/>
      <c r="M999" s="102"/>
      <c r="N999" s="102"/>
      <c r="O999" s="102"/>
      <c r="P999" s="102"/>
      <c r="T999" s="103"/>
      <c r="U999" s="104"/>
      <c r="V999" s="105"/>
      <c r="W999" s="105"/>
    </row>
    <row r="1000" spans="11:23" x14ac:dyDescent="0.35">
      <c r="K1000" s="100"/>
      <c r="L1000" s="101"/>
      <c r="M1000" s="102"/>
      <c r="N1000" s="102"/>
      <c r="O1000" s="102"/>
      <c r="P1000" s="102"/>
      <c r="T1000" s="103"/>
      <c r="U1000" s="104"/>
      <c r="V1000" s="105"/>
      <c r="W1000" s="105"/>
    </row>
    <row r="1001" spans="11:23" x14ac:dyDescent="0.35">
      <c r="K1001" s="100"/>
      <c r="L1001" s="101"/>
      <c r="M1001" s="102"/>
      <c r="N1001" s="102"/>
      <c r="O1001" s="102"/>
      <c r="P1001" s="102"/>
      <c r="T1001" s="103"/>
      <c r="U1001" s="104"/>
      <c r="V1001" s="105"/>
      <c r="W1001" s="105"/>
    </row>
    <row r="1002" spans="11:23" x14ac:dyDescent="0.35">
      <c r="K1002" s="100"/>
      <c r="L1002" s="101"/>
      <c r="M1002" s="102"/>
      <c r="N1002" s="102"/>
      <c r="O1002" s="102"/>
      <c r="P1002" s="102"/>
      <c r="T1002" s="103"/>
      <c r="U1002" s="104"/>
      <c r="V1002" s="105"/>
      <c r="W1002" s="105"/>
    </row>
    <row r="1003" spans="11:23" x14ac:dyDescent="0.35">
      <c r="K1003" s="100"/>
      <c r="L1003" s="101"/>
      <c r="M1003" s="102"/>
      <c r="N1003" s="102"/>
      <c r="O1003" s="102"/>
      <c r="P1003" s="102"/>
      <c r="T1003" s="103"/>
      <c r="U1003" s="104"/>
      <c r="V1003" s="105"/>
      <c r="W1003" s="105"/>
    </row>
    <row r="1004" spans="11:23" x14ac:dyDescent="0.35">
      <c r="K1004" s="100"/>
      <c r="L1004" s="101"/>
      <c r="M1004" s="102"/>
      <c r="N1004" s="102"/>
      <c r="O1004" s="102"/>
      <c r="P1004" s="102"/>
      <c r="T1004" s="103"/>
      <c r="U1004" s="104"/>
      <c r="V1004" s="105"/>
      <c r="W1004" s="105"/>
    </row>
    <row r="1005" spans="11:23" x14ac:dyDescent="0.35">
      <c r="K1005" s="100"/>
      <c r="L1005" s="101"/>
      <c r="M1005" s="102"/>
      <c r="N1005" s="102"/>
      <c r="O1005" s="102"/>
      <c r="P1005" s="102"/>
      <c r="T1005" s="103"/>
      <c r="U1005" s="104"/>
      <c r="V1005" s="105"/>
      <c r="W1005" s="105"/>
    </row>
    <row r="1006" spans="11:23" x14ac:dyDescent="0.35">
      <c r="K1006" s="100"/>
      <c r="L1006" s="101"/>
      <c r="M1006" s="102"/>
      <c r="N1006" s="102"/>
      <c r="O1006" s="102"/>
      <c r="P1006" s="102"/>
      <c r="T1006" s="103"/>
      <c r="U1006" s="104"/>
      <c r="V1006" s="105"/>
      <c r="W1006" s="105"/>
    </row>
    <row r="1007" spans="11:23" x14ac:dyDescent="0.35">
      <c r="K1007" s="100"/>
      <c r="L1007" s="101"/>
      <c r="M1007" s="102"/>
      <c r="N1007" s="102"/>
      <c r="O1007" s="102"/>
      <c r="P1007" s="102"/>
      <c r="T1007" s="103"/>
      <c r="U1007" s="104"/>
      <c r="V1007" s="105"/>
      <c r="W1007" s="105"/>
    </row>
    <row r="1008" spans="11:23" x14ac:dyDescent="0.35">
      <c r="K1008" s="100"/>
      <c r="L1008" s="101"/>
      <c r="M1008" s="102"/>
      <c r="N1008" s="102"/>
      <c r="O1008" s="102"/>
      <c r="P1008" s="102"/>
      <c r="T1008" s="103"/>
      <c r="U1008" s="104"/>
      <c r="V1008" s="105"/>
      <c r="W1008" s="105"/>
    </row>
    <row r="1009" spans="11:23" x14ac:dyDescent="0.35">
      <c r="K1009" s="100"/>
      <c r="L1009" s="101"/>
      <c r="M1009" s="102"/>
      <c r="N1009" s="102"/>
      <c r="O1009" s="102"/>
      <c r="P1009" s="102"/>
      <c r="T1009" s="103"/>
      <c r="U1009" s="104"/>
      <c r="V1009" s="105"/>
      <c r="W1009" s="105"/>
    </row>
    <row r="1010" spans="11:23" x14ac:dyDescent="0.35">
      <c r="K1010" s="100"/>
      <c r="L1010" s="101"/>
      <c r="M1010" s="102"/>
      <c r="N1010" s="102"/>
      <c r="O1010" s="102"/>
      <c r="P1010" s="102"/>
      <c r="T1010" s="103"/>
      <c r="U1010" s="104"/>
      <c r="V1010" s="105"/>
      <c r="W1010" s="105"/>
    </row>
    <row r="1011" spans="11:23" x14ac:dyDescent="0.35">
      <c r="K1011" s="100"/>
      <c r="L1011" s="101"/>
      <c r="M1011" s="102"/>
      <c r="N1011" s="102"/>
      <c r="O1011" s="102"/>
      <c r="P1011" s="102"/>
      <c r="T1011" s="103"/>
      <c r="U1011" s="104"/>
      <c r="V1011" s="105"/>
      <c r="W1011" s="105"/>
    </row>
    <row r="1012" spans="11:23" x14ac:dyDescent="0.35">
      <c r="K1012" s="100"/>
      <c r="L1012" s="101"/>
      <c r="M1012" s="102"/>
      <c r="N1012" s="102"/>
      <c r="O1012" s="102"/>
      <c r="P1012" s="102"/>
      <c r="T1012" s="103"/>
      <c r="U1012" s="104"/>
      <c r="V1012" s="105"/>
      <c r="W1012" s="105"/>
    </row>
    <row r="1013" spans="11:23" x14ac:dyDescent="0.35">
      <c r="K1013" s="100"/>
      <c r="L1013" s="101"/>
      <c r="M1013" s="102"/>
      <c r="N1013" s="102"/>
      <c r="O1013" s="102"/>
      <c r="P1013" s="102"/>
      <c r="T1013" s="103"/>
      <c r="U1013" s="104"/>
      <c r="V1013" s="105"/>
      <c r="W1013" s="105"/>
    </row>
    <row r="1014" spans="11:23" x14ac:dyDescent="0.35">
      <c r="K1014" s="100"/>
      <c r="L1014" s="101"/>
      <c r="M1014" s="102"/>
      <c r="N1014" s="102"/>
      <c r="O1014" s="102"/>
      <c r="P1014" s="102"/>
      <c r="T1014" s="103"/>
      <c r="U1014" s="104"/>
      <c r="V1014" s="105"/>
      <c r="W1014" s="105"/>
    </row>
    <row r="1015" spans="11:23" x14ac:dyDescent="0.35">
      <c r="K1015" s="100"/>
      <c r="L1015" s="101"/>
      <c r="M1015" s="102"/>
      <c r="N1015" s="102"/>
      <c r="O1015" s="102"/>
      <c r="P1015" s="102"/>
      <c r="T1015" s="103"/>
      <c r="U1015" s="104"/>
      <c r="V1015" s="105"/>
      <c r="W1015" s="105"/>
    </row>
    <row r="1016" spans="11:23" x14ac:dyDescent="0.35">
      <c r="K1016" s="100"/>
      <c r="L1016" s="101"/>
      <c r="M1016" s="102"/>
      <c r="N1016" s="102"/>
      <c r="O1016" s="102"/>
      <c r="P1016" s="102"/>
      <c r="T1016" s="103"/>
      <c r="U1016" s="104"/>
      <c r="V1016" s="105"/>
      <c r="W1016" s="105"/>
    </row>
    <row r="1017" spans="11:23" x14ac:dyDescent="0.35">
      <c r="K1017" s="100"/>
      <c r="L1017" s="101"/>
      <c r="M1017" s="102"/>
      <c r="N1017" s="102"/>
      <c r="O1017" s="102"/>
      <c r="P1017" s="102"/>
      <c r="T1017" s="103"/>
      <c r="U1017" s="104"/>
      <c r="V1017" s="105"/>
      <c r="W1017" s="105"/>
    </row>
    <row r="1018" spans="11:23" x14ac:dyDescent="0.35">
      <c r="K1018" s="100"/>
      <c r="L1018" s="101"/>
      <c r="M1018" s="102"/>
      <c r="N1018" s="102"/>
      <c r="O1018" s="102"/>
      <c r="P1018" s="102"/>
      <c r="T1018" s="103"/>
      <c r="U1018" s="104"/>
      <c r="V1018" s="105"/>
      <c r="W1018" s="105"/>
    </row>
    <row r="1019" spans="11:23" x14ac:dyDescent="0.35">
      <c r="K1019" s="100"/>
      <c r="L1019" s="101"/>
      <c r="M1019" s="102"/>
      <c r="N1019" s="102"/>
      <c r="O1019" s="102"/>
      <c r="P1019" s="102"/>
      <c r="T1019" s="103"/>
      <c r="U1019" s="104"/>
      <c r="V1019" s="105"/>
      <c r="W1019" s="105"/>
    </row>
    <row r="1020" spans="11:23" x14ac:dyDescent="0.35">
      <c r="K1020" s="100"/>
      <c r="L1020" s="101"/>
      <c r="M1020" s="102"/>
      <c r="N1020" s="102"/>
      <c r="O1020" s="102"/>
      <c r="P1020" s="102"/>
      <c r="T1020" s="103"/>
      <c r="U1020" s="104"/>
      <c r="V1020" s="105"/>
      <c r="W1020" s="105"/>
    </row>
    <row r="1021" spans="11:23" x14ac:dyDescent="0.35">
      <c r="K1021" s="100"/>
      <c r="L1021" s="101"/>
      <c r="M1021" s="102"/>
      <c r="N1021" s="102"/>
      <c r="O1021" s="102"/>
      <c r="P1021" s="102"/>
      <c r="T1021" s="103"/>
      <c r="U1021" s="104"/>
      <c r="V1021" s="105"/>
      <c r="W1021" s="105"/>
    </row>
    <row r="1022" spans="11:23" x14ac:dyDescent="0.35">
      <c r="K1022" s="100"/>
      <c r="L1022" s="101"/>
      <c r="M1022" s="102"/>
      <c r="N1022" s="102"/>
      <c r="O1022" s="102"/>
      <c r="P1022" s="102"/>
      <c r="T1022" s="103"/>
      <c r="U1022" s="104"/>
      <c r="V1022" s="105"/>
      <c r="W1022" s="105"/>
    </row>
    <row r="1023" spans="11:23" x14ac:dyDescent="0.35">
      <c r="K1023" s="100"/>
      <c r="L1023" s="101"/>
      <c r="M1023" s="102"/>
      <c r="N1023" s="102"/>
      <c r="O1023" s="102"/>
      <c r="P1023" s="102"/>
      <c r="T1023" s="103"/>
      <c r="U1023" s="104"/>
      <c r="V1023" s="105"/>
      <c r="W1023" s="105"/>
    </row>
    <row r="1024" spans="11:23" x14ac:dyDescent="0.35">
      <c r="K1024" s="100"/>
      <c r="L1024" s="101"/>
      <c r="M1024" s="102"/>
      <c r="N1024" s="102"/>
      <c r="O1024" s="102"/>
      <c r="P1024" s="102"/>
      <c r="T1024" s="103"/>
      <c r="U1024" s="104"/>
      <c r="V1024" s="105"/>
      <c r="W1024" s="105"/>
    </row>
    <row r="1025" spans="11:23" x14ac:dyDescent="0.35">
      <c r="K1025" s="100"/>
      <c r="L1025" s="101"/>
      <c r="M1025" s="102"/>
      <c r="N1025" s="102"/>
      <c r="O1025" s="102"/>
      <c r="P1025" s="102"/>
      <c r="T1025" s="103"/>
      <c r="U1025" s="104"/>
      <c r="V1025" s="105"/>
      <c r="W1025" s="105"/>
    </row>
    <row r="1026" spans="11:23" x14ac:dyDescent="0.35">
      <c r="K1026" s="100"/>
      <c r="L1026" s="101"/>
      <c r="M1026" s="102"/>
      <c r="N1026" s="102"/>
      <c r="O1026" s="102"/>
      <c r="P1026" s="102"/>
      <c r="T1026" s="103"/>
      <c r="U1026" s="104"/>
      <c r="V1026" s="105"/>
      <c r="W1026" s="105"/>
    </row>
    <row r="1027" spans="11:23" x14ac:dyDescent="0.35">
      <c r="K1027" s="100"/>
      <c r="L1027" s="101"/>
      <c r="M1027" s="102"/>
      <c r="N1027" s="102"/>
      <c r="O1027" s="102"/>
      <c r="P1027" s="102"/>
      <c r="T1027" s="103"/>
      <c r="U1027" s="104"/>
      <c r="V1027" s="105"/>
      <c r="W1027" s="105"/>
    </row>
    <row r="1028" spans="11:23" x14ac:dyDescent="0.35">
      <c r="K1028" s="100"/>
      <c r="L1028" s="101"/>
      <c r="M1028" s="102"/>
      <c r="N1028" s="102"/>
      <c r="O1028" s="102"/>
      <c r="P1028" s="102"/>
      <c r="T1028" s="103"/>
      <c r="U1028" s="104"/>
      <c r="V1028" s="105"/>
      <c r="W1028" s="105"/>
    </row>
    <row r="1029" spans="11:23" x14ac:dyDescent="0.35">
      <c r="K1029" s="100"/>
      <c r="L1029" s="101"/>
      <c r="M1029" s="102"/>
      <c r="N1029" s="102"/>
      <c r="O1029" s="102"/>
      <c r="P1029" s="102"/>
      <c r="T1029" s="103"/>
      <c r="U1029" s="104"/>
      <c r="V1029" s="105"/>
      <c r="W1029" s="105"/>
    </row>
    <row r="1030" spans="11:23" x14ac:dyDescent="0.35">
      <c r="K1030" s="100"/>
      <c r="L1030" s="101"/>
      <c r="M1030" s="102"/>
      <c r="N1030" s="102"/>
      <c r="O1030" s="102"/>
      <c r="P1030" s="102"/>
      <c r="T1030" s="103"/>
      <c r="U1030" s="104"/>
      <c r="V1030" s="105"/>
      <c r="W1030" s="105"/>
    </row>
    <row r="1031" spans="11:23" x14ac:dyDescent="0.35">
      <c r="K1031" s="100"/>
      <c r="L1031" s="101"/>
      <c r="M1031" s="102"/>
      <c r="N1031" s="102"/>
      <c r="O1031" s="102"/>
      <c r="P1031" s="102"/>
      <c r="T1031" s="103"/>
      <c r="U1031" s="104"/>
      <c r="V1031" s="105"/>
      <c r="W1031" s="105"/>
    </row>
    <row r="1032" spans="11:23" x14ac:dyDescent="0.35">
      <c r="K1032" s="100"/>
      <c r="L1032" s="101"/>
      <c r="M1032" s="102"/>
      <c r="N1032" s="102"/>
      <c r="O1032" s="102"/>
      <c r="P1032" s="102"/>
      <c r="T1032" s="103"/>
      <c r="U1032" s="104"/>
      <c r="V1032" s="105"/>
      <c r="W1032" s="105"/>
    </row>
    <row r="1033" spans="11:23" x14ac:dyDescent="0.35">
      <c r="K1033" s="100"/>
      <c r="L1033" s="101"/>
      <c r="M1033" s="102"/>
      <c r="N1033" s="102"/>
      <c r="O1033" s="102"/>
      <c r="P1033" s="102"/>
      <c r="T1033" s="103"/>
      <c r="U1033" s="104"/>
      <c r="V1033" s="105"/>
      <c r="W1033" s="105"/>
    </row>
    <row r="1034" spans="11:23" x14ac:dyDescent="0.35">
      <c r="K1034" s="100"/>
      <c r="L1034" s="101"/>
      <c r="M1034" s="102"/>
      <c r="N1034" s="102"/>
      <c r="O1034" s="102"/>
      <c r="P1034" s="102"/>
      <c r="T1034" s="103"/>
      <c r="U1034" s="104"/>
      <c r="V1034" s="105"/>
      <c r="W1034" s="105"/>
    </row>
    <row r="1035" spans="11:23" x14ac:dyDescent="0.35">
      <c r="K1035" s="100"/>
      <c r="L1035" s="101"/>
      <c r="M1035" s="102"/>
      <c r="N1035" s="102"/>
      <c r="O1035" s="102"/>
      <c r="P1035" s="102"/>
      <c r="T1035" s="103"/>
      <c r="U1035" s="104"/>
      <c r="V1035" s="105"/>
      <c r="W1035" s="105"/>
    </row>
    <row r="1036" spans="11:23" x14ac:dyDescent="0.35">
      <c r="K1036" s="100"/>
      <c r="L1036" s="101"/>
      <c r="M1036" s="102"/>
      <c r="N1036" s="102"/>
      <c r="O1036" s="102"/>
      <c r="P1036" s="102"/>
      <c r="T1036" s="103"/>
      <c r="U1036" s="104"/>
      <c r="V1036" s="105"/>
      <c r="W1036" s="105"/>
    </row>
    <row r="1037" spans="11:23" x14ac:dyDescent="0.35">
      <c r="K1037" s="100"/>
      <c r="L1037" s="101"/>
      <c r="M1037" s="102"/>
      <c r="N1037" s="102"/>
      <c r="O1037" s="102"/>
      <c r="P1037" s="102"/>
      <c r="T1037" s="103"/>
      <c r="U1037" s="104"/>
      <c r="V1037" s="105"/>
      <c r="W1037" s="105"/>
    </row>
    <row r="1038" spans="11:23" x14ac:dyDescent="0.35">
      <c r="K1038" s="100"/>
      <c r="L1038" s="101"/>
      <c r="M1038" s="102"/>
      <c r="N1038" s="102"/>
      <c r="O1038" s="102"/>
      <c r="P1038" s="102"/>
      <c r="T1038" s="103"/>
      <c r="U1038" s="104"/>
      <c r="V1038" s="105"/>
      <c r="W1038" s="105"/>
    </row>
    <row r="1039" spans="11:23" x14ac:dyDescent="0.35">
      <c r="K1039" s="100"/>
      <c r="L1039" s="101"/>
      <c r="M1039" s="102"/>
      <c r="N1039" s="102"/>
      <c r="O1039" s="102"/>
      <c r="P1039" s="102"/>
      <c r="T1039" s="103"/>
      <c r="U1039" s="104"/>
      <c r="V1039" s="105"/>
      <c r="W1039" s="105"/>
    </row>
    <row r="1040" spans="11:23" x14ac:dyDescent="0.35">
      <c r="K1040" s="100"/>
      <c r="L1040" s="101"/>
      <c r="M1040" s="102"/>
      <c r="N1040" s="102"/>
      <c r="O1040" s="102"/>
      <c r="P1040" s="102"/>
      <c r="T1040" s="103"/>
      <c r="U1040" s="104"/>
      <c r="V1040" s="105"/>
      <c r="W1040" s="105"/>
    </row>
    <row r="1041" spans="11:23" x14ac:dyDescent="0.35">
      <c r="K1041" s="100"/>
      <c r="L1041" s="101"/>
      <c r="M1041" s="102"/>
      <c r="N1041" s="102"/>
      <c r="O1041" s="102"/>
      <c r="P1041" s="102"/>
      <c r="T1041" s="103"/>
      <c r="U1041" s="104"/>
      <c r="V1041" s="105"/>
      <c r="W1041" s="105"/>
    </row>
    <row r="1042" spans="11:23" x14ac:dyDescent="0.35">
      <c r="K1042" s="100"/>
      <c r="L1042" s="101"/>
      <c r="M1042" s="102"/>
      <c r="N1042" s="102"/>
      <c r="O1042" s="102"/>
      <c r="P1042" s="102"/>
      <c r="T1042" s="103"/>
      <c r="U1042" s="104"/>
      <c r="V1042" s="105"/>
      <c r="W1042" s="105"/>
    </row>
    <row r="1043" spans="11:23" x14ac:dyDescent="0.35">
      <c r="K1043" s="100"/>
      <c r="L1043" s="101"/>
      <c r="M1043" s="102"/>
      <c r="N1043" s="102"/>
      <c r="O1043" s="102"/>
      <c r="P1043" s="102"/>
      <c r="T1043" s="103"/>
      <c r="U1043" s="104"/>
      <c r="V1043" s="105"/>
      <c r="W1043" s="105"/>
    </row>
    <row r="1044" spans="11:23" x14ac:dyDescent="0.35">
      <c r="K1044" s="100"/>
      <c r="L1044" s="101"/>
      <c r="M1044" s="102"/>
      <c r="N1044" s="102"/>
      <c r="O1044" s="102"/>
      <c r="P1044" s="102"/>
      <c r="T1044" s="103"/>
      <c r="U1044" s="104"/>
      <c r="V1044" s="105"/>
      <c r="W1044" s="105"/>
    </row>
    <row r="1045" spans="11:23" x14ac:dyDescent="0.35">
      <c r="K1045" s="100"/>
      <c r="L1045" s="101"/>
      <c r="M1045" s="102"/>
      <c r="N1045" s="102"/>
      <c r="O1045" s="102"/>
      <c r="P1045" s="102"/>
      <c r="T1045" s="103"/>
      <c r="U1045" s="104"/>
      <c r="V1045" s="105"/>
      <c r="W1045" s="105"/>
    </row>
    <row r="1046" spans="11:23" x14ac:dyDescent="0.35">
      <c r="K1046" s="100"/>
      <c r="L1046" s="101"/>
      <c r="M1046" s="102"/>
      <c r="N1046" s="102"/>
      <c r="O1046" s="102"/>
      <c r="P1046" s="102"/>
      <c r="T1046" s="103"/>
      <c r="U1046" s="104"/>
      <c r="V1046" s="105"/>
      <c r="W1046" s="105"/>
    </row>
    <row r="1047" spans="11:23" x14ac:dyDescent="0.35">
      <c r="K1047" s="100"/>
      <c r="L1047" s="101"/>
      <c r="M1047" s="102"/>
      <c r="N1047" s="102"/>
      <c r="O1047" s="102"/>
      <c r="P1047" s="102"/>
      <c r="T1047" s="103"/>
      <c r="U1047" s="104"/>
      <c r="V1047" s="105"/>
      <c r="W1047" s="105"/>
    </row>
    <row r="1048" spans="11:23" x14ac:dyDescent="0.35">
      <c r="K1048" s="100"/>
      <c r="L1048" s="101"/>
      <c r="M1048" s="102"/>
      <c r="N1048" s="102"/>
      <c r="O1048" s="102"/>
      <c r="P1048" s="102"/>
      <c r="T1048" s="103"/>
      <c r="U1048" s="104"/>
      <c r="V1048" s="105"/>
      <c r="W1048" s="105"/>
    </row>
    <row r="1049" spans="11:23" x14ac:dyDescent="0.35">
      <c r="K1049" s="100"/>
      <c r="L1049" s="101"/>
      <c r="M1049" s="102"/>
      <c r="N1049" s="102"/>
      <c r="O1049" s="102"/>
      <c r="P1049" s="102"/>
      <c r="T1049" s="103"/>
      <c r="U1049" s="104"/>
      <c r="V1049" s="105"/>
      <c r="W1049" s="105"/>
    </row>
    <row r="1050" spans="11:23" x14ac:dyDescent="0.35">
      <c r="K1050" s="100"/>
      <c r="L1050" s="101"/>
      <c r="M1050" s="102"/>
      <c r="N1050" s="102"/>
      <c r="O1050" s="102"/>
      <c r="P1050" s="102"/>
      <c r="T1050" s="103"/>
      <c r="U1050" s="104"/>
      <c r="V1050" s="105"/>
      <c r="W1050" s="105"/>
    </row>
    <row r="1051" spans="11:23" x14ac:dyDescent="0.35">
      <c r="K1051" s="100"/>
      <c r="L1051" s="101"/>
      <c r="M1051" s="102"/>
      <c r="N1051" s="102"/>
      <c r="O1051" s="102"/>
      <c r="P1051" s="102"/>
      <c r="T1051" s="103"/>
      <c r="U1051" s="104"/>
      <c r="V1051" s="105"/>
      <c r="W1051" s="105"/>
    </row>
    <row r="1052" spans="11:23" x14ac:dyDescent="0.35">
      <c r="K1052" s="100"/>
      <c r="L1052" s="101"/>
      <c r="M1052" s="102"/>
      <c r="N1052" s="102"/>
      <c r="O1052" s="102"/>
      <c r="P1052" s="102"/>
      <c r="T1052" s="103"/>
      <c r="U1052" s="104"/>
      <c r="V1052" s="105"/>
      <c r="W1052" s="105"/>
    </row>
    <row r="1053" spans="11:23" x14ac:dyDescent="0.35">
      <c r="K1053" s="100"/>
      <c r="L1053" s="101"/>
      <c r="M1053" s="102"/>
      <c r="N1053" s="102"/>
      <c r="O1053" s="102"/>
      <c r="P1053" s="102"/>
      <c r="T1053" s="103"/>
      <c r="U1053" s="104"/>
      <c r="V1053" s="105"/>
      <c r="W1053" s="105"/>
    </row>
    <row r="1054" spans="11:23" x14ac:dyDescent="0.35">
      <c r="K1054" s="100"/>
      <c r="L1054" s="101"/>
      <c r="M1054" s="102"/>
      <c r="N1054" s="102"/>
      <c r="O1054" s="102"/>
      <c r="P1054" s="102"/>
      <c r="T1054" s="103"/>
      <c r="U1054" s="104"/>
      <c r="V1054" s="105"/>
      <c r="W1054" s="105"/>
    </row>
    <row r="1055" spans="11:23" x14ac:dyDescent="0.35">
      <c r="K1055" s="100"/>
      <c r="L1055" s="101"/>
      <c r="M1055" s="102"/>
      <c r="N1055" s="102"/>
      <c r="O1055" s="102"/>
      <c r="P1055" s="102"/>
      <c r="T1055" s="103"/>
      <c r="U1055" s="104"/>
      <c r="V1055" s="105"/>
      <c r="W1055" s="105"/>
    </row>
    <row r="1056" spans="11:23" x14ac:dyDescent="0.35">
      <c r="K1056" s="100"/>
      <c r="L1056" s="101"/>
      <c r="M1056" s="102"/>
      <c r="N1056" s="102"/>
      <c r="O1056" s="102"/>
      <c r="P1056" s="102"/>
      <c r="T1056" s="103"/>
      <c r="U1056" s="104"/>
      <c r="V1056" s="105"/>
      <c r="W1056" s="105"/>
    </row>
    <row r="1057" spans="11:23" x14ac:dyDescent="0.35">
      <c r="K1057" s="100"/>
      <c r="L1057" s="101"/>
      <c r="M1057" s="102"/>
      <c r="N1057" s="102"/>
      <c r="O1057" s="102"/>
      <c r="P1057" s="102"/>
      <c r="T1057" s="103"/>
      <c r="U1057" s="104"/>
      <c r="V1057" s="105"/>
      <c r="W1057" s="105"/>
    </row>
    <row r="1058" spans="11:23" x14ac:dyDescent="0.35">
      <c r="K1058" s="100"/>
      <c r="L1058" s="101"/>
      <c r="M1058" s="102"/>
      <c r="N1058" s="102"/>
      <c r="O1058" s="102"/>
      <c r="P1058" s="102"/>
      <c r="T1058" s="103"/>
      <c r="U1058" s="104"/>
      <c r="V1058" s="105"/>
      <c r="W1058" s="105"/>
    </row>
    <row r="1059" spans="11:23" x14ac:dyDescent="0.35">
      <c r="K1059" s="100"/>
      <c r="L1059" s="101"/>
      <c r="M1059" s="102"/>
      <c r="N1059" s="102"/>
      <c r="O1059" s="102"/>
      <c r="P1059" s="102"/>
      <c r="T1059" s="103"/>
      <c r="U1059" s="104"/>
      <c r="V1059" s="105"/>
      <c r="W1059" s="105"/>
    </row>
    <row r="1060" spans="11:23" x14ac:dyDescent="0.35">
      <c r="K1060" s="100"/>
      <c r="L1060" s="101"/>
      <c r="M1060" s="102"/>
      <c r="N1060" s="102"/>
      <c r="O1060" s="102"/>
      <c r="P1060" s="102"/>
      <c r="T1060" s="103"/>
      <c r="U1060" s="104"/>
      <c r="V1060" s="105"/>
      <c r="W1060" s="105"/>
    </row>
    <row r="1061" spans="11:23" x14ac:dyDescent="0.35">
      <c r="K1061" s="100"/>
      <c r="L1061" s="101"/>
      <c r="M1061" s="102"/>
      <c r="N1061" s="102"/>
      <c r="O1061" s="102"/>
      <c r="P1061" s="102"/>
      <c r="T1061" s="103"/>
      <c r="U1061" s="104"/>
      <c r="V1061" s="105"/>
      <c r="W1061" s="105"/>
    </row>
    <row r="1062" spans="11:23" x14ac:dyDescent="0.35">
      <c r="K1062" s="100"/>
      <c r="L1062" s="101"/>
      <c r="M1062" s="102"/>
      <c r="N1062" s="102"/>
      <c r="O1062" s="102"/>
      <c r="P1062" s="102"/>
      <c r="T1062" s="103"/>
      <c r="U1062" s="104"/>
      <c r="V1062" s="105"/>
      <c r="W1062" s="105"/>
    </row>
    <row r="1063" spans="11:23" x14ac:dyDescent="0.35">
      <c r="K1063" s="100"/>
      <c r="L1063" s="101"/>
      <c r="M1063" s="102"/>
      <c r="N1063" s="102"/>
      <c r="O1063" s="102"/>
      <c r="P1063" s="102"/>
      <c r="T1063" s="103"/>
      <c r="U1063" s="104"/>
      <c r="V1063" s="105"/>
      <c r="W1063" s="105"/>
    </row>
    <row r="1064" spans="11:23" x14ac:dyDescent="0.35">
      <c r="K1064" s="100"/>
      <c r="L1064" s="101"/>
      <c r="M1064" s="102"/>
      <c r="N1064" s="102"/>
      <c r="O1064" s="102"/>
      <c r="P1064" s="102"/>
      <c r="T1064" s="103"/>
      <c r="U1064" s="104"/>
      <c r="V1064" s="105"/>
      <c r="W1064" s="105"/>
    </row>
    <row r="1065" spans="11:23" x14ac:dyDescent="0.35">
      <c r="K1065" s="100"/>
      <c r="L1065" s="101"/>
      <c r="M1065" s="102"/>
      <c r="N1065" s="102"/>
      <c r="O1065" s="102"/>
      <c r="P1065" s="102"/>
      <c r="T1065" s="103"/>
      <c r="U1065" s="104"/>
      <c r="V1065" s="105"/>
      <c r="W1065" s="105"/>
    </row>
    <row r="1066" spans="11:23" x14ac:dyDescent="0.35">
      <c r="K1066" s="100"/>
      <c r="L1066" s="101"/>
      <c r="M1066" s="102"/>
      <c r="N1066" s="102"/>
      <c r="O1066" s="102"/>
      <c r="P1066" s="102"/>
      <c r="T1066" s="103"/>
      <c r="U1066" s="104"/>
      <c r="V1066" s="105"/>
      <c r="W1066" s="105"/>
    </row>
    <row r="1067" spans="11:23" x14ac:dyDescent="0.35">
      <c r="K1067" s="100"/>
      <c r="L1067" s="101"/>
      <c r="M1067" s="102"/>
      <c r="N1067" s="102"/>
      <c r="O1067" s="102"/>
      <c r="P1067" s="102"/>
      <c r="T1067" s="103"/>
      <c r="U1067" s="104"/>
      <c r="V1067" s="105"/>
      <c r="W1067" s="105"/>
    </row>
    <row r="1068" spans="11:23" x14ac:dyDescent="0.35">
      <c r="K1068" s="100"/>
      <c r="L1068" s="101"/>
      <c r="M1068" s="102"/>
      <c r="N1068" s="102"/>
      <c r="O1068" s="102"/>
      <c r="P1068" s="102"/>
      <c r="T1068" s="103"/>
      <c r="U1068" s="104"/>
      <c r="V1068" s="105"/>
      <c r="W1068" s="105"/>
    </row>
    <row r="1069" spans="11:23" x14ac:dyDescent="0.35">
      <c r="K1069" s="100"/>
      <c r="L1069" s="101"/>
      <c r="M1069" s="102"/>
      <c r="N1069" s="102"/>
      <c r="O1069" s="102"/>
      <c r="P1069" s="102"/>
      <c r="T1069" s="103"/>
      <c r="U1069" s="104"/>
      <c r="V1069" s="105"/>
      <c r="W1069" s="105"/>
    </row>
    <row r="1070" spans="11:23" x14ac:dyDescent="0.35">
      <c r="K1070" s="100"/>
      <c r="L1070" s="101"/>
      <c r="M1070" s="102"/>
      <c r="N1070" s="102"/>
      <c r="O1070" s="102"/>
      <c r="P1070" s="102"/>
      <c r="T1070" s="103"/>
      <c r="U1070" s="104"/>
      <c r="V1070" s="105"/>
      <c r="W1070" s="105"/>
    </row>
    <row r="1071" spans="11:23" x14ac:dyDescent="0.35">
      <c r="K1071" s="100"/>
      <c r="L1071" s="101"/>
      <c r="M1071" s="102"/>
      <c r="N1071" s="102"/>
      <c r="O1071" s="102"/>
      <c r="P1071" s="102"/>
      <c r="T1071" s="103"/>
      <c r="U1071" s="104"/>
      <c r="V1071" s="105"/>
      <c r="W1071" s="105"/>
    </row>
    <row r="1072" spans="11:23" x14ac:dyDescent="0.35">
      <c r="K1072" s="100"/>
      <c r="L1072" s="101"/>
      <c r="M1072" s="102"/>
      <c r="N1072" s="102"/>
      <c r="O1072" s="102"/>
      <c r="P1072" s="102"/>
      <c r="T1072" s="103"/>
      <c r="U1072" s="104"/>
      <c r="V1072" s="105"/>
      <c r="W1072" s="105"/>
    </row>
    <row r="1073" spans="11:23" x14ac:dyDescent="0.35">
      <c r="K1073" s="100"/>
      <c r="L1073" s="101"/>
      <c r="M1073" s="102"/>
      <c r="N1073" s="102"/>
      <c r="O1073" s="102"/>
      <c r="P1073" s="102"/>
      <c r="T1073" s="103"/>
      <c r="U1073" s="104"/>
      <c r="V1073" s="105"/>
      <c r="W1073" s="105"/>
    </row>
    <row r="1074" spans="11:23" x14ac:dyDescent="0.35">
      <c r="K1074" s="100"/>
      <c r="L1074" s="101"/>
      <c r="M1074" s="102"/>
      <c r="N1074" s="102"/>
      <c r="O1074" s="102"/>
      <c r="P1074" s="102"/>
      <c r="T1074" s="103"/>
      <c r="U1074" s="104"/>
      <c r="V1074" s="105"/>
      <c r="W1074" s="105"/>
    </row>
    <row r="1075" spans="11:23" x14ac:dyDescent="0.35">
      <c r="K1075" s="100"/>
      <c r="L1075" s="101"/>
      <c r="M1075" s="102"/>
      <c r="N1075" s="102"/>
      <c r="O1075" s="102"/>
      <c r="P1075" s="102"/>
      <c r="T1075" s="103"/>
      <c r="U1075" s="104"/>
      <c r="V1075" s="105"/>
      <c r="W1075" s="105"/>
    </row>
    <row r="1076" spans="11:23" x14ac:dyDescent="0.35">
      <c r="K1076" s="100"/>
      <c r="L1076" s="101"/>
      <c r="M1076" s="102"/>
      <c r="N1076" s="102"/>
      <c r="O1076" s="102"/>
      <c r="P1076" s="102"/>
      <c r="T1076" s="103"/>
      <c r="U1076" s="104"/>
      <c r="V1076" s="105"/>
      <c r="W1076" s="105"/>
    </row>
    <row r="1077" spans="11:23" x14ac:dyDescent="0.35">
      <c r="K1077" s="100"/>
      <c r="L1077" s="101"/>
      <c r="M1077" s="102"/>
      <c r="N1077" s="102"/>
      <c r="O1077" s="102"/>
      <c r="P1077" s="102"/>
      <c r="T1077" s="103"/>
      <c r="U1077" s="104"/>
      <c r="V1077" s="105"/>
      <c r="W1077" s="105"/>
    </row>
    <row r="1078" spans="11:23" x14ac:dyDescent="0.35">
      <c r="K1078" s="100"/>
      <c r="L1078" s="101"/>
      <c r="M1078" s="102"/>
      <c r="N1078" s="102"/>
      <c r="O1078" s="102"/>
      <c r="P1078" s="102"/>
      <c r="T1078" s="103"/>
      <c r="U1078" s="104"/>
      <c r="V1078" s="105"/>
      <c r="W1078" s="105"/>
    </row>
    <row r="1079" spans="11:23" x14ac:dyDescent="0.35">
      <c r="K1079" s="100"/>
      <c r="L1079" s="101"/>
      <c r="M1079" s="102"/>
      <c r="N1079" s="102"/>
      <c r="O1079" s="102"/>
      <c r="P1079" s="102"/>
      <c r="T1079" s="103"/>
      <c r="U1079" s="104"/>
      <c r="V1079" s="105"/>
      <c r="W1079" s="105"/>
    </row>
    <row r="1080" spans="11:23" x14ac:dyDescent="0.35">
      <c r="K1080" s="100"/>
      <c r="L1080" s="101"/>
      <c r="M1080" s="102"/>
      <c r="N1080" s="102"/>
      <c r="O1080" s="102"/>
      <c r="P1080" s="102"/>
      <c r="T1080" s="103"/>
      <c r="U1080" s="104"/>
      <c r="V1080" s="105"/>
      <c r="W1080" s="105"/>
    </row>
    <row r="1081" spans="11:23" x14ac:dyDescent="0.35">
      <c r="K1081" s="100"/>
      <c r="L1081" s="101"/>
      <c r="M1081" s="102"/>
      <c r="N1081" s="102"/>
      <c r="O1081" s="102"/>
      <c r="P1081" s="102"/>
      <c r="T1081" s="103"/>
      <c r="U1081" s="104"/>
      <c r="V1081" s="105"/>
      <c r="W1081" s="105"/>
    </row>
    <row r="1082" spans="11:23" x14ac:dyDescent="0.35">
      <c r="K1082" s="100"/>
      <c r="L1082" s="101"/>
      <c r="M1082" s="102"/>
      <c r="N1082" s="102"/>
      <c r="O1082" s="102"/>
      <c r="P1082" s="102"/>
      <c r="T1082" s="103"/>
      <c r="U1082" s="104"/>
      <c r="V1082" s="105"/>
      <c r="W1082" s="105"/>
    </row>
    <row r="1083" spans="11:23" x14ac:dyDescent="0.35">
      <c r="K1083" s="100"/>
      <c r="L1083" s="101"/>
      <c r="M1083" s="102"/>
      <c r="N1083" s="102"/>
      <c r="O1083" s="102"/>
      <c r="P1083" s="102"/>
      <c r="T1083" s="103"/>
      <c r="U1083" s="104"/>
      <c r="V1083" s="105"/>
      <c r="W1083" s="105"/>
    </row>
    <row r="1084" spans="11:23" x14ac:dyDescent="0.35">
      <c r="K1084" s="100"/>
      <c r="L1084" s="101"/>
      <c r="M1084" s="102"/>
      <c r="N1084" s="102"/>
      <c r="O1084" s="102"/>
      <c r="P1084" s="102"/>
      <c r="T1084" s="103"/>
      <c r="U1084" s="104"/>
      <c r="V1084" s="105"/>
      <c r="W1084" s="105"/>
    </row>
    <row r="1085" spans="11:23" x14ac:dyDescent="0.35">
      <c r="K1085" s="100"/>
      <c r="L1085" s="101"/>
      <c r="M1085" s="102"/>
      <c r="N1085" s="102"/>
      <c r="O1085" s="102"/>
      <c r="P1085" s="102"/>
      <c r="T1085" s="103"/>
      <c r="U1085" s="104"/>
      <c r="V1085" s="105"/>
      <c r="W1085" s="105"/>
    </row>
    <row r="1086" spans="11:23" x14ac:dyDescent="0.35">
      <c r="K1086" s="100"/>
      <c r="L1086" s="101"/>
      <c r="M1086" s="102"/>
      <c r="N1086" s="102"/>
      <c r="O1086" s="102"/>
      <c r="P1086" s="102"/>
      <c r="T1086" s="103"/>
      <c r="U1086" s="104"/>
      <c r="V1086" s="105"/>
      <c r="W1086" s="105"/>
    </row>
    <row r="1087" spans="11:23" x14ac:dyDescent="0.35">
      <c r="K1087" s="100"/>
      <c r="L1087" s="101"/>
      <c r="M1087" s="102"/>
      <c r="N1087" s="102"/>
      <c r="O1087" s="102"/>
      <c r="P1087" s="102"/>
      <c r="T1087" s="103"/>
      <c r="U1087" s="104"/>
      <c r="V1087" s="105"/>
      <c r="W1087" s="105"/>
    </row>
    <row r="1088" spans="11:23" x14ac:dyDescent="0.35">
      <c r="K1088" s="100"/>
      <c r="L1088" s="101"/>
      <c r="M1088" s="102"/>
      <c r="N1088" s="102"/>
      <c r="O1088" s="102"/>
      <c r="P1088" s="102"/>
      <c r="T1088" s="103"/>
      <c r="U1088" s="104"/>
      <c r="V1088" s="105"/>
      <c r="W1088" s="105"/>
    </row>
    <row r="1089" spans="11:23" x14ac:dyDescent="0.35">
      <c r="K1089" s="100"/>
      <c r="L1089" s="101"/>
      <c r="M1089" s="102"/>
      <c r="N1089" s="102"/>
      <c r="O1089" s="102"/>
      <c r="P1089" s="102"/>
      <c r="T1089" s="103"/>
      <c r="U1089" s="104"/>
      <c r="V1089" s="105"/>
      <c r="W1089" s="105"/>
    </row>
    <row r="1090" spans="11:23" x14ac:dyDescent="0.35">
      <c r="K1090" s="100"/>
      <c r="L1090" s="101"/>
      <c r="M1090" s="102"/>
      <c r="N1090" s="102"/>
      <c r="O1090" s="102"/>
      <c r="P1090" s="102"/>
      <c r="T1090" s="103"/>
      <c r="U1090" s="104"/>
      <c r="V1090" s="105"/>
      <c r="W1090" s="105"/>
    </row>
    <row r="1091" spans="11:23" x14ac:dyDescent="0.35">
      <c r="K1091" s="100"/>
      <c r="L1091" s="101"/>
      <c r="M1091" s="102"/>
      <c r="N1091" s="102"/>
      <c r="O1091" s="102"/>
      <c r="P1091" s="102"/>
      <c r="T1091" s="103"/>
      <c r="U1091" s="104"/>
      <c r="V1091" s="105"/>
      <c r="W1091" s="105"/>
    </row>
    <row r="1092" spans="11:23" x14ac:dyDescent="0.35">
      <c r="K1092" s="100"/>
      <c r="L1092" s="101"/>
      <c r="M1092" s="102"/>
      <c r="N1092" s="102"/>
      <c r="O1092" s="102"/>
      <c r="P1092" s="102"/>
      <c r="T1092" s="103"/>
      <c r="U1092" s="104"/>
      <c r="V1092" s="105"/>
      <c r="W1092" s="105"/>
    </row>
    <row r="1093" spans="11:23" x14ac:dyDescent="0.35">
      <c r="K1093" s="100"/>
      <c r="L1093" s="101"/>
      <c r="M1093" s="102"/>
      <c r="N1093" s="102"/>
      <c r="O1093" s="102"/>
      <c r="P1093" s="102"/>
      <c r="T1093" s="103"/>
      <c r="U1093" s="104"/>
      <c r="V1093" s="105"/>
      <c r="W1093" s="105"/>
    </row>
    <row r="1094" spans="11:23" x14ac:dyDescent="0.35">
      <c r="K1094" s="100"/>
      <c r="L1094" s="101"/>
      <c r="M1094" s="102"/>
      <c r="N1094" s="102"/>
      <c r="O1094" s="102"/>
      <c r="P1094" s="102"/>
      <c r="T1094" s="103"/>
      <c r="U1094" s="104"/>
      <c r="V1094" s="105"/>
      <c r="W1094" s="105"/>
    </row>
    <row r="1095" spans="11:23" x14ac:dyDescent="0.35">
      <c r="K1095" s="100"/>
      <c r="L1095" s="101"/>
      <c r="M1095" s="102"/>
      <c r="N1095" s="102"/>
      <c r="O1095" s="102"/>
      <c r="P1095" s="102"/>
      <c r="T1095" s="103"/>
      <c r="U1095" s="104"/>
      <c r="V1095" s="105"/>
      <c r="W1095" s="105"/>
    </row>
    <row r="1096" spans="11:23" x14ac:dyDescent="0.35">
      <c r="K1096" s="100"/>
      <c r="L1096" s="101"/>
      <c r="M1096" s="102"/>
      <c r="N1096" s="102"/>
      <c r="O1096" s="102"/>
      <c r="P1096" s="102"/>
      <c r="T1096" s="103"/>
      <c r="U1096" s="104"/>
      <c r="V1096" s="105"/>
      <c r="W1096" s="105"/>
    </row>
    <row r="1097" spans="11:23" x14ac:dyDescent="0.35">
      <c r="K1097" s="100"/>
      <c r="L1097" s="101"/>
      <c r="M1097" s="102"/>
      <c r="N1097" s="102"/>
      <c r="O1097" s="102"/>
      <c r="P1097" s="102"/>
      <c r="T1097" s="103"/>
      <c r="U1097" s="104"/>
      <c r="V1097" s="105"/>
      <c r="W1097" s="105"/>
    </row>
    <row r="1098" spans="11:23" x14ac:dyDescent="0.35">
      <c r="K1098" s="100"/>
      <c r="L1098" s="101"/>
      <c r="M1098" s="102"/>
      <c r="N1098" s="102"/>
      <c r="O1098" s="102"/>
      <c r="P1098" s="102"/>
      <c r="T1098" s="103"/>
      <c r="U1098" s="104"/>
      <c r="V1098" s="105"/>
      <c r="W1098" s="105"/>
    </row>
    <row r="1099" spans="11:23" x14ac:dyDescent="0.35">
      <c r="K1099" s="100"/>
      <c r="L1099" s="101"/>
      <c r="M1099" s="102"/>
      <c r="N1099" s="102"/>
      <c r="O1099" s="102"/>
      <c r="P1099" s="102"/>
      <c r="T1099" s="103"/>
      <c r="U1099" s="104"/>
      <c r="V1099" s="105"/>
      <c r="W1099" s="105"/>
    </row>
    <row r="1100" spans="11:23" x14ac:dyDescent="0.35">
      <c r="K1100" s="100"/>
      <c r="L1100" s="101"/>
      <c r="M1100" s="102"/>
      <c r="N1100" s="102"/>
      <c r="O1100" s="102"/>
      <c r="P1100" s="102"/>
      <c r="T1100" s="103"/>
      <c r="U1100" s="104"/>
      <c r="V1100" s="105"/>
      <c r="W1100" s="105"/>
    </row>
    <row r="1101" spans="11:23" x14ac:dyDescent="0.35">
      <c r="K1101" s="100"/>
      <c r="L1101" s="101"/>
      <c r="M1101" s="102"/>
      <c r="N1101" s="102"/>
      <c r="O1101" s="102"/>
      <c r="P1101" s="102"/>
      <c r="T1101" s="103"/>
      <c r="U1101" s="104"/>
      <c r="V1101" s="105"/>
      <c r="W1101" s="105"/>
    </row>
    <row r="1102" spans="11:23" x14ac:dyDescent="0.35">
      <c r="K1102" s="100"/>
      <c r="L1102" s="101"/>
      <c r="M1102" s="102"/>
      <c r="N1102" s="102"/>
      <c r="O1102" s="102"/>
      <c r="P1102" s="102"/>
      <c r="T1102" s="103"/>
      <c r="U1102" s="104"/>
      <c r="V1102" s="105"/>
      <c r="W1102" s="105"/>
    </row>
    <row r="1103" spans="11:23" x14ac:dyDescent="0.35">
      <c r="K1103" s="100"/>
      <c r="L1103" s="101"/>
      <c r="M1103" s="102"/>
      <c r="N1103" s="102"/>
      <c r="O1103" s="102"/>
      <c r="P1103" s="102"/>
      <c r="T1103" s="103"/>
      <c r="U1103" s="104"/>
      <c r="V1103" s="105"/>
      <c r="W1103" s="105"/>
    </row>
    <row r="1104" spans="11:23" x14ac:dyDescent="0.35">
      <c r="K1104" s="100"/>
      <c r="L1104" s="101"/>
      <c r="M1104" s="102"/>
      <c r="N1104" s="102"/>
      <c r="O1104" s="102"/>
      <c r="P1104" s="102"/>
      <c r="T1104" s="103"/>
      <c r="U1104" s="104"/>
      <c r="V1104" s="105"/>
      <c r="W1104" s="105"/>
    </row>
    <row r="1105" spans="11:23" x14ac:dyDescent="0.35">
      <c r="K1105" s="100"/>
      <c r="L1105" s="101"/>
      <c r="M1105" s="102"/>
      <c r="N1105" s="102"/>
      <c r="O1105" s="102"/>
      <c r="P1105" s="102"/>
      <c r="T1105" s="103"/>
      <c r="U1105" s="104"/>
      <c r="V1105" s="105"/>
      <c r="W1105" s="105"/>
    </row>
    <row r="1106" spans="11:23" x14ac:dyDescent="0.35">
      <c r="K1106" s="100"/>
      <c r="L1106" s="101"/>
      <c r="M1106" s="102"/>
      <c r="N1106" s="102"/>
      <c r="O1106" s="102"/>
      <c r="P1106" s="102"/>
      <c r="T1106" s="103"/>
      <c r="U1106" s="104"/>
      <c r="V1106" s="105"/>
      <c r="W1106" s="105"/>
    </row>
    <row r="1107" spans="11:23" x14ac:dyDescent="0.35">
      <c r="K1107" s="100"/>
      <c r="L1107" s="101"/>
      <c r="M1107" s="102"/>
      <c r="N1107" s="102"/>
      <c r="O1107" s="102"/>
      <c r="P1107" s="102"/>
      <c r="T1107" s="103"/>
      <c r="U1107" s="104"/>
      <c r="V1107" s="105"/>
      <c r="W1107" s="105"/>
    </row>
    <row r="1108" spans="11:23" x14ac:dyDescent="0.35">
      <c r="K1108" s="100"/>
      <c r="L1108" s="101"/>
      <c r="M1108" s="102"/>
      <c r="N1108" s="102"/>
      <c r="O1108" s="102"/>
      <c r="P1108" s="102"/>
      <c r="T1108" s="103"/>
      <c r="U1108" s="104"/>
      <c r="V1108" s="105"/>
      <c r="W1108" s="105"/>
    </row>
    <row r="1109" spans="11:23" x14ac:dyDescent="0.35">
      <c r="K1109" s="100"/>
      <c r="L1109" s="101"/>
      <c r="M1109" s="102"/>
      <c r="N1109" s="102"/>
      <c r="O1109" s="102"/>
      <c r="P1109" s="102"/>
      <c r="T1109" s="103"/>
      <c r="U1109" s="104"/>
      <c r="V1109" s="105"/>
      <c r="W1109" s="105"/>
    </row>
    <row r="1110" spans="11:23" x14ac:dyDescent="0.35">
      <c r="K1110" s="100"/>
      <c r="L1110" s="101"/>
      <c r="M1110" s="102"/>
      <c r="N1110" s="102"/>
      <c r="O1110" s="102"/>
      <c r="P1110" s="102"/>
      <c r="T1110" s="103"/>
      <c r="U1110" s="104"/>
      <c r="V1110" s="105"/>
      <c r="W1110" s="105"/>
    </row>
    <row r="1111" spans="11:23" x14ac:dyDescent="0.35">
      <c r="K1111" s="100"/>
      <c r="L1111" s="101"/>
      <c r="M1111" s="102"/>
      <c r="N1111" s="102"/>
      <c r="O1111" s="102"/>
      <c r="P1111" s="102"/>
      <c r="T1111" s="103"/>
      <c r="U1111" s="104"/>
      <c r="V1111" s="105"/>
      <c r="W1111" s="105"/>
    </row>
    <row r="1112" spans="11:23" x14ac:dyDescent="0.35">
      <c r="K1112" s="100"/>
      <c r="L1112" s="101"/>
      <c r="M1112" s="102"/>
      <c r="N1112" s="102"/>
      <c r="O1112" s="102"/>
      <c r="P1112" s="102"/>
      <c r="T1112" s="103"/>
      <c r="U1112" s="104"/>
      <c r="V1112" s="105"/>
      <c r="W1112" s="105"/>
    </row>
    <row r="1113" spans="11:23" x14ac:dyDescent="0.35">
      <c r="K1113" s="100"/>
      <c r="L1113" s="101"/>
      <c r="M1113" s="102"/>
      <c r="N1113" s="102"/>
      <c r="O1113" s="102"/>
      <c r="P1113" s="102"/>
      <c r="T1113" s="103"/>
      <c r="U1113" s="104"/>
      <c r="V1113" s="105"/>
      <c r="W1113" s="105"/>
    </row>
    <row r="1114" spans="11:23" x14ac:dyDescent="0.35">
      <c r="K1114" s="100"/>
      <c r="L1114" s="101"/>
      <c r="M1114" s="102"/>
      <c r="N1114" s="102"/>
      <c r="O1114" s="102"/>
      <c r="P1114" s="102"/>
      <c r="T1114" s="103"/>
      <c r="U1114" s="104"/>
      <c r="V1114" s="105"/>
      <c r="W1114" s="105"/>
    </row>
    <row r="1115" spans="11:23" x14ac:dyDescent="0.35">
      <c r="K1115" s="100"/>
      <c r="L1115" s="101"/>
      <c r="M1115" s="102"/>
      <c r="N1115" s="102"/>
      <c r="O1115" s="102"/>
      <c r="P1115" s="102"/>
      <c r="T1115" s="103"/>
      <c r="U1115" s="104"/>
      <c r="V1115" s="105"/>
      <c r="W1115" s="105"/>
    </row>
    <row r="1116" spans="11:23" x14ac:dyDescent="0.35">
      <c r="K1116" s="100"/>
      <c r="L1116" s="101"/>
      <c r="M1116" s="102"/>
      <c r="N1116" s="102"/>
      <c r="O1116" s="102"/>
      <c r="P1116" s="102"/>
      <c r="T1116" s="103"/>
      <c r="U1116" s="104"/>
      <c r="V1116" s="105"/>
      <c r="W1116" s="105"/>
    </row>
    <row r="1117" spans="11:23" x14ac:dyDescent="0.35">
      <c r="K1117" s="100"/>
      <c r="L1117" s="101"/>
      <c r="M1117" s="102"/>
      <c r="N1117" s="102"/>
      <c r="O1117" s="102"/>
      <c r="P1117" s="102"/>
      <c r="T1117" s="103"/>
      <c r="U1117" s="104"/>
      <c r="V1117" s="105"/>
      <c r="W1117" s="105"/>
    </row>
    <row r="1118" spans="11:23" x14ac:dyDescent="0.35">
      <c r="K1118" s="100"/>
      <c r="L1118" s="101"/>
      <c r="M1118" s="102"/>
      <c r="N1118" s="102"/>
      <c r="O1118" s="102"/>
      <c r="P1118" s="102"/>
      <c r="T1118" s="103"/>
      <c r="U1118" s="104"/>
      <c r="V1118" s="105"/>
      <c r="W1118" s="105"/>
    </row>
    <row r="1119" spans="11:23" x14ac:dyDescent="0.35">
      <c r="K1119" s="100"/>
      <c r="L1119" s="101"/>
      <c r="M1119" s="102"/>
      <c r="N1119" s="102"/>
      <c r="O1119" s="102"/>
      <c r="P1119" s="102"/>
      <c r="T1119" s="103"/>
      <c r="U1119" s="104"/>
      <c r="V1119" s="105"/>
      <c r="W1119" s="105"/>
    </row>
    <row r="1120" spans="11:23" x14ac:dyDescent="0.35">
      <c r="K1120" s="100"/>
      <c r="L1120" s="101"/>
      <c r="M1120" s="102"/>
      <c r="N1120" s="102"/>
      <c r="O1120" s="102"/>
      <c r="P1120" s="102"/>
      <c r="T1120" s="103"/>
      <c r="U1120" s="104"/>
      <c r="V1120" s="105"/>
      <c r="W1120" s="105"/>
    </row>
    <row r="1121" spans="11:23" x14ac:dyDescent="0.35">
      <c r="K1121" s="100"/>
      <c r="L1121" s="101"/>
      <c r="M1121" s="102"/>
      <c r="N1121" s="102"/>
      <c r="O1121" s="102"/>
      <c r="P1121" s="102"/>
      <c r="T1121" s="103"/>
      <c r="U1121" s="104"/>
      <c r="V1121" s="105"/>
      <c r="W1121" s="105"/>
    </row>
    <row r="1122" spans="11:23" x14ac:dyDescent="0.35">
      <c r="K1122" s="100"/>
      <c r="L1122" s="101"/>
      <c r="M1122" s="102"/>
      <c r="N1122" s="102"/>
      <c r="O1122" s="102"/>
      <c r="P1122" s="102"/>
      <c r="T1122" s="103"/>
      <c r="U1122" s="104"/>
      <c r="V1122" s="105"/>
      <c r="W1122" s="105"/>
    </row>
    <row r="1123" spans="11:23" x14ac:dyDescent="0.35">
      <c r="K1123" s="100"/>
      <c r="L1123" s="101"/>
      <c r="M1123" s="102"/>
      <c r="N1123" s="102"/>
      <c r="O1123" s="102"/>
      <c r="P1123" s="102"/>
      <c r="T1123" s="103"/>
      <c r="U1123" s="104"/>
      <c r="V1123" s="105"/>
      <c r="W1123" s="105"/>
    </row>
    <row r="1124" spans="11:23" x14ac:dyDescent="0.35">
      <c r="K1124" s="100"/>
      <c r="L1124" s="101"/>
      <c r="M1124" s="102"/>
      <c r="N1124" s="102"/>
      <c r="O1124" s="102"/>
      <c r="P1124" s="102"/>
      <c r="T1124" s="103"/>
      <c r="U1124" s="104"/>
      <c r="V1124" s="105"/>
      <c r="W1124" s="105"/>
    </row>
    <row r="1125" spans="11:23" x14ac:dyDescent="0.35">
      <c r="K1125" s="100"/>
      <c r="L1125" s="101"/>
      <c r="M1125" s="102"/>
      <c r="N1125" s="102"/>
      <c r="O1125" s="102"/>
      <c r="P1125" s="102"/>
      <c r="T1125" s="103"/>
      <c r="U1125" s="104"/>
      <c r="V1125" s="105"/>
      <c r="W1125" s="105"/>
    </row>
    <row r="1126" spans="11:23" x14ac:dyDescent="0.35">
      <c r="K1126" s="100"/>
      <c r="L1126" s="101"/>
      <c r="M1126" s="102"/>
      <c r="N1126" s="102"/>
      <c r="O1126" s="102"/>
      <c r="P1126" s="102"/>
      <c r="T1126" s="103"/>
      <c r="U1126" s="104"/>
      <c r="V1126" s="105"/>
      <c r="W1126" s="105"/>
    </row>
    <row r="1127" spans="11:23" x14ac:dyDescent="0.35">
      <c r="K1127" s="100"/>
      <c r="L1127" s="101"/>
      <c r="M1127" s="102"/>
      <c r="N1127" s="102"/>
      <c r="O1127" s="102"/>
      <c r="P1127" s="102"/>
      <c r="T1127" s="103"/>
      <c r="U1127" s="104"/>
      <c r="V1127" s="105"/>
      <c r="W1127" s="105"/>
    </row>
    <row r="1128" spans="11:23" x14ac:dyDescent="0.35">
      <c r="K1128" s="100"/>
      <c r="L1128" s="101"/>
      <c r="M1128" s="102"/>
      <c r="N1128" s="102"/>
      <c r="O1128" s="102"/>
      <c r="P1128" s="102"/>
      <c r="T1128" s="103"/>
      <c r="U1128" s="104"/>
      <c r="V1128" s="105"/>
      <c r="W1128" s="105"/>
    </row>
    <row r="1129" spans="11:23" x14ac:dyDescent="0.35">
      <c r="K1129" s="100"/>
      <c r="L1129" s="101"/>
      <c r="M1129" s="102"/>
      <c r="N1129" s="102"/>
      <c r="O1129" s="102"/>
      <c r="P1129" s="102"/>
      <c r="T1129" s="103"/>
      <c r="U1129" s="104"/>
      <c r="V1129" s="105"/>
      <c r="W1129" s="105"/>
    </row>
    <row r="1130" spans="11:23" x14ac:dyDescent="0.35">
      <c r="K1130" s="100"/>
      <c r="L1130" s="101"/>
      <c r="M1130" s="102"/>
      <c r="N1130" s="102"/>
      <c r="O1130" s="102"/>
      <c r="P1130" s="102"/>
      <c r="T1130" s="103"/>
      <c r="U1130" s="104"/>
      <c r="V1130" s="105"/>
      <c r="W1130" s="105"/>
    </row>
    <row r="1131" spans="11:23" x14ac:dyDescent="0.35">
      <c r="K1131" s="100"/>
      <c r="L1131" s="101"/>
      <c r="M1131" s="102"/>
      <c r="N1131" s="102"/>
      <c r="O1131" s="102"/>
      <c r="P1131" s="102"/>
      <c r="T1131" s="103"/>
      <c r="U1131" s="104"/>
      <c r="V1131" s="105"/>
      <c r="W1131" s="105"/>
    </row>
    <row r="1132" spans="11:23" x14ac:dyDescent="0.35">
      <c r="K1132" s="100"/>
      <c r="L1132" s="101"/>
      <c r="M1132" s="102"/>
      <c r="N1132" s="102"/>
      <c r="O1132" s="102"/>
      <c r="P1132" s="102"/>
      <c r="T1132" s="103"/>
      <c r="U1132" s="104"/>
      <c r="V1132" s="105"/>
      <c r="W1132" s="105"/>
    </row>
    <row r="1133" spans="11:23" x14ac:dyDescent="0.35">
      <c r="K1133" s="100"/>
      <c r="L1133" s="101"/>
      <c r="M1133" s="102"/>
      <c r="N1133" s="102"/>
      <c r="O1133" s="102"/>
      <c r="P1133" s="102"/>
      <c r="T1133" s="103"/>
      <c r="U1133" s="104"/>
      <c r="V1133" s="105"/>
      <c r="W1133" s="105"/>
    </row>
    <row r="1134" spans="11:23" x14ac:dyDescent="0.35">
      <c r="K1134" s="100"/>
      <c r="L1134" s="101"/>
      <c r="M1134" s="102"/>
      <c r="N1134" s="102"/>
      <c r="O1134" s="102"/>
      <c r="P1134" s="102"/>
      <c r="T1134" s="103"/>
      <c r="U1134" s="104"/>
      <c r="V1134" s="105"/>
      <c r="W1134" s="105"/>
    </row>
    <row r="1135" spans="11:23" x14ac:dyDescent="0.35">
      <c r="K1135" s="100"/>
      <c r="L1135" s="101"/>
      <c r="M1135" s="102"/>
      <c r="N1135" s="102"/>
      <c r="O1135" s="102"/>
      <c r="P1135" s="102"/>
      <c r="T1135" s="103"/>
      <c r="U1135" s="104"/>
      <c r="V1135" s="105"/>
      <c r="W1135" s="105"/>
    </row>
    <row r="1136" spans="11:23" x14ac:dyDescent="0.35">
      <c r="K1136" s="100"/>
      <c r="L1136" s="101"/>
      <c r="M1136" s="102"/>
      <c r="N1136" s="102"/>
      <c r="O1136" s="102"/>
      <c r="P1136" s="102"/>
      <c r="T1136" s="103"/>
      <c r="U1136" s="104"/>
      <c r="V1136" s="105"/>
      <c r="W1136" s="105"/>
    </row>
    <row r="1137" spans="11:23" x14ac:dyDescent="0.35">
      <c r="K1137" s="100"/>
      <c r="L1137" s="101"/>
      <c r="M1137" s="102"/>
      <c r="N1137" s="102"/>
      <c r="O1137" s="102"/>
      <c r="P1137" s="102"/>
      <c r="T1137" s="103"/>
      <c r="U1137" s="104"/>
      <c r="V1137" s="105"/>
      <c r="W1137" s="105"/>
    </row>
    <row r="1138" spans="11:23" x14ac:dyDescent="0.35">
      <c r="K1138" s="100"/>
      <c r="L1138" s="101"/>
      <c r="M1138" s="102"/>
      <c r="N1138" s="102"/>
      <c r="O1138" s="102"/>
      <c r="P1138" s="102"/>
      <c r="T1138" s="103"/>
      <c r="U1138" s="104"/>
      <c r="V1138" s="105"/>
      <c r="W1138" s="105"/>
    </row>
    <row r="1139" spans="11:23" x14ac:dyDescent="0.35">
      <c r="K1139" s="100"/>
      <c r="L1139" s="101"/>
      <c r="M1139" s="102"/>
      <c r="N1139" s="102"/>
      <c r="O1139" s="102"/>
      <c r="P1139" s="102"/>
      <c r="T1139" s="103"/>
      <c r="U1139" s="104"/>
      <c r="V1139" s="105"/>
      <c r="W1139" s="105"/>
    </row>
    <row r="1140" spans="11:23" x14ac:dyDescent="0.35">
      <c r="K1140" s="100"/>
      <c r="L1140" s="101"/>
      <c r="M1140" s="102"/>
      <c r="N1140" s="102"/>
      <c r="O1140" s="102"/>
      <c r="P1140" s="102"/>
      <c r="T1140" s="103"/>
      <c r="U1140" s="104"/>
      <c r="V1140" s="105"/>
      <c r="W1140" s="105"/>
    </row>
    <row r="1141" spans="11:23" x14ac:dyDescent="0.35">
      <c r="K1141" s="100"/>
      <c r="L1141" s="101"/>
      <c r="M1141" s="102"/>
      <c r="N1141" s="102"/>
      <c r="O1141" s="102"/>
      <c r="P1141" s="102"/>
      <c r="T1141" s="103"/>
      <c r="U1141" s="104"/>
      <c r="V1141" s="105"/>
      <c r="W1141" s="105"/>
    </row>
    <row r="1142" spans="11:23" x14ac:dyDescent="0.35">
      <c r="K1142" s="100"/>
      <c r="L1142" s="101"/>
      <c r="M1142" s="102"/>
      <c r="N1142" s="102"/>
      <c r="O1142" s="102"/>
      <c r="P1142" s="102"/>
      <c r="T1142" s="103"/>
      <c r="U1142" s="104"/>
      <c r="V1142" s="105"/>
      <c r="W1142" s="105"/>
    </row>
    <row r="1143" spans="11:23" x14ac:dyDescent="0.35">
      <c r="K1143" s="100"/>
      <c r="L1143" s="101"/>
      <c r="M1143" s="102"/>
      <c r="N1143" s="102"/>
      <c r="O1143" s="102"/>
      <c r="P1143" s="102"/>
      <c r="T1143" s="103"/>
      <c r="U1143" s="104"/>
      <c r="V1143" s="105"/>
      <c r="W1143" s="105"/>
    </row>
    <row r="1144" spans="11:23" x14ac:dyDescent="0.35">
      <c r="K1144" s="100"/>
      <c r="L1144" s="101"/>
      <c r="M1144" s="102"/>
      <c r="N1144" s="102"/>
      <c r="O1144" s="102"/>
      <c r="P1144" s="102"/>
      <c r="T1144" s="103"/>
      <c r="U1144" s="104"/>
      <c r="V1144" s="105"/>
      <c r="W1144" s="105"/>
    </row>
    <row r="1145" spans="11:23" x14ac:dyDescent="0.35">
      <c r="K1145" s="100"/>
      <c r="L1145" s="101"/>
      <c r="M1145" s="102"/>
      <c r="N1145" s="102"/>
      <c r="O1145" s="102"/>
      <c r="P1145" s="102"/>
      <c r="T1145" s="103"/>
      <c r="U1145" s="104"/>
      <c r="V1145" s="105"/>
      <c r="W1145" s="105"/>
    </row>
    <row r="1146" spans="11:23" x14ac:dyDescent="0.35">
      <c r="K1146" s="100"/>
      <c r="L1146" s="101"/>
      <c r="M1146" s="102"/>
      <c r="N1146" s="102"/>
      <c r="O1146" s="102"/>
      <c r="P1146" s="102"/>
      <c r="T1146" s="103"/>
      <c r="U1146" s="104"/>
      <c r="V1146" s="105"/>
      <c r="W1146" s="105"/>
    </row>
    <row r="1147" spans="11:23" x14ac:dyDescent="0.35">
      <c r="K1147" s="100"/>
      <c r="L1147" s="101"/>
      <c r="M1147" s="102"/>
      <c r="N1147" s="102"/>
      <c r="O1147" s="102"/>
      <c r="P1147" s="102"/>
      <c r="T1147" s="103"/>
      <c r="U1147" s="104"/>
      <c r="V1147" s="105"/>
      <c r="W1147" s="105"/>
    </row>
    <row r="1148" spans="11:23" x14ac:dyDescent="0.35">
      <c r="K1148" s="100"/>
      <c r="L1148" s="101"/>
      <c r="M1148" s="102"/>
      <c r="N1148" s="102"/>
      <c r="O1148" s="102"/>
      <c r="P1148" s="102"/>
      <c r="T1148" s="103"/>
      <c r="U1148" s="104"/>
      <c r="V1148" s="105"/>
      <c r="W1148" s="105"/>
    </row>
    <row r="1149" spans="11:23" x14ac:dyDescent="0.35">
      <c r="K1149" s="100"/>
      <c r="L1149" s="101"/>
      <c r="M1149" s="102"/>
      <c r="N1149" s="102"/>
      <c r="O1149" s="102"/>
      <c r="P1149" s="102"/>
      <c r="T1149" s="103"/>
      <c r="U1149" s="104"/>
      <c r="V1149" s="105"/>
      <c r="W1149" s="105"/>
    </row>
    <row r="1150" spans="11:23" x14ac:dyDescent="0.35">
      <c r="K1150" s="100"/>
      <c r="L1150" s="101"/>
      <c r="M1150" s="102"/>
      <c r="N1150" s="102"/>
      <c r="O1150" s="102"/>
      <c r="P1150" s="102"/>
      <c r="T1150" s="103"/>
      <c r="U1150" s="104"/>
      <c r="V1150" s="105"/>
      <c r="W1150" s="105"/>
    </row>
    <row r="1151" spans="11:23" x14ac:dyDescent="0.35">
      <c r="K1151" s="100"/>
      <c r="L1151" s="101"/>
      <c r="M1151" s="102"/>
      <c r="N1151" s="102"/>
      <c r="O1151" s="102"/>
      <c r="P1151" s="102"/>
      <c r="T1151" s="103"/>
      <c r="U1151" s="104"/>
      <c r="V1151" s="105"/>
      <c r="W1151" s="105"/>
    </row>
    <row r="1152" spans="11:23" x14ac:dyDescent="0.35">
      <c r="K1152" s="100"/>
      <c r="L1152" s="101"/>
      <c r="M1152" s="102"/>
      <c r="N1152" s="102"/>
      <c r="O1152" s="102"/>
      <c r="P1152" s="102"/>
      <c r="T1152" s="103"/>
      <c r="U1152" s="104"/>
      <c r="V1152" s="105"/>
      <c r="W1152" s="105"/>
    </row>
    <row r="1153" spans="11:23" x14ac:dyDescent="0.35">
      <c r="K1153" s="100"/>
      <c r="L1153" s="101"/>
      <c r="M1153" s="102"/>
      <c r="N1153" s="102"/>
      <c r="O1153" s="102"/>
      <c r="P1153" s="102"/>
      <c r="T1153" s="103"/>
      <c r="U1153" s="104"/>
      <c r="V1153" s="105"/>
      <c r="W1153" s="105"/>
    </row>
    <row r="1154" spans="11:23" x14ac:dyDescent="0.35">
      <c r="K1154" s="100"/>
      <c r="L1154" s="101"/>
      <c r="M1154" s="102"/>
      <c r="N1154" s="102"/>
      <c r="O1154" s="102"/>
      <c r="P1154" s="102"/>
      <c r="T1154" s="103"/>
      <c r="U1154" s="104"/>
      <c r="V1154" s="105"/>
      <c r="W1154" s="105"/>
    </row>
    <row r="1155" spans="11:23" x14ac:dyDescent="0.35">
      <c r="K1155" s="100"/>
      <c r="L1155" s="101"/>
      <c r="M1155" s="102"/>
      <c r="N1155" s="102"/>
      <c r="O1155" s="102"/>
      <c r="P1155" s="102"/>
      <c r="T1155" s="103"/>
      <c r="U1155" s="104"/>
      <c r="V1155" s="105"/>
      <c r="W1155" s="105"/>
    </row>
    <row r="1156" spans="11:23" x14ac:dyDescent="0.35">
      <c r="K1156" s="100"/>
      <c r="L1156" s="101"/>
      <c r="M1156" s="102"/>
      <c r="N1156" s="102"/>
      <c r="O1156" s="102"/>
      <c r="P1156" s="102"/>
      <c r="T1156" s="103"/>
      <c r="U1156" s="104"/>
      <c r="V1156" s="105"/>
      <c r="W1156" s="105"/>
    </row>
    <row r="1157" spans="11:23" x14ac:dyDescent="0.35">
      <c r="K1157" s="100"/>
      <c r="L1157" s="101"/>
      <c r="M1157" s="102"/>
      <c r="N1157" s="102"/>
      <c r="O1157" s="102"/>
      <c r="P1157" s="102"/>
      <c r="T1157" s="103"/>
      <c r="U1157" s="104"/>
      <c r="V1157" s="105"/>
      <c r="W1157" s="105"/>
    </row>
    <row r="1158" spans="11:23" x14ac:dyDescent="0.35">
      <c r="K1158" s="100"/>
      <c r="L1158" s="101"/>
      <c r="M1158" s="102"/>
      <c r="N1158" s="102"/>
      <c r="O1158" s="102"/>
      <c r="P1158" s="102"/>
      <c r="T1158" s="103"/>
      <c r="U1158" s="104"/>
      <c r="V1158" s="105"/>
      <c r="W1158" s="105"/>
    </row>
    <row r="1159" spans="11:23" x14ac:dyDescent="0.35">
      <c r="K1159" s="100"/>
      <c r="L1159" s="101"/>
      <c r="M1159" s="102"/>
      <c r="N1159" s="102"/>
      <c r="O1159" s="102"/>
      <c r="P1159" s="102"/>
      <c r="T1159" s="103"/>
      <c r="U1159" s="104"/>
      <c r="V1159" s="105"/>
      <c r="W1159" s="105"/>
    </row>
    <row r="1160" spans="11:23" x14ac:dyDescent="0.35">
      <c r="K1160" s="100"/>
      <c r="L1160" s="101"/>
      <c r="M1160" s="102"/>
      <c r="N1160" s="102"/>
      <c r="O1160" s="102"/>
      <c r="P1160" s="102"/>
      <c r="T1160" s="103"/>
      <c r="U1160" s="104"/>
      <c r="V1160" s="105"/>
      <c r="W1160" s="105"/>
    </row>
    <row r="1161" spans="11:23" x14ac:dyDescent="0.35">
      <c r="K1161" s="100"/>
      <c r="L1161" s="101"/>
      <c r="M1161" s="102"/>
      <c r="N1161" s="102"/>
      <c r="O1161" s="102"/>
      <c r="P1161" s="102"/>
      <c r="T1161" s="103"/>
      <c r="U1161" s="104"/>
      <c r="V1161" s="105"/>
      <c r="W1161" s="105"/>
    </row>
    <row r="1162" spans="11:23" x14ac:dyDescent="0.35">
      <c r="K1162" s="100"/>
      <c r="L1162" s="101"/>
      <c r="M1162" s="102"/>
      <c r="N1162" s="102"/>
      <c r="O1162" s="102"/>
      <c r="P1162" s="102"/>
      <c r="T1162" s="103"/>
      <c r="U1162" s="104"/>
      <c r="V1162" s="105"/>
      <c r="W1162" s="105"/>
    </row>
    <row r="1163" spans="11:23" x14ac:dyDescent="0.35">
      <c r="K1163" s="100"/>
      <c r="L1163" s="101"/>
      <c r="M1163" s="102"/>
      <c r="N1163" s="102"/>
      <c r="O1163" s="102"/>
      <c r="P1163" s="102"/>
      <c r="T1163" s="103"/>
      <c r="U1163" s="104"/>
      <c r="V1163" s="105"/>
      <c r="W1163" s="105"/>
    </row>
    <row r="1164" spans="11:23" x14ac:dyDescent="0.35">
      <c r="K1164" s="100"/>
      <c r="L1164" s="101"/>
      <c r="M1164" s="102"/>
      <c r="N1164" s="102"/>
      <c r="O1164" s="102"/>
      <c r="P1164" s="102"/>
      <c r="T1164" s="103"/>
      <c r="U1164" s="104"/>
      <c r="V1164" s="105"/>
      <c r="W1164" s="105"/>
    </row>
    <row r="1165" spans="11:23" x14ac:dyDescent="0.35">
      <c r="K1165" s="100"/>
      <c r="L1165" s="101"/>
      <c r="M1165" s="102"/>
      <c r="N1165" s="102"/>
      <c r="O1165" s="102"/>
      <c r="P1165" s="102"/>
      <c r="T1165" s="103"/>
      <c r="U1165" s="104"/>
      <c r="V1165" s="105"/>
      <c r="W1165" s="105"/>
    </row>
    <row r="1166" spans="11:23" x14ac:dyDescent="0.35">
      <c r="K1166" s="100"/>
      <c r="L1166" s="101"/>
      <c r="M1166" s="102"/>
      <c r="N1166" s="102"/>
      <c r="O1166" s="102"/>
      <c r="P1166" s="102"/>
      <c r="T1166" s="103"/>
      <c r="U1166" s="104"/>
      <c r="V1166" s="105"/>
      <c r="W1166" s="105"/>
    </row>
    <row r="1167" spans="11:23" x14ac:dyDescent="0.35">
      <c r="K1167" s="100"/>
      <c r="L1167" s="101"/>
      <c r="M1167" s="102"/>
      <c r="N1167" s="102"/>
      <c r="O1167" s="102"/>
      <c r="P1167" s="102"/>
      <c r="T1167" s="103"/>
      <c r="U1167" s="104"/>
      <c r="V1167" s="105"/>
      <c r="W1167" s="105"/>
    </row>
    <row r="1168" spans="11:23" x14ac:dyDescent="0.35">
      <c r="K1168" s="100"/>
      <c r="L1168" s="101"/>
      <c r="M1168" s="102"/>
      <c r="N1168" s="102"/>
      <c r="O1168" s="102"/>
      <c r="P1168" s="102"/>
      <c r="T1168" s="103"/>
      <c r="U1168" s="104"/>
      <c r="V1168" s="105"/>
      <c r="W1168" s="105"/>
    </row>
    <row r="1169" spans="11:23" x14ac:dyDescent="0.35">
      <c r="K1169" s="100"/>
      <c r="L1169" s="101"/>
      <c r="M1169" s="102"/>
      <c r="N1169" s="102"/>
      <c r="O1169" s="102"/>
      <c r="P1169" s="102"/>
      <c r="T1169" s="103"/>
      <c r="U1169" s="104"/>
      <c r="V1169" s="105"/>
      <c r="W1169" s="105"/>
    </row>
    <row r="1170" spans="11:23" x14ac:dyDescent="0.35">
      <c r="K1170" s="100"/>
      <c r="L1170" s="101"/>
      <c r="M1170" s="102"/>
      <c r="N1170" s="102"/>
      <c r="O1170" s="102"/>
      <c r="P1170" s="102"/>
      <c r="T1170" s="103"/>
      <c r="U1170" s="104"/>
      <c r="V1170" s="105"/>
      <c r="W1170" s="105"/>
    </row>
    <row r="1171" spans="11:23" x14ac:dyDescent="0.35">
      <c r="K1171" s="100"/>
      <c r="L1171" s="101"/>
      <c r="M1171" s="102"/>
      <c r="N1171" s="102"/>
      <c r="O1171" s="102"/>
      <c r="P1171" s="102"/>
      <c r="T1171" s="103"/>
      <c r="U1171" s="104"/>
      <c r="V1171" s="105"/>
      <c r="W1171" s="105"/>
    </row>
    <row r="1172" spans="11:23" x14ac:dyDescent="0.35">
      <c r="K1172" s="100"/>
      <c r="L1172" s="101"/>
      <c r="M1172" s="102"/>
      <c r="N1172" s="102"/>
      <c r="O1172" s="102"/>
      <c r="P1172" s="102"/>
      <c r="T1172" s="103"/>
      <c r="U1172" s="104"/>
      <c r="V1172" s="105"/>
      <c r="W1172" s="105"/>
    </row>
    <row r="1173" spans="11:23" x14ac:dyDescent="0.35">
      <c r="K1173" s="100"/>
      <c r="L1173" s="101"/>
      <c r="M1173" s="102"/>
      <c r="N1173" s="102"/>
      <c r="O1173" s="102"/>
      <c r="P1173" s="102"/>
      <c r="T1173" s="103"/>
      <c r="U1173" s="104"/>
      <c r="V1173" s="105"/>
      <c r="W1173" s="105"/>
    </row>
    <row r="1174" spans="11:23" x14ac:dyDescent="0.35">
      <c r="K1174" s="100"/>
      <c r="L1174" s="101"/>
      <c r="M1174" s="102"/>
      <c r="N1174" s="102"/>
      <c r="O1174" s="102"/>
      <c r="P1174" s="102"/>
      <c r="T1174" s="103"/>
      <c r="U1174" s="104"/>
      <c r="V1174" s="105"/>
      <c r="W1174" s="105"/>
    </row>
    <row r="1175" spans="11:23" x14ac:dyDescent="0.35">
      <c r="K1175" s="100"/>
      <c r="L1175" s="101"/>
      <c r="M1175" s="102"/>
      <c r="N1175" s="102"/>
      <c r="O1175" s="102"/>
      <c r="P1175" s="102"/>
      <c r="T1175" s="103"/>
      <c r="U1175" s="104"/>
      <c r="V1175" s="105"/>
      <c r="W1175" s="105"/>
    </row>
    <row r="1176" spans="11:23" x14ac:dyDescent="0.35">
      <c r="K1176" s="100"/>
      <c r="L1176" s="101"/>
      <c r="M1176" s="102"/>
      <c r="N1176" s="102"/>
      <c r="O1176" s="102"/>
      <c r="P1176" s="102"/>
      <c r="T1176" s="103"/>
      <c r="U1176" s="104"/>
      <c r="V1176" s="105"/>
      <c r="W1176" s="105"/>
    </row>
    <row r="1177" spans="11:23" x14ac:dyDescent="0.35">
      <c r="K1177" s="100"/>
      <c r="L1177" s="101"/>
      <c r="M1177" s="102"/>
      <c r="N1177" s="102"/>
      <c r="O1177" s="102"/>
      <c r="P1177" s="102"/>
      <c r="T1177" s="103"/>
      <c r="U1177" s="104"/>
      <c r="V1177" s="105"/>
      <c r="W1177" s="105"/>
    </row>
    <row r="1178" spans="11:23" x14ac:dyDescent="0.35">
      <c r="K1178" s="100"/>
      <c r="L1178" s="101"/>
      <c r="M1178" s="102"/>
      <c r="N1178" s="102"/>
      <c r="O1178" s="102"/>
      <c r="P1178" s="102"/>
      <c r="T1178" s="103"/>
      <c r="U1178" s="104"/>
      <c r="V1178" s="105"/>
      <c r="W1178" s="105"/>
    </row>
    <row r="1179" spans="11:23" x14ac:dyDescent="0.35">
      <c r="K1179" s="100"/>
      <c r="L1179" s="101"/>
      <c r="M1179" s="102"/>
      <c r="N1179" s="102"/>
      <c r="O1179" s="102"/>
      <c r="P1179" s="102"/>
      <c r="T1179" s="103"/>
      <c r="U1179" s="104"/>
      <c r="V1179" s="105"/>
      <c r="W1179" s="105"/>
    </row>
    <row r="1180" spans="11:23" x14ac:dyDescent="0.35">
      <c r="K1180" s="100"/>
      <c r="L1180" s="101"/>
      <c r="M1180" s="102"/>
      <c r="N1180" s="102"/>
      <c r="O1180" s="102"/>
      <c r="P1180" s="102"/>
      <c r="T1180" s="103"/>
      <c r="U1180" s="104"/>
      <c r="V1180" s="105"/>
      <c r="W1180" s="105"/>
    </row>
    <row r="1181" spans="11:23" x14ac:dyDescent="0.35">
      <c r="K1181" s="100"/>
      <c r="L1181" s="101"/>
      <c r="M1181" s="102"/>
      <c r="N1181" s="102"/>
      <c r="O1181" s="102"/>
      <c r="P1181" s="102"/>
      <c r="T1181" s="103"/>
      <c r="U1181" s="104"/>
      <c r="V1181" s="105"/>
      <c r="W1181" s="105"/>
    </row>
    <row r="1182" spans="11:23" x14ac:dyDescent="0.35">
      <c r="K1182" s="100"/>
      <c r="L1182" s="101"/>
      <c r="M1182" s="102"/>
      <c r="N1182" s="102"/>
      <c r="O1182" s="102"/>
      <c r="P1182" s="102"/>
      <c r="T1182" s="103"/>
      <c r="U1182" s="104"/>
      <c r="V1182" s="105"/>
      <c r="W1182" s="105"/>
    </row>
    <row r="1183" spans="11:23" x14ac:dyDescent="0.35">
      <c r="K1183" s="100"/>
      <c r="L1183" s="101"/>
      <c r="M1183" s="102"/>
      <c r="N1183" s="102"/>
      <c r="O1183" s="102"/>
      <c r="P1183" s="102"/>
      <c r="T1183" s="103"/>
      <c r="U1183" s="104"/>
      <c r="V1183" s="105"/>
      <c r="W1183" s="105"/>
    </row>
    <row r="1184" spans="11:23" x14ac:dyDescent="0.35">
      <c r="K1184" s="100"/>
      <c r="L1184" s="101"/>
      <c r="M1184" s="102"/>
      <c r="N1184" s="102"/>
      <c r="O1184" s="102"/>
      <c r="P1184" s="102"/>
      <c r="T1184" s="103"/>
      <c r="U1184" s="104"/>
      <c r="V1184" s="105"/>
      <c r="W1184" s="105"/>
    </row>
    <row r="1185" spans="11:23" x14ac:dyDescent="0.35">
      <c r="K1185" s="100"/>
      <c r="L1185" s="101"/>
      <c r="M1185" s="102"/>
      <c r="N1185" s="102"/>
      <c r="O1185" s="102"/>
      <c r="P1185" s="102"/>
      <c r="T1185" s="103"/>
      <c r="U1185" s="104"/>
      <c r="V1185" s="105"/>
      <c r="W1185" s="105"/>
    </row>
    <row r="1186" spans="11:23" x14ac:dyDescent="0.35">
      <c r="K1186" s="100"/>
      <c r="L1186" s="101"/>
      <c r="M1186" s="102"/>
      <c r="N1186" s="102"/>
      <c r="O1186" s="102"/>
      <c r="P1186" s="102"/>
      <c r="T1186" s="103"/>
      <c r="U1186" s="104"/>
      <c r="V1186" s="105"/>
      <c r="W1186" s="105"/>
    </row>
    <row r="1187" spans="11:23" x14ac:dyDescent="0.35">
      <c r="K1187" s="100"/>
      <c r="L1187" s="101"/>
      <c r="M1187" s="102"/>
      <c r="N1187" s="102"/>
      <c r="O1187" s="102"/>
      <c r="P1187" s="102"/>
      <c r="T1187" s="103"/>
      <c r="U1187" s="104"/>
      <c r="V1187" s="105"/>
      <c r="W1187" s="105"/>
    </row>
    <row r="1188" spans="11:23" x14ac:dyDescent="0.35">
      <c r="K1188" s="100"/>
      <c r="L1188" s="101"/>
      <c r="M1188" s="102"/>
      <c r="N1188" s="102"/>
      <c r="O1188" s="102"/>
      <c r="P1188" s="102"/>
      <c r="T1188" s="103"/>
      <c r="U1188" s="104"/>
      <c r="V1188" s="105"/>
      <c r="W1188" s="105"/>
    </row>
    <row r="1189" spans="11:23" x14ac:dyDescent="0.35">
      <c r="K1189" s="100"/>
      <c r="L1189" s="101"/>
      <c r="M1189" s="102"/>
      <c r="N1189" s="102"/>
      <c r="O1189" s="102"/>
      <c r="P1189" s="102"/>
      <c r="T1189" s="103"/>
      <c r="U1189" s="104"/>
      <c r="V1189" s="105"/>
      <c r="W1189" s="105"/>
    </row>
    <row r="1190" spans="11:23" x14ac:dyDescent="0.35">
      <c r="K1190" s="100"/>
      <c r="L1190" s="101"/>
      <c r="M1190" s="102"/>
      <c r="N1190" s="102"/>
      <c r="O1190" s="102"/>
      <c r="P1190" s="102"/>
      <c r="T1190" s="103"/>
      <c r="U1190" s="104"/>
      <c r="V1190" s="105"/>
      <c r="W1190" s="105"/>
    </row>
    <row r="1191" spans="11:23" x14ac:dyDescent="0.35">
      <c r="K1191" s="100"/>
      <c r="L1191" s="101"/>
      <c r="M1191" s="102"/>
      <c r="N1191" s="102"/>
      <c r="O1191" s="102"/>
      <c r="P1191" s="102"/>
      <c r="T1191" s="103"/>
      <c r="U1191" s="104"/>
      <c r="V1191" s="105"/>
      <c r="W1191" s="105"/>
    </row>
    <row r="1192" spans="11:23" x14ac:dyDescent="0.35">
      <c r="K1192" s="100"/>
      <c r="L1192" s="101"/>
      <c r="M1192" s="102"/>
      <c r="N1192" s="102"/>
      <c r="O1192" s="102"/>
      <c r="P1192" s="102"/>
      <c r="T1192" s="103"/>
      <c r="U1192" s="104"/>
      <c r="V1192" s="105"/>
      <c r="W1192" s="105"/>
    </row>
    <row r="1193" spans="11:23" x14ac:dyDescent="0.35">
      <c r="K1193" s="100"/>
      <c r="L1193" s="101"/>
      <c r="M1193" s="102"/>
      <c r="N1193" s="102"/>
      <c r="O1193" s="102"/>
      <c r="P1193" s="102"/>
      <c r="T1193" s="103"/>
      <c r="U1193" s="104"/>
      <c r="V1193" s="105"/>
      <c r="W1193" s="105"/>
    </row>
    <row r="1194" spans="11:23" x14ac:dyDescent="0.35">
      <c r="K1194" s="100"/>
      <c r="L1194" s="101"/>
      <c r="M1194" s="102"/>
      <c r="N1194" s="102"/>
      <c r="O1194" s="102"/>
      <c r="P1194" s="102"/>
      <c r="T1194" s="103"/>
      <c r="U1194" s="104"/>
      <c r="V1194" s="105"/>
      <c r="W1194" s="105"/>
    </row>
    <row r="1195" spans="11:23" x14ac:dyDescent="0.35">
      <c r="K1195" s="100"/>
      <c r="L1195" s="101"/>
      <c r="M1195" s="102"/>
      <c r="N1195" s="102"/>
      <c r="O1195" s="102"/>
      <c r="P1195" s="102"/>
      <c r="T1195" s="103"/>
      <c r="U1195" s="104"/>
      <c r="V1195" s="105"/>
      <c r="W1195" s="105"/>
    </row>
    <row r="1196" spans="11:23" x14ac:dyDescent="0.35">
      <c r="K1196" s="100"/>
      <c r="L1196" s="101"/>
      <c r="M1196" s="102"/>
      <c r="N1196" s="102"/>
      <c r="O1196" s="102"/>
      <c r="P1196" s="102"/>
      <c r="T1196" s="103"/>
      <c r="U1196" s="104"/>
      <c r="V1196" s="105"/>
      <c r="W1196" s="105"/>
    </row>
    <row r="1197" spans="11:23" x14ac:dyDescent="0.35">
      <c r="K1197" s="100"/>
      <c r="L1197" s="101"/>
      <c r="M1197" s="102"/>
      <c r="N1197" s="102"/>
      <c r="O1197" s="102"/>
      <c r="P1197" s="102"/>
      <c r="T1197" s="103"/>
      <c r="U1197" s="104"/>
      <c r="V1197" s="105"/>
      <c r="W1197" s="105"/>
    </row>
    <row r="1198" spans="11:23" x14ac:dyDescent="0.35">
      <c r="K1198" s="100"/>
      <c r="L1198" s="101"/>
      <c r="M1198" s="102"/>
      <c r="N1198" s="102"/>
      <c r="O1198" s="102"/>
      <c r="P1198" s="102"/>
      <c r="T1198" s="103"/>
      <c r="U1198" s="104"/>
      <c r="V1198" s="105"/>
      <c r="W1198" s="105"/>
    </row>
    <row r="1199" spans="11:23" x14ac:dyDescent="0.35">
      <c r="K1199" s="100"/>
      <c r="L1199" s="101"/>
      <c r="M1199" s="102"/>
      <c r="N1199" s="102"/>
      <c r="O1199" s="102"/>
      <c r="P1199" s="102"/>
      <c r="T1199" s="103"/>
      <c r="U1199" s="104"/>
      <c r="V1199" s="105"/>
      <c r="W1199" s="105"/>
    </row>
    <row r="1200" spans="11:23" x14ac:dyDescent="0.35">
      <c r="K1200" s="100"/>
      <c r="L1200" s="101"/>
      <c r="M1200" s="102"/>
      <c r="N1200" s="102"/>
      <c r="O1200" s="102"/>
      <c r="P1200" s="102"/>
      <c r="T1200" s="103"/>
      <c r="U1200" s="104"/>
      <c r="V1200" s="105"/>
      <c r="W1200" s="105"/>
    </row>
    <row r="1201" spans="11:23" x14ac:dyDescent="0.35">
      <c r="K1201" s="100"/>
      <c r="L1201" s="101"/>
      <c r="M1201" s="102"/>
      <c r="N1201" s="102"/>
      <c r="O1201" s="102"/>
      <c r="P1201" s="102"/>
      <c r="T1201" s="103"/>
      <c r="U1201" s="104"/>
      <c r="V1201" s="105"/>
      <c r="W1201" s="105"/>
    </row>
    <row r="1202" spans="11:23" x14ac:dyDescent="0.35">
      <c r="K1202" s="100"/>
      <c r="L1202" s="101"/>
      <c r="M1202" s="102"/>
      <c r="N1202" s="102"/>
      <c r="O1202" s="102"/>
      <c r="P1202" s="102"/>
      <c r="T1202" s="103"/>
      <c r="U1202" s="104"/>
      <c r="V1202" s="105"/>
      <c r="W1202" s="105"/>
    </row>
    <row r="1203" spans="11:23" x14ac:dyDescent="0.35">
      <c r="K1203" s="100"/>
      <c r="L1203" s="101"/>
      <c r="M1203" s="102"/>
      <c r="N1203" s="102"/>
      <c r="O1203" s="102"/>
      <c r="P1203" s="102"/>
      <c r="T1203" s="103"/>
      <c r="U1203" s="104"/>
      <c r="V1203" s="105"/>
      <c r="W1203" s="105"/>
    </row>
    <row r="1204" spans="11:23" x14ac:dyDescent="0.35">
      <c r="K1204" s="100"/>
      <c r="L1204" s="101"/>
      <c r="M1204" s="102"/>
      <c r="N1204" s="102"/>
      <c r="O1204" s="102"/>
      <c r="P1204" s="102"/>
      <c r="T1204" s="103"/>
      <c r="U1204" s="104"/>
      <c r="V1204" s="105"/>
      <c r="W1204" s="105"/>
    </row>
    <row r="1205" spans="11:23" x14ac:dyDescent="0.35">
      <c r="K1205" s="100"/>
      <c r="L1205" s="101"/>
      <c r="M1205" s="102"/>
      <c r="N1205" s="102"/>
      <c r="O1205" s="102"/>
      <c r="P1205" s="102"/>
      <c r="T1205" s="103"/>
      <c r="U1205" s="104"/>
      <c r="V1205" s="105"/>
      <c r="W1205" s="105"/>
    </row>
    <row r="1206" spans="11:23" x14ac:dyDescent="0.35">
      <c r="K1206" s="100"/>
      <c r="L1206" s="101"/>
      <c r="M1206" s="102"/>
      <c r="N1206" s="102"/>
      <c r="O1206" s="102"/>
      <c r="P1206" s="102"/>
      <c r="T1206" s="103"/>
      <c r="U1206" s="104"/>
      <c r="V1206" s="105"/>
      <c r="W1206" s="105"/>
    </row>
    <row r="1207" spans="11:23" x14ac:dyDescent="0.35">
      <c r="K1207" s="100"/>
      <c r="L1207" s="101"/>
      <c r="M1207" s="102"/>
      <c r="N1207" s="102"/>
      <c r="O1207" s="102"/>
      <c r="P1207" s="102"/>
      <c r="T1207" s="103"/>
      <c r="U1207" s="104"/>
      <c r="V1207" s="105"/>
      <c r="W1207" s="105"/>
    </row>
    <row r="1208" spans="11:23" x14ac:dyDescent="0.35">
      <c r="K1208" s="100"/>
      <c r="L1208" s="101"/>
      <c r="M1208" s="102"/>
      <c r="N1208" s="102"/>
      <c r="O1208" s="102"/>
      <c r="P1208" s="102"/>
      <c r="T1208" s="103"/>
      <c r="U1208" s="104"/>
      <c r="V1208" s="105"/>
      <c r="W1208" s="105"/>
    </row>
    <row r="1209" spans="11:23" x14ac:dyDescent="0.35">
      <c r="K1209" s="100"/>
      <c r="L1209" s="101"/>
      <c r="M1209" s="102"/>
      <c r="N1209" s="102"/>
      <c r="O1209" s="102"/>
      <c r="P1209" s="102"/>
      <c r="T1209" s="103"/>
      <c r="U1209" s="104"/>
      <c r="V1209" s="105"/>
      <c r="W1209" s="105"/>
    </row>
    <row r="1210" spans="11:23" x14ac:dyDescent="0.35">
      <c r="K1210" s="100"/>
      <c r="L1210" s="101"/>
      <c r="M1210" s="102"/>
      <c r="N1210" s="102"/>
      <c r="O1210" s="102"/>
      <c r="P1210" s="102"/>
      <c r="T1210" s="103"/>
      <c r="U1210" s="104"/>
      <c r="V1210" s="105"/>
      <c r="W1210" s="105"/>
    </row>
    <row r="1211" spans="11:23" x14ac:dyDescent="0.35">
      <c r="K1211" s="100"/>
      <c r="L1211" s="101"/>
      <c r="M1211" s="102"/>
      <c r="N1211" s="102"/>
      <c r="O1211" s="102"/>
      <c r="P1211" s="102"/>
      <c r="T1211" s="103"/>
      <c r="U1211" s="104"/>
      <c r="V1211" s="105"/>
      <c r="W1211" s="105"/>
    </row>
    <row r="1212" spans="11:23" x14ac:dyDescent="0.35">
      <c r="K1212" s="100"/>
      <c r="L1212" s="101"/>
      <c r="M1212" s="102"/>
      <c r="N1212" s="102"/>
      <c r="O1212" s="102"/>
      <c r="P1212" s="102"/>
      <c r="T1212" s="103"/>
      <c r="U1212" s="104"/>
      <c r="V1212" s="105"/>
      <c r="W1212" s="105"/>
    </row>
    <row r="1213" spans="11:23" x14ac:dyDescent="0.35">
      <c r="K1213" s="100"/>
      <c r="L1213" s="101"/>
      <c r="M1213" s="102"/>
      <c r="N1213" s="102"/>
      <c r="O1213" s="102"/>
      <c r="P1213" s="102"/>
      <c r="T1213" s="103"/>
      <c r="U1213" s="104"/>
      <c r="V1213" s="105"/>
      <c r="W1213" s="105"/>
    </row>
    <row r="1214" spans="11:23" x14ac:dyDescent="0.35">
      <c r="K1214" s="100"/>
      <c r="L1214" s="101"/>
      <c r="M1214" s="102"/>
      <c r="N1214" s="102"/>
      <c r="O1214" s="102"/>
      <c r="P1214" s="102"/>
      <c r="T1214" s="103"/>
      <c r="U1214" s="104"/>
      <c r="V1214" s="105"/>
      <c r="W1214" s="105"/>
    </row>
    <row r="1215" spans="11:23" x14ac:dyDescent="0.35">
      <c r="K1215" s="100"/>
      <c r="L1215" s="101"/>
      <c r="M1215" s="102"/>
      <c r="N1215" s="102"/>
      <c r="O1215" s="102"/>
      <c r="P1215" s="102"/>
      <c r="T1215" s="103"/>
      <c r="U1215" s="104"/>
      <c r="V1215" s="105"/>
      <c r="W1215" s="105"/>
    </row>
    <row r="1216" spans="11:23" x14ac:dyDescent="0.35">
      <c r="K1216" s="100"/>
      <c r="L1216" s="101"/>
      <c r="M1216" s="102"/>
      <c r="N1216" s="102"/>
      <c r="O1216" s="102"/>
      <c r="P1216" s="102"/>
      <c r="T1216" s="103"/>
      <c r="U1216" s="104"/>
      <c r="V1216" s="105"/>
      <c r="W1216" s="105"/>
    </row>
    <row r="1217" spans="11:23" x14ac:dyDescent="0.35">
      <c r="K1217" s="100"/>
      <c r="L1217" s="101"/>
      <c r="M1217" s="102"/>
      <c r="N1217" s="102"/>
      <c r="O1217" s="102"/>
      <c r="P1217" s="102"/>
      <c r="T1217" s="103"/>
      <c r="U1217" s="104"/>
      <c r="V1217" s="105"/>
      <c r="W1217" s="105"/>
    </row>
    <row r="1218" spans="11:23" x14ac:dyDescent="0.35">
      <c r="K1218" s="100"/>
      <c r="L1218" s="101"/>
      <c r="M1218" s="102"/>
      <c r="N1218" s="102"/>
      <c r="O1218" s="102"/>
      <c r="P1218" s="102"/>
      <c r="T1218" s="103"/>
      <c r="U1218" s="104"/>
      <c r="V1218" s="105"/>
      <c r="W1218" s="105"/>
    </row>
    <row r="1219" spans="11:23" x14ac:dyDescent="0.35">
      <c r="K1219" s="100"/>
      <c r="L1219" s="101"/>
      <c r="M1219" s="102"/>
      <c r="N1219" s="102"/>
      <c r="O1219" s="102"/>
      <c r="P1219" s="102"/>
      <c r="T1219" s="103"/>
      <c r="U1219" s="104"/>
      <c r="V1219" s="105"/>
      <c r="W1219" s="105"/>
    </row>
    <row r="1220" spans="11:23" x14ac:dyDescent="0.35">
      <c r="K1220" s="100"/>
      <c r="L1220" s="101"/>
      <c r="M1220" s="102"/>
      <c r="N1220" s="102"/>
      <c r="O1220" s="102"/>
      <c r="P1220" s="102"/>
      <c r="T1220" s="103"/>
      <c r="U1220" s="104"/>
      <c r="V1220" s="105"/>
      <c r="W1220" s="105"/>
    </row>
    <row r="1221" spans="11:23" x14ac:dyDescent="0.35">
      <c r="K1221" s="100"/>
      <c r="L1221" s="101"/>
      <c r="M1221" s="102"/>
      <c r="N1221" s="102"/>
      <c r="O1221" s="102"/>
      <c r="P1221" s="102"/>
      <c r="T1221" s="103"/>
      <c r="U1221" s="104"/>
      <c r="V1221" s="105"/>
      <c r="W1221" s="105"/>
    </row>
    <row r="1222" spans="11:23" x14ac:dyDescent="0.35">
      <c r="K1222" s="100"/>
      <c r="L1222" s="101"/>
      <c r="M1222" s="102"/>
      <c r="N1222" s="102"/>
      <c r="O1222" s="102"/>
      <c r="P1222" s="102"/>
      <c r="T1222" s="103"/>
      <c r="U1222" s="104"/>
      <c r="V1222" s="105"/>
      <c r="W1222" s="105"/>
    </row>
    <row r="1223" spans="11:23" x14ac:dyDescent="0.35">
      <c r="K1223" s="100"/>
      <c r="L1223" s="101"/>
      <c r="M1223" s="102"/>
      <c r="N1223" s="102"/>
      <c r="O1223" s="102"/>
      <c r="P1223" s="102"/>
      <c r="T1223" s="103"/>
      <c r="U1223" s="104"/>
      <c r="V1223" s="105"/>
      <c r="W1223" s="105"/>
    </row>
    <row r="1224" spans="11:23" x14ac:dyDescent="0.35">
      <c r="K1224" s="100"/>
      <c r="L1224" s="101"/>
      <c r="M1224" s="102"/>
      <c r="N1224" s="102"/>
      <c r="O1224" s="102"/>
      <c r="P1224" s="102"/>
      <c r="T1224" s="103"/>
      <c r="U1224" s="104"/>
      <c r="V1224" s="105"/>
      <c r="W1224" s="105"/>
    </row>
    <row r="1225" spans="11:23" x14ac:dyDescent="0.35">
      <c r="K1225" s="100"/>
      <c r="L1225" s="101"/>
      <c r="M1225" s="102"/>
      <c r="N1225" s="102"/>
      <c r="O1225" s="102"/>
      <c r="P1225" s="102"/>
      <c r="T1225" s="103"/>
      <c r="U1225" s="104"/>
      <c r="V1225" s="105"/>
      <c r="W1225" s="105"/>
    </row>
    <row r="1226" spans="11:23" x14ac:dyDescent="0.35">
      <c r="K1226" s="100"/>
      <c r="L1226" s="101"/>
      <c r="M1226" s="102"/>
      <c r="N1226" s="102"/>
      <c r="O1226" s="102"/>
      <c r="P1226" s="102"/>
      <c r="T1226" s="103"/>
      <c r="U1226" s="104"/>
      <c r="V1226" s="105"/>
      <c r="W1226" s="105"/>
    </row>
    <row r="1227" spans="11:23" x14ac:dyDescent="0.35">
      <c r="K1227" s="100"/>
      <c r="L1227" s="101"/>
      <c r="M1227" s="102"/>
      <c r="N1227" s="102"/>
      <c r="O1227" s="102"/>
      <c r="P1227" s="102"/>
      <c r="T1227" s="103"/>
      <c r="U1227" s="104"/>
      <c r="V1227" s="105"/>
      <c r="W1227" s="105"/>
    </row>
    <row r="1228" spans="11:23" x14ac:dyDescent="0.35">
      <c r="K1228" s="100"/>
      <c r="L1228" s="101"/>
      <c r="M1228" s="102"/>
      <c r="N1228" s="102"/>
      <c r="O1228" s="102"/>
      <c r="P1228" s="102"/>
      <c r="T1228" s="103"/>
      <c r="U1228" s="104"/>
      <c r="V1228" s="105"/>
      <c r="W1228" s="105"/>
    </row>
    <row r="1229" spans="11:23" x14ac:dyDescent="0.35">
      <c r="K1229" s="100"/>
      <c r="L1229" s="101"/>
      <c r="M1229" s="102"/>
      <c r="N1229" s="102"/>
      <c r="O1229" s="102"/>
      <c r="P1229" s="102"/>
      <c r="T1229" s="103"/>
      <c r="U1229" s="104"/>
      <c r="V1229" s="105"/>
      <c r="W1229" s="105"/>
    </row>
    <row r="1230" spans="11:23" x14ac:dyDescent="0.35">
      <c r="K1230" s="100"/>
      <c r="L1230" s="101"/>
      <c r="M1230" s="102"/>
      <c r="N1230" s="102"/>
      <c r="O1230" s="102"/>
      <c r="P1230" s="102"/>
      <c r="T1230" s="103"/>
      <c r="U1230" s="104"/>
      <c r="V1230" s="105"/>
      <c r="W1230" s="105"/>
    </row>
    <row r="1231" spans="11:23" x14ac:dyDescent="0.35">
      <c r="K1231" s="100"/>
      <c r="L1231" s="101"/>
      <c r="M1231" s="102"/>
      <c r="N1231" s="102"/>
      <c r="O1231" s="102"/>
      <c r="P1231" s="102"/>
      <c r="T1231" s="103"/>
      <c r="U1231" s="104"/>
      <c r="V1231" s="105"/>
      <c r="W1231" s="105"/>
    </row>
    <row r="1232" spans="11:23" x14ac:dyDescent="0.35">
      <c r="K1232" s="100"/>
      <c r="L1232" s="101"/>
      <c r="M1232" s="102"/>
      <c r="N1232" s="102"/>
      <c r="O1232" s="102"/>
      <c r="P1232" s="102"/>
      <c r="T1232" s="103"/>
      <c r="U1232" s="104"/>
      <c r="V1232" s="105"/>
      <c r="W1232" s="105"/>
    </row>
    <row r="1233" spans="11:23" x14ac:dyDescent="0.35">
      <c r="K1233" s="100"/>
      <c r="L1233" s="101"/>
      <c r="M1233" s="102"/>
      <c r="N1233" s="102"/>
      <c r="O1233" s="102"/>
      <c r="P1233" s="102"/>
      <c r="T1233" s="103"/>
      <c r="U1233" s="104"/>
      <c r="V1233" s="105"/>
      <c r="W1233" s="105"/>
    </row>
    <row r="1234" spans="11:23" x14ac:dyDescent="0.35">
      <c r="K1234" s="100"/>
      <c r="L1234" s="101"/>
      <c r="M1234" s="102"/>
      <c r="N1234" s="102"/>
      <c r="O1234" s="102"/>
      <c r="P1234" s="102"/>
      <c r="T1234" s="103"/>
      <c r="U1234" s="104"/>
      <c r="V1234" s="105"/>
      <c r="W1234" s="105"/>
    </row>
    <row r="1235" spans="11:23" x14ac:dyDescent="0.35">
      <c r="K1235" s="100"/>
      <c r="L1235" s="101"/>
      <c r="M1235" s="102"/>
      <c r="N1235" s="102"/>
      <c r="O1235" s="102"/>
      <c r="P1235" s="102"/>
      <c r="T1235" s="103"/>
      <c r="U1235" s="104"/>
      <c r="V1235" s="105"/>
      <c r="W1235" s="105"/>
    </row>
    <row r="1236" spans="11:23" x14ac:dyDescent="0.35">
      <c r="K1236" s="100"/>
      <c r="L1236" s="101"/>
      <c r="M1236" s="102"/>
      <c r="N1236" s="102"/>
      <c r="O1236" s="102"/>
      <c r="P1236" s="102"/>
      <c r="T1236" s="103"/>
      <c r="U1236" s="104"/>
      <c r="V1236" s="105"/>
      <c r="W1236" s="105"/>
    </row>
    <row r="1237" spans="11:23" x14ac:dyDescent="0.35">
      <c r="K1237" s="100"/>
      <c r="L1237" s="101"/>
      <c r="M1237" s="102"/>
      <c r="N1237" s="102"/>
      <c r="O1237" s="102"/>
      <c r="P1237" s="102"/>
      <c r="T1237" s="103"/>
      <c r="U1237" s="104"/>
      <c r="V1237" s="105"/>
      <c r="W1237" s="105"/>
    </row>
    <row r="1238" spans="11:23" x14ac:dyDescent="0.35">
      <c r="K1238" s="100"/>
      <c r="L1238" s="101"/>
      <c r="M1238" s="102"/>
      <c r="N1238" s="102"/>
      <c r="O1238" s="102"/>
      <c r="P1238" s="102"/>
      <c r="T1238" s="103"/>
      <c r="U1238" s="104"/>
      <c r="V1238" s="105"/>
      <c r="W1238" s="105"/>
    </row>
    <row r="1239" spans="11:23" x14ac:dyDescent="0.35">
      <c r="K1239" s="100"/>
      <c r="L1239" s="101"/>
      <c r="M1239" s="102"/>
      <c r="N1239" s="102"/>
      <c r="O1239" s="102"/>
      <c r="P1239" s="102"/>
      <c r="T1239" s="103"/>
      <c r="U1239" s="104"/>
      <c r="V1239" s="105"/>
      <c r="W1239" s="105"/>
    </row>
    <row r="1240" spans="11:23" x14ac:dyDescent="0.35">
      <c r="K1240" s="100"/>
      <c r="L1240" s="101"/>
      <c r="M1240" s="102"/>
      <c r="N1240" s="102"/>
      <c r="O1240" s="102"/>
      <c r="P1240" s="102"/>
      <c r="T1240" s="103"/>
      <c r="U1240" s="104"/>
      <c r="V1240" s="105"/>
      <c r="W1240" s="105"/>
    </row>
    <row r="1241" spans="11:23" x14ac:dyDescent="0.35">
      <c r="K1241" s="100"/>
      <c r="L1241" s="101"/>
      <c r="M1241" s="102"/>
      <c r="N1241" s="102"/>
      <c r="O1241" s="102"/>
      <c r="P1241" s="102"/>
      <c r="T1241" s="103"/>
      <c r="U1241" s="104"/>
      <c r="V1241" s="105"/>
      <c r="W1241" s="105"/>
    </row>
    <row r="1242" spans="11:23" x14ac:dyDescent="0.35">
      <c r="K1242" s="100"/>
      <c r="L1242" s="101"/>
      <c r="M1242" s="102"/>
      <c r="N1242" s="102"/>
      <c r="O1242" s="102"/>
      <c r="P1242" s="102"/>
      <c r="T1242" s="103"/>
      <c r="U1242" s="104"/>
      <c r="V1242" s="105"/>
      <c r="W1242" s="105"/>
    </row>
    <row r="1243" spans="11:23" x14ac:dyDescent="0.35">
      <c r="K1243" s="100"/>
      <c r="L1243" s="101"/>
      <c r="M1243" s="102"/>
      <c r="N1243" s="102"/>
      <c r="O1243" s="102"/>
      <c r="P1243" s="102"/>
      <c r="T1243" s="103"/>
      <c r="U1243" s="104"/>
      <c r="V1243" s="105"/>
      <c r="W1243" s="105"/>
    </row>
    <row r="1244" spans="11:23" x14ac:dyDescent="0.35">
      <c r="K1244" s="100"/>
      <c r="L1244" s="101"/>
      <c r="M1244" s="102"/>
      <c r="N1244" s="102"/>
      <c r="O1244" s="102"/>
      <c r="P1244" s="102"/>
      <c r="T1244" s="103"/>
      <c r="U1244" s="104"/>
      <c r="V1244" s="105"/>
      <c r="W1244" s="105"/>
    </row>
    <row r="1245" spans="11:23" x14ac:dyDescent="0.35">
      <c r="K1245" s="100"/>
      <c r="L1245" s="101"/>
      <c r="M1245" s="102"/>
      <c r="N1245" s="102"/>
      <c r="O1245" s="102"/>
      <c r="P1245" s="102"/>
      <c r="T1245" s="103"/>
      <c r="U1245" s="104"/>
      <c r="V1245" s="105"/>
      <c r="W1245" s="105"/>
    </row>
    <row r="1246" spans="11:23" x14ac:dyDescent="0.35">
      <c r="K1246" s="100"/>
      <c r="L1246" s="101"/>
      <c r="M1246" s="102"/>
      <c r="N1246" s="102"/>
      <c r="O1246" s="102"/>
      <c r="P1246" s="102"/>
      <c r="T1246" s="103"/>
      <c r="U1246" s="104"/>
      <c r="V1246" s="105"/>
      <c r="W1246" s="105"/>
    </row>
    <row r="1247" spans="11:23" x14ac:dyDescent="0.35">
      <c r="K1247" s="100"/>
      <c r="L1247" s="101"/>
      <c r="M1247" s="102"/>
      <c r="N1247" s="102"/>
      <c r="O1247" s="102"/>
      <c r="P1247" s="102"/>
      <c r="T1247" s="103"/>
      <c r="U1247" s="104"/>
      <c r="V1247" s="105"/>
      <c r="W1247" s="105"/>
    </row>
    <row r="1248" spans="11:23" x14ac:dyDescent="0.35">
      <c r="K1248" s="100"/>
      <c r="L1248" s="101"/>
      <c r="M1248" s="102"/>
      <c r="N1248" s="102"/>
      <c r="O1248" s="102"/>
      <c r="P1248" s="102"/>
      <c r="T1248" s="103"/>
      <c r="U1248" s="104"/>
      <c r="V1248" s="105"/>
      <c r="W1248" s="105"/>
    </row>
    <row r="1249" spans="11:23" x14ac:dyDescent="0.35">
      <c r="K1249" s="100"/>
      <c r="L1249" s="101"/>
      <c r="M1249" s="102"/>
      <c r="N1249" s="102"/>
      <c r="O1249" s="102"/>
      <c r="P1249" s="102"/>
      <c r="T1249" s="103"/>
      <c r="U1249" s="104"/>
      <c r="V1249" s="105"/>
      <c r="W1249" s="105"/>
    </row>
    <row r="1250" spans="11:23" x14ac:dyDescent="0.35">
      <c r="K1250" s="100"/>
      <c r="L1250" s="101"/>
      <c r="M1250" s="102"/>
      <c r="N1250" s="102"/>
      <c r="O1250" s="102"/>
      <c r="P1250" s="102"/>
      <c r="T1250" s="103"/>
      <c r="U1250" s="104"/>
      <c r="V1250" s="105"/>
      <c r="W1250" s="105"/>
    </row>
    <row r="1251" spans="11:23" x14ac:dyDescent="0.35">
      <c r="K1251" s="100"/>
      <c r="L1251" s="101"/>
      <c r="M1251" s="102"/>
      <c r="N1251" s="102"/>
      <c r="O1251" s="102"/>
      <c r="P1251" s="102"/>
      <c r="T1251" s="103"/>
      <c r="U1251" s="104"/>
      <c r="V1251" s="105"/>
      <c r="W1251" s="105"/>
    </row>
    <row r="1252" spans="11:23" x14ac:dyDescent="0.35">
      <c r="K1252" s="100"/>
      <c r="L1252" s="101"/>
      <c r="M1252" s="102"/>
      <c r="N1252" s="102"/>
      <c r="O1252" s="102"/>
      <c r="P1252" s="102"/>
      <c r="T1252" s="103"/>
      <c r="U1252" s="104"/>
      <c r="V1252" s="105"/>
      <c r="W1252" s="105"/>
    </row>
    <row r="1253" spans="11:23" x14ac:dyDescent="0.35">
      <c r="K1253" s="100"/>
      <c r="L1253" s="101"/>
      <c r="M1253" s="102"/>
      <c r="N1253" s="102"/>
      <c r="O1253" s="102"/>
      <c r="P1253" s="102"/>
      <c r="T1253" s="103"/>
      <c r="U1253" s="104"/>
      <c r="V1253" s="105"/>
      <c r="W1253" s="105"/>
    </row>
    <row r="1254" spans="11:23" x14ac:dyDescent="0.35">
      <c r="K1254" s="100"/>
      <c r="L1254" s="101"/>
      <c r="M1254" s="102"/>
      <c r="N1254" s="102"/>
      <c r="O1254" s="102"/>
      <c r="P1254" s="102"/>
      <c r="T1254" s="103"/>
      <c r="U1254" s="104"/>
      <c r="V1254" s="105"/>
      <c r="W1254" s="105"/>
    </row>
    <row r="1255" spans="11:23" x14ac:dyDescent="0.35">
      <c r="K1255" s="100"/>
      <c r="L1255" s="101"/>
      <c r="M1255" s="102"/>
      <c r="N1255" s="102"/>
      <c r="O1255" s="102"/>
      <c r="P1255" s="102"/>
      <c r="T1255" s="103"/>
      <c r="U1255" s="104"/>
      <c r="V1255" s="105"/>
      <c r="W1255" s="105"/>
    </row>
    <row r="1256" spans="11:23" x14ac:dyDescent="0.35">
      <c r="K1256" s="100"/>
      <c r="L1256" s="101"/>
      <c r="M1256" s="102"/>
      <c r="N1256" s="102"/>
      <c r="O1256" s="102"/>
      <c r="P1256" s="102"/>
      <c r="T1256" s="103"/>
      <c r="U1256" s="104"/>
      <c r="V1256" s="105"/>
      <c r="W1256" s="105"/>
    </row>
    <row r="1257" spans="11:23" x14ac:dyDescent="0.35">
      <c r="K1257" s="100"/>
      <c r="L1257" s="101"/>
      <c r="M1257" s="102"/>
      <c r="N1257" s="102"/>
      <c r="O1257" s="102"/>
      <c r="P1257" s="102"/>
      <c r="T1257" s="103"/>
      <c r="U1257" s="104"/>
      <c r="V1257" s="105"/>
      <c r="W1257" s="105"/>
    </row>
    <row r="1258" spans="11:23" x14ac:dyDescent="0.35">
      <c r="K1258" s="100"/>
      <c r="L1258" s="101"/>
      <c r="M1258" s="102"/>
      <c r="N1258" s="102"/>
      <c r="O1258" s="102"/>
      <c r="P1258" s="102"/>
      <c r="T1258" s="103"/>
      <c r="U1258" s="104"/>
      <c r="V1258" s="105"/>
      <c r="W1258" s="105"/>
    </row>
    <row r="1259" spans="11:23" x14ac:dyDescent="0.35">
      <c r="K1259" s="100"/>
      <c r="L1259" s="101"/>
      <c r="M1259" s="102"/>
      <c r="N1259" s="102"/>
      <c r="O1259" s="102"/>
      <c r="P1259" s="102"/>
      <c r="T1259" s="103"/>
      <c r="U1259" s="104"/>
      <c r="V1259" s="105"/>
      <c r="W1259" s="105"/>
    </row>
    <row r="1260" spans="11:23" x14ac:dyDescent="0.35">
      <c r="K1260" s="100"/>
      <c r="L1260" s="101"/>
      <c r="M1260" s="102"/>
      <c r="N1260" s="102"/>
      <c r="O1260" s="102"/>
      <c r="P1260" s="102"/>
      <c r="T1260" s="103"/>
      <c r="U1260" s="104"/>
      <c r="V1260" s="105"/>
      <c r="W1260" s="105"/>
    </row>
    <row r="1261" spans="11:23" x14ac:dyDescent="0.35">
      <c r="K1261" s="100"/>
      <c r="L1261" s="101"/>
      <c r="M1261" s="102"/>
      <c r="N1261" s="102"/>
      <c r="O1261" s="102"/>
      <c r="P1261" s="102"/>
      <c r="T1261" s="103"/>
      <c r="U1261" s="104"/>
      <c r="V1261" s="105"/>
      <c r="W1261" s="105"/>
    </row>
    <row r="1262" spans="11:23" x14ac:dyDescent="0.35">
      <c r="K1262" s="100"/>
      <c r="L1262" s="101"/>
      <c r="M1262" s="102"/>
      <c r="N1262" s="102"/>
      <c r="O1262" s="102"/>
      <c r="P1262" s="102"/>
      <c r="T1262" s="103"/>
      <c r="U1262" s="104"/>
      <c r="V1262" s="105"/>
      <c r="W1262" s="105"/>
    </row>
    <row r="1263" spans="11:23" x14ac:dyDescent="0.35">
      <c r="K1263" s="100"/>
      <c r="L1263" s="101"/>
      <c r="M1263" s="102"/>
      <c r="N1263" s="102"/>
      <c r="O1263" s="102"/>
      <c r="P1263" s="102"/>
      <c r="T1263" s="103"/>
      <c r="U1263" s="104"/>
      <c r="V1263" s="105"/>
      <c r="W1263" s="105"/>
    </row>
    <row r="1264" spans="11:23" x14ac:dyDescent="0.35">
      <c r="K1264" s="100"/>
      <c r="L1264" s="101"/>
      <c r="M1264" s="102"/>
      <c r="N1264" s="102"/>
      <c r="O1264" s="102"/>
      <c r="P1264" s="102"/>
      <c r="T1264" s="103"/>
      <c r="U1264" s="104"/>
      <c r="V1264" s="105"/>
      <c r="W1264" s="105"/>
    </row>
    <row r="1265" spans="11:23" x14ac:dyDescent="0.35">
      <c r="K1265" s="100"/>
      <c r="L1265" s="101"/>
      <c r="M1265" s="102"/>
      <c r="N1265" s="102"/>
      <c r="O1265" s="102"/>
      <c r="P1265" s="102"/>
      <c r="T1265" s="103"/>
      <c r="U1265" s="104"/>
      <c r="V1265" s="105"/>
      <c r="W1265" s="105"/>
    </row>
    <row r="1266" spans="11:23" x14ac:dyDescent="0.35">
      <c r="K1266" s="100"/>
      <c r="L1266" s="101"/>
      <c r="M1266" s="102"/>
      <c r="N1266" s="102"/>
      <c r="O1266" s="102"/>
      <c r="P1266" s="102"/>
      <c r="T1266" s="103"/>
      <c r="U1266" s="104"/>
      <c r="V1266" s="105"/>
      <c r="W1266" s="105"/>
    </row>
    <row r="1267" spans="11:23" x14ac:dyDescent="0.35">
      <c r="K1267" s="100"/>
      <c r="L1267" s="101"/>
      <c r="M1267" s="102"/>
      <c r="N1267" s="102"/>
      <c r="O1267" s="102"/>
      <c r="P1267" s="102"/>
      <c r="T1267" s="103"/>
      <c r="U1267" s="104"/>
      <c r="V1267" s="105"/>
      <c r="W1267" s="105"/>
    </row>
    <row r="1268" spans="11:23" x14ac:dyDescent="0.35">
      <c r="K1268" s="100"/>
      <c r="L1268" s="101"/>
      <c r="M1268" s="102"/>
      <c r="N1268" s="102"/>
      <c r="O1268" s="102"/>
      <c r="P1268" s="102"/>
      <c r="T1268" s="103"/>
      <c r="U1268" s="104"/>
      <c r="V1268" s="105"/>
      <c r="W1268" s="105"/>
    </row>
    <row r="1269" spans="11:23" x14ac:dyDescent="0.35">
      <c r="K1269" s="100"/>
      <c r="L1269" s="101"/>
      <c r="M1269" s="102"/>
      <c r="N1269" s="102"/>
      <c r="O1269" s="102"/>
      <c r="P1269" s="102"/>
      <c r="T1269" s="103"/>
      <c r="U1269" s="104"/>
      <c r="V1269" s="105"/>
      <c r="W1269" s="105"/>
    </row>
    <row r="1270" spans="11:23" x14ac:dyDescent="0.35">
      <c r="K1270" s="100"/>
      <c r="L1270" s="101"/>
      <c r="M1270" s="102"/>
      <c r="N1270" s="102"/>
      <c r="O1270" s="102"/>
      <c r="P1270" s="102"/>
      <c r="T1270" s="103"/>
      <c r="U1270" s="104"/>
      <c r="V1270" s="105"/>
      <c r="W1270" s="105"/>
    </row>
    <row r="1271" spans="11:23" x14ac:dyDescent="0.35">
      <c r="K1271" s="100"/>
      <c r="L1271" s="101"/>
      <c r="M1271" s="102"/>
      <c r="N1271" s="102"/>
      <c r="O1271" s="102"/>
      <c r="P1271" s="102"/>
      <c r="T1271" s="103"/>
      <c r="U1271" s="104"/>
      <c r="V1271" s="105"/>
      <c r="W1271" s="105"/>
    </row>
    <row r="1272" spans="11:23" x14ac:dyDescent="0.35">
      <c r="K1272" s="100"/>
      <c r="L1272" s="101"/>
      <c r="M1272" s="102"/>
      <c r="N1272" s="102"/>
      <c r="O1272" s="102"/>
      <c r="P1272" s="102"/>
      <c r="T1272" s="103"/>
      <c r="U1272" s="104"/>
      <c r="V1272" s="105"/>
      <c r="W1272" s="105"/>
    </row>
    <row r="1273" spans="11:23" x14ac:dyDescent="0.35">
      <c r="K1273" s="100"/>
      <c r="L1273" s="101"/>
      <c r="M1273" s="102"/>
      <c r="N1273" s="102"/>
      <c r="O1273" s="102"/>
      <c r="P1273" s="102"/>
      <c r="T1273" s="103"/>
      <c r="U1273" s="104"/>
      <c r="V1273" s="105"/>
      <c r="W1273" s="105"/>
    </row>
    <row r="1274" spans="11:23" x14ac:dyDescent="0.35">
      <c r="K1274" s="100"/>
      <c r="L1274" s="101"/>
      <c r="M1274" s="102"/>
      <c r="N1274" s="102"/>
      <c r="O1274" s="102"/>
      <c r="P1274" s="102"/>
      <c r="T1274" s="103"/>
      <c r="U1274" s="104"/>
      <c r="V1274" s="105"/>
      <c r="W1274" s="105"/>
    </row>
    <row r="1275" spans="11:23" x14ac:dyDescent="0.35">
      <c r="K1275" s="100"/>
      <c r="L1275" s="101"/>
      <c r="M1275" s="102"/>
      <c r="N1275" s="102"/>
      <c r="O1275" s="102"/>
      <c r="P1275" s="102"/>
      <c r="T1275" s="103"/>
      <c r="U1275" s="104"/>
      <c r="V1275" s="105"/>
      <c r="W1275" s="105"/>
    </row>
    <row r="1276" spans="11:23" x14ac:dyDescent="0.35">
      <c r="K1276" s="100"/>
      <c r="L1276" s="101"/>
      <c r="M1276" s="102"/>
      <c r="N1276" s="102"/>
      <c r="O1276" s="102"/>
      <c r="P1276" s="102"/>
      <c r="T1276" s="103"/>
      <c r="U1276" s="104"/>
      <c r="V1276" s="105"/>
      <c r="W1276" s="105"/>
    </row>
    <row r="1277" spans="11:23" x14ac:dyDescent="0.35">
      <c r="K1277" s="100"/>
      <c r="L1277" s="101"/>
      <c r="M1277" s="102"/>
      <c r="N1277" s="102"/>
      <c r="O1277" s="102"/>
      <c r="P1277" s="102"/>
      <c r="T1277" s="103"/>
      <c r="U1277" s="104"/>
      <c r="V1277" s="105"/>
      <c r="W1277" s="105"/>
    </row>
    <row r="1278" spans="11:23" x14ac:dyDescent="0.35">
      <c r="K1278" s="100"/>
      <c r="L1278" s="101"/>
      <c r="M1278" s="102"/>
      <c r="N1278" s="102"/>
      <c r="O1278" s="102"/>
      <c r="P1278" s="102"/>
      <c r="T1278" s="103"/>
      <c r="U1278" s="104"/>
      <c r="V1278" s="105"/>
      <c r="W1278" s="105"/>
    </row>
    <row r="1279" spans="11:23" x14ac:dyDescent="0.35">
      <c r="K1279" s="100"/>
      <c r="L1279" s="101"/>
      <c r="M1279" s="102"/>
      <c r="N1279" s="102"/>
      <c r="O1279" s="102"/>
      <c r="P1279" s="102"/>
      <c r="T1279" s="103"/>
      <c r="U1279" s="104"/>
      <c r="V1279" s="105"/>
      <c r="W1279" s="105"/>
    </row>
    <row r="1280" spans="11:23" x14ac:dyDescent="0.35">
      <c r="K1280" s="100"/>
      <c r="L1280" s="101"/>
      <c r="M1280" s="102"/>
      <c r="N1280" s="102"/>
      <c r="O1280" s="102"/>
      <c r="P1280" s="102"/>
      <c r="T1280" s="103"/>
      <c r="U1280" s="104"/>
      <c r="V1280" s="105"/>
      <c r="W1280" s="105"/>
    </row>
    <row r="1281" spans="11:23" x14ac:dyDescent="0.35">
      <c r="K1281" s="100"/>
      <c r="L1281" s="101"/>
      <c r="M1281" s="102"/>
      <c r="N1281" s="102"/>
      <c r="O1281" s="102"/>
      <c r="P1281" s="102"/>
      <c r="T1281" s="103"/>
      <c r="U1281" s="104"/>
      <c r="V1281" s="105"/>
      <c r="W1281" s="105"/>
    </row>
    <row r="1282" spans="11:23" x14ac:dyDescent="0.35">
      <c r="K1282" s="100"/>
      <c r="L1282" s="101"/>
      <c r="M1282" s="102"/>
      <c r="N1282" s="102"/>
      <c r="O1282" s="102"/>
      <c r="P1282" s="102"/>
      <c r="T1282" s="103"/>
      <c r="U1282" s="104"/>
      <c r="V1282" s="105"/>
      <c r="W1282" s="105"/>
    </row>
    <row r="1283" spans="11:23" x14ac:dyDescent="0.35">
      <c r="K1283" s="100"/>
      <c r="L1283" s="101"/>
      <c r="M1283" s="102"/>
      <c r="N1283" s="102"/>
      <c r="O1283" s="102"/>
      <c r="P1283" s="102"/>
      <c r="T1283" s="103"/>
      <c r="U1283" s="104"/>
      <c r="V1283" s="105"/>
      <c r="W1283" s="105"/>
    </row>
    <row r="1284" spans="11:23" x14ac:dyDescent="0.35">
      <c r="K1284" s="100"/>
      <c r="L1284" s="101"/>
      <c r="M1284" s="102"/>
      <c r="N1284" s="102"/>
      <c r="O1284" s="102"/>
      <c r="P1284" s="102"/>
      <c r="T1284" s="103"/>
      <c r="U1284" s="104"/>
      <c r="V1284" s="105"/>
      <c r="W1284" s="105"/>
    </row>
    <row r="1285" spans="11:23" x14ac:dyDescent="0.35">
      <c r="K1285" s="100"/>
      <c r="L1285" s="101"/>
      <c r="M1285" s="102"/>
      <c r="N1285" s="102"/>
      <c r="O1285" s="102"/>
      <c r="P1285" s="102"/>
      <c r="T1285" s="103"/>
      <c r="U1285" s="104"/>
      <c r="V1285" s="105"/>
      <c r="W1285" s="105"/>
    </row>
    <row r="1286" spans="11:23" x14ac:dyDescent="0.35">
      <c r="K1286" s="100"/>
      <c r="L1286" s="101"/>
      <c r="M1286" s="102"/>
      <c r="N1286" s="102"/>
      <c r="O1286" s="102"/>
      <c r="P1286" s="102"/>
      <c r="T1286" s="103"/>
      <c r="U1286" s="104"/>
      <c r="V1286" s="105"/>
      <c r="W1286" s="105"/>
    </row>
    <row r="1287" spans="11:23" x14ac:dyDescent="0.35">
      <c r="K1287" s="100"/>
      <c r="L1287" s="101"/>
      <c r="M1287" s="102"/>
      <c r="N1287" s="102"/>
      <c r="O1287" s="102"/>
      <c r="P1287" s="102"/>
      <c r="T1287" s="103"/>
      <c r="U1287" s="104"/>
      <c r="V1287" s="105"/>
      <c r="W1287" s="105"/>
    </row>
    <row r="1288" spans="11:23" x14ac:dyDescent="0.35">
      <c r="K1288" s="100"/>
      <c r="L1288" s="101"/>
      <c r="M1288" s="102"/>
      <c r="N1288" s="102"/>
      <c r="O1288" s="102"/>
      <c r="P1288" s="102"/>
      <c r="T1288" s="103"/>
      <c r="U1288" s="104"/>
      <c r="V1288" s="105"/>
      <c r="W1288" s="105"/>
    </row>
    <row r="1289" spans="11:23" x14ac:dyDescent="0.35">
      <c r="K1289" s="100"/>
      <c r="L1289" s="101"/>
      <c r="M1289" s="102"/>
      <c r="N1289" s="102"/>
      <c r="O1289" s="102"/>
      <c r="P1289" s="102"/>
      <c r="T1289" s="103"/>
      <c r="U1289" s="104"/>
      <c r="V1289" s="105"/>
      <c r="W1289" s="105"/>
    </row>
    <row r="1290" spans="11:23" x14ac:dyDescent="0.35">
      <c r="K1290" s="100"/>
      <c r="L1290" s="101"/>
      <c r="M1290" s="102"/>
      <c r="N1290" s="102"/>
      <c r="O1290" s="102"/>
      <c r="P1290" s="102"/>
      <c r="T1290" s="103"/>
      <c r="U1290" s="104"/>
      <c r="V1290" s="105"/>
      <c r="W1290" s="105"/>
    </row>
    <row r="1291" spans="11:23" x14ac:dyDescent="0.35">
      <c r="K1291" s="100"/>
      <c r="L1291" s="101"/>
      <c r="M1291" s="102"/>
      <c r="N1291" s="102"/>
      <c r="O1291" s="102"/>
      <c r="P1291" s="102"/>
      <c r="T1291" s="103"/>
      <c r="U1291" s="104"/>
      <c r="V1291" s="105"/>
      <c r="W1291" s="105"/>
    </row>
    <row r="1292" spans="11:23" x14ac:dyDescent="0.35">
      <c r="K1292" s="100"/>
      <c r="L1292" s="101"/>
      <c r="M1292" s="102"/>
      <c r="N1292" s="102"/>
      <c r="O1292" s="102"/>
      <c r="P1292" s="102"/>
      <c r="T1292" s="103"/>
      <c r="U1292" s="104"/>
      <c r="V1292" s="105"/>
      <c r="W1292" s="105"/>
    </row>
    <row r="1293" spans="11:23" x14ac:dyDescent="0.35">
      <c r="K1293" s="100"/>
      <c r="L1293" s="101"/>
      <c r="M1293" s="102"/>
      <c r="N1293" s="102"/>
      <c r="O1293" s="102"/>
      <c r="P1293" s="102"/>
      <c r="T1293" s="103"/>
      <c r="U1293" s="104"/>
      <c r="V1293" s="105"/>
      <c r="W1293" s="105"/>
    </row>
    <row r="1294" spans="11:23" x14ac:dyDescent="0.35">
      <c r="K1294" s="100"/>
      <c r="L1294" s="101"/>
      <c r="M1294" s="102"/>
      <c r="N1294" s="102"/>
      <c r="O1294" s="102"/>
      <c r="P1294" s="102"/>
      <c r="T1294" s="103"/>
      <c r="U1294" s="104"/>
      <c r="V1294" s="105"/>
      <c r="W1294" s="105"/>
    </row>
    <row r="1295" spans="11:23" x14ac:dyDescent="0.35">
      <c r="K1295" s="100"/>
      <c r="L1295" s="101"/>
      <c r="M1295" s="102"/>
      <c r="N1295" s="102"/>
      <c r="O1295" s="102"/>
      <c r="P1295" s="102"/>
      <c r="T1295" s="103"/>
      <c r="U1295" s="104"/>
      <c r="V1295" s="105"/>
      <c r="W1295" s="105"/>
    </row>
    <row r="1296" spans="11:23" x14ac:dyDescent="0.35">
      <c r="K1296" s="100"/>
      <c r="L1296" s="101"/>
      <c r="M1296" s="102"/>
      <c r="N1296" s="102"/>
      <c r="O1296" s="102"/>
      <c r="P1296" s="102"/>
      <c r="T1296" s="103"/>
      <c r="U1296" s="104"/>
      <c r="V1296" s="105"/>
      <c r="W1296" s="105"/>
    </row>
    <row r="1297" spans="11:23" x14ac:dyDescent="0.35">
      <c r="K1297" s="100"/>
      <c r="L1297" s="101"/>
      <c r="M1297" s="102"/>
      <c r="N1297" s="102"/>
      <c r="O1297" s="102"/>
      <c r="P1297" s="102"/>
      <c r="T1297" s="103"/>
      <c r="U1297" s="104"/>
      <c r="V1297" s="105"/>
      <c r="W1297" s="105"/>
    </row>
    <row r="1298" spans="11:23" x14ac:dyDescent="0.35">
      <c r="K1298" s="100"/>
      <c r="L1298" s="101"/>
      <c r="M1298" s="102"/>
      <c r="N1298" s="102"/>
      <c r="O1298" s="102"/>
      <c r="P1298" s="102"/>
      <c r="T1298" s="103"/>
      <c r="U1298" s="104"/>
      <c r="V1298" s="105"/>
      <c r="W1298" s="105"/>
    </row>
    <row r="1299" spans="11:23" x14ac:dyDescent="0.35">
      <c r="K1299" s="100"/>
      <c r="L1299" s="101"/>
      <c r="M1299" s="102"/>
      <c r="N1299" s="102"/>
      <c r="O1299" s="102"/>
      <c r="P1299" s="102"/>
      <c r="T1299" s="103"/>
      <c r="U1299" s="104"/>
      <c r="V1299" s="105"/>
      <c r="W1299" s="105"/>
    </row>
    <row r="1300" spans="11:23" x14ac:dyDescent="0.35">
      <c r="K1300" s="100"/>
      <c r="L1300" s="101"/>
      <c r="M1300" s="102"/>
      <c r="N1300" s="102"/>
      <c r="O1300" s="102"/>
      <c r="P1300" s="102"/>
      <c r="T1300" s="103"/>
      <c r="U1300" s="104"/>
      <c r="V1300" s="105"/>
      <c r="W1300" s="105"/>
    </row>
    <row r="1301" spans="11:23" x14ac:dyDescent="0.35">
      <c r="K1301" s="100"/>
      <c r="L1301" s="101"/>
      <c r="M1301" s="102"/>
      <c r="N1301" s="102"/>
      <c r="O1301" s="102"/>
      <c r="P1301" s="102"/>
      <c r="T1301" s="103"/>
      <c r="U1301" s="104"/>
      <c r="V1301" s="105"/>
      <c r="W1301" s="105"/>
    </row>
    <row r="1302" spans="11:23" x14ac:dyDescent="0.35">
      <c r="K1302" s="100"/>
      <c r="L1302" s="101"/>
      <c r="M1302" s="102"/>
      <c r="N1302" s="102"/>
      <c r="O1302" s="102"/>
      <c r="P1302" s="102"/>
      <c r="T1302" s="103"/>
      <c r="U1302" s="104"/>
      <c r="V1302" s="105"/>
      <c r="W1302" s="105"/>
    </row>
    <row r="1303" spans="11:23" x14ac:dyDescent="0.35">
      <c r="K1303" s="100"/>
      <c r="L1303" s="101"/>
      <c r="M1303" s="102"/>
      <c r="N1303" s="102"/>
      <c r="O1303" s="102"/>
      <c r="P1303" s="102"/>
      <c r="T1303" s="103"/>
      <c r="U1303" s="104"/>
      <c r="V1303" s="105"/>
      <c r="W1303" s="105"/>
    </row>
    <row r="1304" spans="11:23" x14ac:dyDescent="0.35">
      <c r="K1304" s="100"/>
      <c r="L1304" s="101"/>
      <c r="M1304" s="102"/>
      <c r="N1304" s="102"/>
      <c r="O1304" s="102"/>
      <c r="P1304" s="102"/>
      <c r="T1304" s="103"/>
      <c r="U1304" s="104"/>
      <c r="V1304" s="105"/>
      <c r="W1304" s="105"/>
    </row>
    <row r="1305" spans="11:23" x14ac:dyDescent="0.35">
      <c r="K1305" s="100"/>
      <c r="L1305" s="101"/>
      <c r="M1305" s="102"/>
      <c r="N1305" s="102"/>
      <c r="O1305" s="102"/>
      <c r="P1305" s="102"/>
      <c r="T1305" s="103"/>
      <c r="U1305" s="104"/>
      <c r="V1305" s="105"/>
      <c r="W1305" s="105"/>
    </row>
    <row r="1306" spans="11:23" x14ac:dyDescent="0.35">
      <c r="K1306" s="100"/>
      <c r="L1306" s="101"/>
      <c r="M1306" s="102"/>
      <c r="N1306" s="102"/>
      <c r="O1306" s="102"/>
      <c r="P1306" s="102"/>
      <c r="T1306" s="103"/>
      <c r="U1306" s="104"/>
      <c r="V1306" s="105"/>
      <c r="W1306" s="105"/>
    </row>
    <row r="1307" spans="11:23" x14ac:dyDescent="0.35">
      <c r="K1307" s="100"/>
      <c r="L1307" s="101"/>
      <c r="M1307" s="102"/>
      <c r="N1307" s="102"/>
      <c r="O1307" s="102"/>
      <c r="P1307" s="102"/>
      <c r="T1307" s="103"/>
      <c r="U1307" s="104"/>
      <c r="V1307" s="105"/>
      <c r="W1307" s="105"/>
    </row>
    <row r="1308" spans="11:23" x14ac:dyDescent="0.35">
      <c r="K1308" s="100"/>
      <c r="L1308" s="101"/>
      <c r="M1308" s="102"/>
      <c r="N1308" s="102"/>
      <c r="O1308" s="102"/>
      <c r="P1308" s="102"/>
      <c r="T1308" s="103"/>
      <c r="U1308" s="104"/>
      <c r="V1308" s="105"/>
      <c r="W1308" s="105"/>
    </row>
    <row r="1309" spans="11:23" x14ac:dyDescent="0.35">
      <c r="K1309" s="100"/>
      <c r="L1309" s="101"/>
      <c r="M1309" s="102"/>
      <c r="N1309" s="102"/>
      <c r="O1309" s="102"/>
      <c r="P1309" s="102"/>
      <c r="T1309" s="103"/>
      <c r="U1309" s="104"/>
      <c r="V1309" s="105"/>
      <c r="W1309" s="105"/>
    </row>
    <row r="1310" spans="11:23" x14ac:dyDescent="0.35">
      <c r="K1310" s="100"/>
      <c r="L1310" s="101"/>
      <c r="M1310" s="102"/>
      <c r="N1310" s="102"/>
      <c r="O1310" s="102"/>
      <c r="P1310" s="102"/>
      <c r="T1310" s="103"/>
      <c r="U1310" s="104"/>
      <c r="V1310" s="105"/>
      <c r="W1310" s="105"/>
    </row>
    <row r="1311" spans="11:23" x14ac:dyDescent="0.35">
      <c r="K1311" s="100"/>
      <c r="L1311" s="101"/>
      <c r="M1311" s="102"/>
      <c r="N1311" s="102"/>
      <c r="O1311" s="102"/>
      <c r="P1311" s="102"/>
      <c r="T1311" s="103"/>
      <c r="U1311" s="104"/>
      <c r="V1311" s="105"/>
      <c r="W1311" s="105"/>
    </row>
    <row r="1312" spans="11:23" x14ac:dyDescent="0.35">
      <c r="K1312" s="100"/>
      <c r="L1312" s="101"/>
      <c r="M1312" s="102"/>
      <c r="N1312" s="102"/>
      <c r="O1312" s="102"/>
      <c r="P1312" s="102"/>
      <c r="T1312" s="103"/>
      <c r="U1312" s="104"/>
      <c r="V1312" s="105"/>
      <c r="W1312" s="105"/>
    </row>
    <row r="1313" spans="11:23" x14ac:dyDescent="0.35">
      <c r="K1313" s="100"/>
      <c r="L1313" s="101"/>
      <c r="M1313" s="102"/>
      <c r="N1313" s="102"/>
      <c r="O1313" s="102"/>
      <c r="P1313" s="102"/>
      <c r="T1313" s="103"/>
      <c r="U1313" s="104"/>
      <c r="V1313" s="105"/>
      <c r="W1313" s="105"/>
    </row>
    <row r="1314" spans="11:23" x14ac:dyDescent="0.35">
      <c r="K1314" s="100"/>
      <c r="L1314" s="101"/>
      <c r="M1314" s="102"/>
      <c r="N1314" s="102"/>
      <c r="O1314" s="102"/>
      <c r="P1314" s="102"/>
      <c r="T1314" s="103"/>
      <c r="U1314" s="104"/>
      <c r="V1314" s="105"/>
      <c r="W1314" s="105"/>
    </row>
    <row r="1315" spans="11:23" x14ac:dyDescent="0.35">
      <c r="K1315" s="100"/>
      <c r="L1315" s="101"/>
      <c r="M1315" s="102"/>
      <c r="N1315" s="102"/>
      <c r="O1315" s="102"/>
      <c r="P1315" s="102"/>
      <c r="T1315" s="103"/>
      <c r="U1315" s="104"/>
      <c r="V1315" s="105"/>
      <c r="W1315" s="105"/>
    </row>
    <row r="1316" spans="11:23" x14ac:dyDescent="0.35">
      <c r="K1316" s="100"/>
      <c r="L1316" s="101"/>
      <c r="M1316" s="102"/>
      <c r="N1316" s="102"/>
      <c r="O1316" s="102"/>
      <c r="P1316" s="102"/>
      <c r="T1316" s="103"/>
      <c r="U1316" s="104"/>
      <c r="V1316" s="105"/>
      <c r="W1316" s="105"/>
    </row>
    <row r="1317" spans="11:23" x14ac:dyDescent="0.35">
      <c r="K1317" s="100"/>
      <c r="L1317" s="101"/>
      <c r="M1317" s="102"/>
      <c r="N1317" s="102"/>
      <c r="O1317" s="102"/>
      <c r="P1317" s="102"/>
      <c r="T1317" s="103"/>
      <c r="U1317" s="104"/>
      <c r="V1317" s="105"/>
      <c r="W1317" s="105"/>
    </row>
    <row r="1318" spans="11:23" x14ac:dyDescent="0.35">
      <c r="K1318" s="100"/>
      <c r="L1318" s="101"/>
      <c r="M1318" s="102"/>
      <c r="N1318" s="102"/>
      <c r="O1318" s="102"/>
      <c r="P1318" s="102"/>
      <c r="T1318" s="103"/>
      <c r="U1318" s="104"/>
      <c r="V1318" s="105"/>
      <c r="W1318" s="105"/>
    </row>
    <row r="1319" spans="11:23" x14ac:dyDescent="0.35">
      <c r="K1319" s="100"/>
      <c r="L1319" s="101"/>
      <c r="M1319" s="102"/>
      <c r="N1319" s="102"/>
      <c r="O1319" s="102"/>
      <c r="P1319" s="102"/>
      <c r="T1319" s="103"/>
      <c r="U1319" s="104"/>
      <c r="V1319" s="105"/>
      <c r="W1319" s="105"/>
    </row>
    <row r="1320" spans="11:23" x14ac:dyDescent="0.35">
      <c r="K1320" s="100"/>
      <c r="L1320" s="101"/>
      <c r="M1320" s="102"/>
      <c r="N1320" s="102"/>
      <c r="O1320" s="102"/>
      <c r="P1320" s="102"/>
      <c r="T1320" s="103"/>
      <c r="U1320" s="104"/>
      <c r="V1320" s="105"/>
      <c r="W1320" s="105"/>
    </row>
    <row r="1321" spans="11:23" x14ac:dyDescent="0.35">
      <c r="K1321" s="100"/>
      <c r="L1321" s="101"/>
      <c r="M1321" s="102"/>
      <c r="N1321" s="102"/>
      <c r="O1321" s="102"/>
      <c r="P1321" s="102"/>
      <c r="T1321" s="103"/>
      <c r="U1321" s="104"/>
      <c r="V1321" s="105"/>
      <c r="W1321" s="105"/>
    </row>
    <row r="1322" spans="11:23" x14ac:dyDescent="0.35">
      <c r="K1322" s="100"/>
      <c r="L1322" s="101"/>
      <c r="M1322" s="102"/>
      <c r="N1322" s="102"/>
      <c r="O1322" s="102"/>
      <c r="P1322" s="102"/>
      <c r="T1322" s="103"/>
      <c r="U1322" s="104"/>
      <c r="V1322" s="105"/>
      <c r="W1322" s="105"/>
    </row>
    <row r="1323" spans="11:23" x14ac:dyDescent="0.35">
      <c r="K1323" s="100"/>
      <c r="L1323" s="101"/>
      <c r="M1323" s="102"/>
      <c r="N1323" s="102"/>
      <c r="O1323" s="102"/>
      <c r="P1323" s="102"/>
      <c r="T1323" s="103"/>
      <c r="U1323" s="104"/>
      <c r="V1323" s="105"/>
      <c r="W1323" s="105"/>
    </row>
    <row r="1324" spans="11:23" x14ac:dyDescent="0.35">
      <c r="K1324" s="100"/>
      <c r="L1324" s="101"/>
      <c r="M1324" s="102"/>
      <c r="N1324" s="102"/>
      <c r="O1324" s="102"/>
      <c r="P1324" s="102"/>
      <c r="T1324" s="103"/>
      <c r="U1324" s="104"/>
      <c r="V1324" s="105"/>
      <c r="W1324" s="105"/>
    </row>
    <row r="1325" spans="11:23" x14ac:dyDescent="0.35">
      <c r="K1325" s="100"/>
      <c r="L1325" s="101"/>
      <c r="M1325" s="102"/>
      <c r="N1325" s="102"/>
      <c r="O1325" s="102"/>
      <c r="P1325" s="102"/>
      <c r="T1325" s="103"/>
      <c r="U1325" s="104"/>
      <c r="V1325" s="105"/>
      <c r="W1325" s="105"/>
    </row>
    <row r="1326" spans="11:23" x14ac:dyDescent="0.35">
      <c r="K1326" s="100"/>
      <c r="L1326" s="101"/>
      <c r="M1326" s="102"/>
      <c r="N1326" s="102"/>
      <c r="O1326" s="102"/>
      <c r="P1326" s="102"/>
      <c r="T1326" s="103"/>
      <c r="U1326" s="104"/>
      <c r="V1326" s="105"/>
      <c r="W1326" s="105"/>
    </row>
    <row r="1327" spans="11:23" x14ac:dyDescent="0.35">
      <c r="K1327" s="100"/>
      <c r="L1327" s="101"/>
      <c r="M1327" s="102"/>
      <c r="N1327" s="102"/>
      <c r="O1327" s="102"/>
      <c r="P1327" s="102"/>
      <c r="T1327" s="103"/>
      <c r="U1327" s="104"/>
      <c r="V1327" s="105"/>
      <c r="W1327" s="105"/>
    </row>
    <row r="1328" spans="11:23" x14ac:dyDescent="0.35">
      <c r="K1328" s="100"/>
      <c r="L1328" s="101"/>
      <c r="M1328" s="102"/>
      <c r="N1328" s="102"/>
      <c r="O1328" s="102"/>
      <c r="P1328" s="102"/>
      <c r="T1328" s="103"/>
      <c r="U1328" s="104"/>
      <c r="V1328" s="105"/>
      <c r="W1328" s="105"/>
    </row>
    <row r="1329" spans="11:23" x14ac:dyDescent="0.35">
      <c r="K1329" s="100"/>
      <c r="L1329" s="101"/>
      <c r="M1329" s="102"/>
      <c r="N1329" s="102"/>
      <c r="O1329" s="102"/>
      <c r="P1329" s="102"/>
      <c r="T1329" s="103"/>
      <c r="U1329" s="104"/>
      <c r="V1329" s="105"/>
      <c r="W1329" s="105"/>
    </row>
    <row r="1330" spans="11:23" x14ac:dyDescent="0.35">
      <c r="K1330" s="100"/>
      <c r="L1330" s="101"/>
      <c r="M1330" s="102"/>
      <c r="N1330" s="102"/>
      <c r="O1330" s="102"/>
      <c r="P1330" s="102"/>
      <c r="T1330" s="103"/>
      <c r="U1330" s="104"/>
      <c r="V1330" s="105"/>
      <c r="W1330" s="105"/>
    </row>
    <row r="1331" spans="11:23" x14ac:dyDescent="0.35">
      <c r="K1331" s="100"/>
      <c r="L1331" s="101"/>
      <c r="M1331" s="102"/>
      <c r="N1331" s="102"/>
      <c r="O1331" s="102"/>
      <c r="P1331" s="102"/>
      <c r="T1331" s="103"/>
      <c r="U1331" s="104"/>
      <c r="V1331" s="105"/>
      <c r="W1331" s="105"/>
    </row>
    <row r="1332" spans="11:23" x14ac:dyDescent="0.35">
      <c r="K1332" s="100"/>
      <c r="L1332" s="101"/>
      <c r="M1332" s="102"/>
      <c r="N1332" s="102"/>
      <c r="O1332" s="102"/>
      <c r="P1332" s="102"/>
      <c r="T1332" s="103"/>
      <c r="U1332" s="104"/>
      <c r="V1332" s="105"/>
      <c r="W1332" s="105"/>
    </row>
    <row r="1333" spans="11:23" x14ac:dyDescent="0.35">
      <c r="K1333" s="100"/>
      <c r="L1333" s="101"/>
      <c r="M1333" s="102"/>
      <c r="N1333" s="102"/>
      <c r="O1333" s="102"/>
      <c r="P1333" s="102"/>
      <c r="T1333" s="103"/>
      <c r="U1333" s="104"/>
      <c r="V1333" s="105"/>
      <c r="W1333" s="105"/>
    </row>
    <row r="1334" spans="11:23" x14ac:dyDescent="0.35">
      <c r="K1334" s="100"/>
      <c r="L1334" s="101"/>
      <c r="M1334" s="102"/>
      <c r="N1334" s="102"/>
      <c r="O1334" s="102"/>
      <c r="P1334" s="102"/>
      <c r="T1334" s="103"/>
      <c r="U1334" s="104"/>
      <c r="V1334" s="105"/>
      <c r="W1334" s="105"/>
    </row>
    <row r="1335" spans="11:23" x14ac:dyDescent="0.35">
      <c r="K1335" s="100"/>
      <c r="L1335" s="101"/>
      <c r="M1335" s="102"/>
      <c r="N1335" s="102"/>
      <c r="O1335" s="102"/>
      <c r="P1335" s="102"/>
      <c r="T1335" s="103"/>
      <c r="U1335" s="104"/>
      <c r="V1335" s="105"/>
      <c r="W1335" s="105"/>
    </row>
    <row r="1336" spans="11:23" x14ac:dyDescent="0.35">
      <c r="K1336" s="100"/>
      <c r="L1336" s="101"/>
      <c r="M1336" s="102"/>
      <c r="N1336" s="102"/>
      <c r="O1336" s="102"/>
      <c r="P1336" s="102"/>
      <c r="T1336" s="103"/>
      <c r="U1336" s="104"/>
      <c r="V1336" s="105"/>
      <c r="W1336" s="105"/>
    </row>
    <row r="1337" spans="11:23" x14ac:dyDescent="0.35">
      <c r="K1337" s="100"/>
      <c r="L1337" s="101"/>
      <c r="M1337" s="102"/>
      <c r="N1337" s="102"/>
      <c r="O1337" s="102"/>
      <c r="P1337" s="102"/>
      <c r="T1337" s="103"/>
      <c r="U1337" s="104"/>
      <c r="V1337" s="105"/>
      <c r="W1337" s="105"/>
    </row>
    <row r="1338" spans="11:23" x14ac:dyDescent="0.35">
      <c r="K1338" s="100"/>
      <c r="L1338" s="101"/>
      <c r="M1338" s="102"/>
      <c r="N1338" s="102"/>
      <c r="O1338" s="102"/>
      <c r="P1338" s="102"/>
      <c r="T1338" s="103"/>
      <c r="U1338" s="104"/>
      <c r="V1338" s="105"/>
      <c r="W1338" s="105"/>
    </row>
    <row r="1339" spans="11:23" x14ac:dyDescent="0.35">
      <c r="K1339" s="100"/>
      <c r="L1339" s="101"/>
      <c r="M1339" s="102"/>
      <c r="N1339" s="102"/>
      <c r="O1339" s="102"/>
      <c r="P1339" s="102"/>
      <c r="T1339" s="103"/>
      <c r="U1339" s="104"/>
      <c r="V1339" s="105"/>
      <c r="W1339" s="105"/>
    </row>
    <row r="1340" spans="11:23" x14ac:dyDescent="0.35">
      <c r="K1340" s="100"/>
      <c r="L1340" s="101"/>
      <c r="M1340" s="102"/>
      <c r="N1340" s="102"/>
      <c r="O1340" s="102"/>
      <c r="P1340" s="102"/>
      <c r="T1340" s="103"/>
      <c r="U1340" s="104"/>
      <c r="V1340" s="105"/>
      <c r="W1340" s="105"/>
    </row>
    <row r="1341" spans="11:23" x14ac:dyDescent="0.35">
      <c r="K1341" s="100"/>
      <c r="L1341" s="101"/>
      <c r="M1341" s="102"/>
      <c r="N1341" s="102"/>
      <c r="O1341" s="102"/>
      <c r="P1341" s="102"/>
      <c r="T1341" s="103"/>
      <c r="U1341" s="104"/>
      <c r="V1341" s="105"/>
      <c r="W1341" s="105"/>
    </row>
    <row r="1342" spans="11:23" x14ac:dyDescent="0.35">
      <c r="K1342" s="100"/>
      <c r="L1342" s="101"/>
      <c r="M1342" s="102"/>
      <c r="N1342" s="102"/>
      <c r="O1342" s="102"/>
      <c r="P1342" s="102"/>
      <c r="T1342" s="103"/>
      <c r="U1342" s="104"/>
      <c r="V1342" s="105"/>
      <c r="W1342" s="105"/>
    </row>
    <row r="1343" spans="11:23" x14ac:dyDescent="0.35">
      <c r="K1343" s="100"/>
      <c r="L1343" s="101"/>
      <c r="M1343" s="102"/>
      <c r="N1343" s="102"/>
      <c r="O1343" s="102"/>
      <c r="P1343" s="102"/>
      <c r="T1343" s="103"/>
      <c r="U1343" s="104"/>
      <c r="V1343" s="105"/>
      <c r="W1343" s="105"/>
    </row>
    <row r="1344" spans="11:23" x14ac:dyDescent="0.35">
      <c r="K1344" s="100"/>
      <c r="L1344" s="101"/>
      <c r="M1344" s="102"/>
      <c r="N1344" s="102"/>
      <c r="O1344" s="102"/>
      <c r="P1344" s="102"/>
      <c r="T1344" s="103"/>
      <c r="U1344" s="104"/>
      <c r="V1344" s="105"/>
      <c r="W1344" s="105"/>
    </row>
    <row r="1345" spans="11:23" x14ac:dyDescent="0.35">
      <c r="K1345" s="100"/>
      <c r="L1345" s="101"/>
      <c r="M1345" s="102"/>
      <c r="N1345" s="102"/>
      <c r="O1345" s="102"/>
      <c r="P1345" s="102"/>
      <c r="T1345" s="103"/>
      <c r="U1345" s="104"/>
      <c r="V1345" s="105"/>
      <c r="W1345" s="105"/>
    </row>
    <row r="1346" spans="11:23" x14ac:dyDescent="0.35">
      <c r="K1346" s="100"/>
      <c r="L1346" s="101"/>
      <c r="M1346" s="102"/>
      <c r="N1346" s="102"/>
      <c r="O1346" s="102"/>
      <c r="P1346" s="102"/>
      <c r="T1346" s="103"/>
      <c r="U1346" s="104"/>
      <c r="V1346" s="105"/>
      <c r="W1346" s="105"/>
    </row>
    <row r="1347" spans="11:23" x14ac:dyDescent="0.35">
      <c r="K1347" s="100"/>
      <c r="L1347" s="101"/>
      <c r="M1347" s="102"/>
      <c r="N1347" s="102"/>
      <c r="O1347" s="102"/>
      <c r="P1347" s="102"/>
      <c r="T1347" s="103"/>
      <c r="U1347" s="104"/>
      <c r="V1347" s="105"/>
      <c r="W1347" s="105"/>
    </row>
    <row r="1348" spans="11:23" x14ac:dyDescent="0.35">
      <c r="K1348" s="100"/>
      <c r="L1348" s="101"/>
      <c r="M1348" s="102"/>
      <c r="N1348" s="102"/>
      <c r="O1348" s="102"/>
      <c r="P1348" s="102"/>
      <c r="T1348" s="103"/>
      <c r="U1348" s="104"/>
      <c r="V1348" s="105"/>
      <c r="W1348" s="105"/>
    </row>
    <row r="1349" spans="11:23" x14ac:dyDescent="0.35">
      <c r="K1349" s="100"/>
      <c r="L1349" s="101"/>
      <c r="M1349" s="102"/>
      <c r="N1349" s="102"/>
      <c r="O1349" s="102"/>
      <c r="P1349" s="102"/>
      <c r="T1349" s="103"/>
      <c r="U1349" s="104"/>
      <c r="V1349" s="105"/>
      <c r="W1349" s="105"/>
    </row>
    <row r="1350" spans="11:23" x14ac:dyDescent="0.35">
      <c r="K1350" s="100"/>
      <c r="L1350" s="101"/>
      <c r="M1350" s="102"/>
      <c r="N1350" s="102"/>
      <c r="O1350" s="102"/>
      <c r="P1350" s="102"/>
      <c r="T1350" s="103"/>
      <c r="U1350" s="104"/>
      <c r="V1350" s="105"/>
      <c r="W1350" s="105"/>
    </row>
    <row r="1351" spans="11:23" x14ac:dyDescent="0.35">
      <c r="K1351" s="100"/>
      <c r="L1351" s="101"/>
      <c r="M1351" s="102"/>
      <c r="N1351" s="102"/>
      <c r="O1351" s="102"/>
      <c r="P1351" s="102"/>
      <c r="T1351" s="103"/>
      <c r="U1351" s="104"/>
      <c r="V1351" s="105"/>
      <c r="W1351" s="105"/>
    </row>
    <row r="1352" spans="11:23" x14ac:dyDescent="0.35">
      <c r="K1352" s="100"/>
      <c r="L1352" s="101"/>
      <c r="M1352" s="102"/>
      <c r="N1352" s="102"/>
      <c r="O1352" s="102"/>
      <c r="P1352" s="102"/>
      <c r="T1352" s="103"/>
      <c r="U1352" s="104"/>
      <c r="V1352" s="105"/>
      <c r="W1352" s="105"/>
    </row>
    <row r="1353" spans="11:23" x14ac:dyDescent="0.35">
      <c r="K1353" s="100"/>
      <c r="L1353" s="101"/>
      <c r="M1353" s="102"/>
      <c r="N1353" s="102"/>
      <c r="O1353" s="102"/>
      <c r="P1353" s="102"/>
      <c r="T1353" s="103"/>
      <c r="U1353" s="104"/>
      <c r="V1353" s="105"/>
      <c r="W1353" s="105"/>
    </row>
    <row r="1354" spans="11:23" x14ac:dyDescent="0.35">
      <c r="K1354" s="100"/>
      <c r="L1354" s="101"/>
      <c r="M1354" s="102"/>
      <c r="N1354" s="102"/>
      <c r="O1354" s="102"/>
      <c r="P1354" s="102"/>
      <c r="T1354" s="103"/>
      <c r="U1354" s="104"/>
      <c r="V1354" s="105"/>
      <c r="W1354" s="105"/>
    </row>
    <row r="1355" spans="11:23" x14ac:dyDescent="0.35">
      <c r="K1355" s="100"/>
      <c r="L1355" s="101"/>
      <c r="M1355" s="102"/>
      <c r="N1355" s="102"/>
      <c r="O1355" s="102"/>
      <c r="P1355" s="102"/>
      <c r="T1355" s="103"/>
      <c r="U1355" s="104"/>
      <c r="V1355" s="105"/>
      <c r="W1355" s="105"/>
    </row>
    <row r="1356" spans="11:23" x14ac:dyDescent="0.35">
      <c r="K1356" s="100"/>
      <c r="L1356" s="101"/>
      <c r="M1356" s="102"/>
      <c r="N1356" s="102"/>
      <c r="O1356" s="102"/>
      <c r="P1356" s="102"/>
      <c r="T1356" s="103"/>
      <c r="U1356" s="104"/>
      <c r="V1356" s="105"/>
      <c r="W1356" s="105"/>
    </row>
    <row r="1357" spans="11:23" x14ac:dyDescent="0.35">
      <c r="K1357" s="100"/>
      <c r="L1357" s="101"/>
      <c r="M1357" s="102"/>
      <c r="N1357" s="102"/>
      <c r="O1357" s="102"/>
      <c r="P1357" s="102"/>
      <c r="T1357" s="103"/>
      <c r="U1357" s="104"/>
      <c r="V1357" s="105"/>
      <c r="W1357" s="105"/>
    </row>
    <row r="1358" spans="11:23" x14ac:dyDescent="0.35">
      <c r="K1358" s="100"/>
      <c r="L1358" s="101"/>
      <c r="M1358" s="102"/>
      <c r="N1358" s="102"/>
      <c r="O1358" s="102"/>
      <c r="P1358" s="102"/>
      <c r="T1358" s="103"/>
      <c r="U1358" s="104"/>
      <c r="V1358" s="105"/>
      <c r="W1358" s="105"/>
    </row>
    <row r="1359" spans="11:23" x14ac:dyDescent="0.35">
      <c r="K1359" s="100"/>
      <c r="L1359" s="101"/>
      <c r="M1359" s="102"/>
      <c r="N1359" s="102"/>
      <c r="O1359" s="102"/>
      <c r="P1359" s="102"/>
      <c r="T1359" s="103"/>
      <c r="U1359" s="104"/>
      <c r="V1359" s="105"/>
      <c r="W1359" s="105"/>
    </row>
    <row r="1360" spans="11:23" x14ac:dyDescent="0.35">
      <c r="K1360" s="100"/>
      <c r="L1360" s="101"/>
      <c r="M1360" s="102"/>
      <c r="N1360" s="102"/>
      <c r="O1360" s="102"/>
      <c r="P1360" s="102"/>
      <c r="T1360" s="103"/>
      <c r="U1360" s="104"/>
      <c r="V1360" s="105"/>
      <c r="W1360" s="105"/>
    </row>
    <row r="1361" spans="11:23" x14ac:dyDescent="0.35">
      <c r="K1361" s="100"/>
      <c r="L1361" s="101"/>
      <c r="M1361" s="102"/>
      <c r="N1361" s="102"/>
      <c r="O1361" s="102"/>
      <c r="P1361" s="102"/>
      <c r="T1361" s="103"/>
      <c r="U1361" s="104"/>
      <c r="V1361" s="105"/>
      <c r="W1361" s="105"/>
    </row>
    <row r="1362" spans="11:23" x14ac:dyDescent="0.35">
      <c r="K1362" s="100"/>
      <c r="L1362" s="101"/>
      <c r="M1362" s="102"/>
      <c r="N1362" s="102"/>
      <c r="O1362" s="102"/>
      <c r="P1362" s="102"/>
      <c r="T1362" s="103"/>
      <c r="U1362" s="104"/>
      <c r="V1362" s="105"/>
      <c r="W1362" s="105"/>
    </row>
    <row r="1363" spans="11:23" x14ac:dyDescent="0.35">
      <c r="K1363" s="100"/>
      <c r="L1363" s="101"/>
      <c r="M1363" s="102"/>
      <c r="N1363" s="102"/>
      <c r="O1363" s="102"/>
      <c r="P1363" s="102"/>
      <c r="T1363" s="103"/>
      <c r="U1363" s="104"/>
      <c r="V1363" s="105"/>
      <c r="W1363" s="105"/>
    </row>
    <row r="1364" spans="11:23" x14ac:dyDescent="0.35">
      <c r="K1364" s="100"/>
      <c r="L1364" s="101"/>
      <c r="M1364" s="102"/>
      <c r="N1364" s="102"/>
      <c r="O1364" s="102"/>
      <c r="P1364" s="102"/>
      <c r="T1364" s="103"/>
      <c r="U1364" s="104"/>
      <c r="V1364" s="105"/>
      <c r="W1364" s="105"/>
    </row>
    <row r="1365" spans="11:23" x14ac:dyDescent="0.35">
      <c r="K1365" s="100"/>
      <c r="L1365" s="101"/>
      <c r="M1365" s="102"/>
      <c r="N1365" s="102"/>
      <c r="O1365" s="102"/>
      <c r="P1365" s="102"/>
      <c r="T1365" s="103"/>
      <c r="U1365" s="104"/>
      <c r="V1365" s="105"/>
      <c r="W1365" s="105"/>
    </row>
    <row r="1366" spans="11:23" x14ac:dyDescent="0.35">
      <c r="K1366" s="100"/>
      <c r="L1366" s="101"/>
      <c r="M1366" s="102"/>
      <c r="N1366" s="102"/>
      <c r="O1366" s="102"/>
      <c r="P1366" s="102"/>
      <c r="T1366" s="103"/>
      <c r="U1366" s="104"/>
      <c r="V1366" s="105"/>
      <c r="W1366" s="105"/>
    </row>
    <row r="1367" spans="11:23" x14ac:dyDescent="0.35">
      <c r="K1367" s="100"/>
      <c r="L1367" s="101"/>
      <c r="M1367" s="102"/>
      <c r="N1367" s="102"/>
      <c r="O1367" s="102"/>
      <c r="P1367" s="102"/>
      <c r="T1367" s="103"/>
      <c r="U1367" s="104"/>
      <c r="V1367" s="105"/>
      <c r="W1367" s="105"/>
    </row>
    <row r="1368" spans="11:23" x14ac:dyDescent="0.35">
      <c r="K1368" s="100"/>
      <c r="L1368" s="101"/>
      <c r="M1368" s="102"/>
      <c r="N1368" s="102"/>
      <c r="O1368" s="102"/>
      <c r="P1368" s="102"/>
      <c r="T1368" s="103"/>
      <c r="U1368" s="104"/>
      <c r="V1368" s="105"/>
      <c r="W1368" s="105"/>
    </row>
    <row r="1369" spans="11:23" x14ac:dyDescent="0.35">
      <c r="K1369" s="100"/>
      <c r="L1369" s="101"/>
      <c r="M1369" s="102"/>
      <c r="N1369" s="102"/>
      <c r="O1369" s="102"/>
      <c r="P1369" s="102"/>
      <c r="T1369" s="103"/>
      <c r="U1369" s="104"/>
      <c r="V1369" s="105"/>
      <c r="W1369" s="105"/>
    </row>
    <row r="1370" spans="11:23" x14ac:dyDescent="0.35">
      <c r="K1370" s="100"/>
      <c r="L1370" s="101"/>
      <c r="M1370" s="102"/>
      <c r="N1370" s="102"/>
      <c r="O1370" s="102"/>
      <c r="P1370" s="102"/>
      <c r="T1370" s="103"/>
      <c r="U1370" s="104"/>
      <c r="V1370" s="105"/>
      <c r="W1370" s="105"/>
    </row>
    <row r="1371" spans="11:23" x14ac:dyDescent="0.35">
      <c r="K1371" s="100"/>
      <c r="L1371" s="101"/>
      <c r="M1371" s="102"/>
      <c r="N1371" s="102"/>
      <c r="O1371" s="102"/>
      <c r="P1371" s="102"/>
      <c r="T1371" s="103"/>
      <c r="U1371" s="104"/>
      <c r="V1371" s="105"/>
      <c r="W1371" s="105"/>
    </row>
    <row r="1372" spans="11:23" x14ac:dyDescent="0.35">
      <c r="K1372" s="100"/>
      <c r="L1372" s="101"/>
      <c r="M1372" s="102"/>
      <c r="N1372" s="102"/>
      <c r="O1372" s="102"/>
      <c r="P1372" s="102"/>
      <c r="T1372" s="103"/>
      <c r="U1372" s="104"/>
      <c r="V1372" s="105"/>
      <c r="W1372" s="105"/>
    </row>
    <row r="1373" spans="11:23" x14ac:dyDescent="0.35">
      <c r="K1373" s="100"/>
      <c r="L1373" s="101"/>
      <c r="M1373" s="102"/>
      <c r="N1373" s="102"/>
      <c r="O1373" s="102"/>
      <c r="P1373" s="102"/>
      <c r="T1373" s="103"/>
      <c r="U1373" s="104"/>
      <c r="V1373" s="105"/>
      <c r="W1373" s="105"/>
    </row>
    <row r="1374" spans="11:23" x14ac:dyDescent="0.35">
      <c r="K1374" s="100"/>
      <c r="L1374" s="101"/>
      <c r="M1374" s="102"/>
      <c r="N1374" s="102"/>
      <c r="O1374" s="102"/>
      <c r="P1374" s="102"/>
      <c r="T1374" s="103"/>
      <c r="U1374" s="104"/>
      <c r="V1374" s="105"/>
      <c r="W1374" s="105"/>
    </row>
    <row r="1375" spans="11:23" x14ac:dyDescent="0.35">
      <c r="K1375" s="100"/>
      <c r="L1375" s="101"/>
      <c r="M1375" s="102"/>
      <c r="N1375" s="102"/>
      <c r="O1375" s="102"/>
      <c r="P1375" s="102"/>
      <c r="T1375" s="103"/>
      <c r="U1375" s="104"/>
      <c r="V1375" s="105"/>
      <c r="W1375" s="105"/>
    </row>
    <row r="1376" spans="11:23" x14ac:dyDescent="0.35">
      <c r="K1376" s="100"/>
      <c r="L1376" s="101"/>
      <c r="M1376" s="102"/>
      <c r="N1376" s="102"/>
      <c r="O1376" s="102"/>
      <c r="P1376" s="102"/>
      <c r="T1376" s="103"/>
      <c r="U1376" s="104"/>
      <c r="V1376" s="105"/>
      <c r="W1376" s="105"/>
    </row>
    <row r="1377" spans="11:23" x14ac:dyDescent="0.35">
      <c r="K1377" s="100"/>
      <c r="L1377" s="101"/>
      <c r="M1377" s="102"/>
      <c r="N1377" s="102"/>
      <c r="O1377" s="102"/>
      <c r="P1377" s="102"/>
      <c r="T1377" s="103"/>
      <c r="U1377" s="104"/>
      <c r="V1377" s="105"/>
      <c r="W1377" s="105"/>
    </row>
    <row r="1378" spans="11:23" x14ac:dyDescent="0.35">
      <c r="K1378" s="100"/>
      <c r="L1378" s="101"/>
      <c r="M1378" s="102"/>
      <c r="N1378" s="102"/>
      <c r="O1378" s="102"/>
      <c r="P1378" s="102"/>
      <c r="T1378" s="103"/>
      <c r="U1378" s="104"/>
      <c r="V1378" s="105"/>
      <c r="W1378" s="105"/>
    </row>
    <row r="1379" spans="11:23" x14ac:dyDescent="0.35">
      <c r="K1379" s="100"/>
      <c r="L1379" s="101"/>
      <c r="M1379" s="102"/>
      <c r="N1379" s="102"/>
      <c r="O1379" s="102"/>
      <c r="P1379" s="102"/>
      <c r="T1379" s="103"/>
      <c r="U1379" s="104"/>
      <c r="V1379" s="105"/>
      <c r="W1379" s="105"/>
    </row>
    <row r="1380" spans="11:23" x14ac:dyDescent="0.35">
      <c r="K1380" s="100"/>
      <c r="L1380" s="101"/>
      <c r="M1380" s="102"/>
      <c r="N1380" s="102"/>
      <c r="O1380" s="102"/>
      <c r="P1380" s="102"/>
      <c r="T1380" s="103"/>
      <c r="U1380" s="104"/>
      <c r="V1380" s="105"/>
      <c r="W1380" s="105"/>
    </row>
    <row r="1381" spans="11:23" x14ac:dyDescent="0.35">
      <c r="K1381" s="100"/>
      <c r="L1381" s="101"/>
      <c r="M1381" s="102"/>
      <c r="N1381" s="102"/>
      <c r="O1381" s="102"/>
      <c r="P1381" s="102"/>
      <c r="T1381" s="103"/>
      <c r="U1381" s="104"/>
      <c r="V1381" s="105"/>
      <c r="W1381" s="105"/>
    </row>
    <row r="1382" spans="11:23" x14ac:dyDescent="0.35">
      <c r="K1382" s="100"/>
      <c r="L1382" s="101"/>
      <c r="M1382" s="102"/>
      <c r="N1382" s="102"/>
      <c r="O1382" s="102"/>
      <c r="P1382" s="102"/>
      <c r="T1382" s="103"/>
      <c r="U1382" s="104"/>
      <c r="V1382" s="105"/>
      <c r="W1382" s="105"/>
    </row>
    <row r="1383" spans="11:23" x14ac:dyDescent="0.35">
      <c r="K1383" s="100"/>
      <c r="L1383" s="101"/>
      <c r="M1383" s="102"/>
      <c r="N1383" s="102"/>
      <c r="O1383" s="102"/>
      <c r="P1383" s="102"/>
      <c r="T1383" s="103"/>
      <c r="U1383" s="104"/>
      <c r="V1383" s="105"/>
      <c r="W1383" s="105"/>
    </row>
    <row r="1384" spans="11:23" x14ac:dyDescent="0.35">
      <c r="K1384" s="100"/>
      <c r="L1384" s="101"/>
      <c r="M1384" s="102"/>
      <c r="N1384" s="102"/>
      <c r="O1384" s="102"/>
      <c r="P1384" s="102"/>
      <c r="T1384" s="103"/>
      <c r="U1384" s="104"/>
      <c r="V1384" s="105"/>
      <c r="W1384" s="105"/>
    </row>
    <row r="1385" spans="11:23" x14ac:dyDescent="0.35">
      <c r="K1385" s="100"/>
      <c r="L1385" s="101"/>
      <c r="M1385" s="102"/>
      <c r="N1385" s="102"/>
      <c r="O1385" s="102"/>
      <c r="P1385" s="102"/>
      <c r="T1385" s="103"/>
      <c r="U1385" s="104"/>
      <c r="V1385" s="105"/>
      <c r="W1385" s="105"/>
    </row>
    <row r="1386" spans="11:23" x14ac:dyDescent="0.35">
      <c r="K1386" s="100"/>
      <c r="L1386" s="101"/>
      <c r="M1386" s="102"/>
      <c r="N1386" s="102"/>
      <c r="O1386" s="102"/>
      <c r="P1386" s="102"/>
      <c r="T1386" s="103"/>
      <c r="U1386" s="104"/>
      <c r="V1386" s="105"/>
      <c r="W1386" s="105"/>
    </row>
    <row r="1387" spans="11:23" x14ac:dyDescent="0.35">
      <c r="K1387" s="100"/>
      <c r="L1387" s="101"/>
      <c r="M1387" s="102"/>
      <c r="N1387" s="102"/>
      <c r="O1387" s="102"/>
      <c r="P1387" s="102"/>
      <c r="T1387" s="103"/>
      <c r="U1387" s="104"/>
      <c r="V1387" s="105"/>
      <c r="W1387" s="105"/>
    </row>
    <row r="1388" spans="11:23" x14ac:dyDescent="0.35">
      <c r="K1388" s="100"/>
      <c r="L1388" s="101"/>
      <c r="M1388" s="102"/>
      <c r="N1388" s="102"/>
      <c r="O1388" s="102"/>
      <c r="P1388" s="102"/>
      <c r="T1388" s="103"/>
      <c r="U1388" s="104"/>
      <c r="V1388" s="105"/>
      <c r="W1388" s="105"/>
    </row>
    <row r="1389" spans="11:23" x14ac:dyDescent="0.35">
      <c r="K1389" s="100"/>
      <c r="L1389" s="101"/>
      <c r="M1389" s="102"/>
      <c r="N1389" s="102"/>
      <c r="O1389" s="102"/>
      <c r="P1389" s="102"/>
      <c r="T1389" s="103"/>
      <c r="U1389" s="104"/>
      <c r="V1389" s="105"/>
      <c r="W1389" s="105"/>
    </row>
    <row r="1390" spans="11:23" x14ac:dyDescent="0.35">
      <c r="K1390" s="100"/>
      <c r="L1390" s="101"/>
      <c r="M1390" s="102"/>
      <c r="N1390" s="102"/>
      <c r="O1390" s="102"/>
      <c r="P1390" s="102"/>
      <c r="T1390" s="103"/>
      <c r="U1390" s="104"/>
      <c r="V1390" s="105"/>
      <c r="W1390" s="105"/>
    </row>
    <row r="1391" spans="11:23" x14ac:dyDescent="0.35">
      <c r="K1391" s="100"/>
      <c r="L1391" s="101"/>
      <c r="M1391" s="102"/>
      <c r="N1391" s="102"/>
      <c r="O1391" s="102"/>
      <c r="P1391" s="102"/>
      <c r="T1391" s="103"/>
      <c r="U1391" s="104"/>
      <c r="V1391" s="105"/>
      <c r="W1391" s="105"/>
    </row>
    <row r="1392" spans="11:23" x14ac:dyDescent="0.35">
      <c r="K1392" s="100"/>
      <c r="L1392" s="101"/>
      <c r="M1392" s="102"/>
      <c r="N1392" s="102"/>
      <c r="O1392" s="102"/>
      <c r="P1392" s="102"/>
      <c r="T1392" s="103"/>
      <c r="U1392" s="104"/>
      <c r="V1392" s="105"/>
      <c r="W1392" s="105"/>
    </row>
    <row r="1393" spans="11:23" x14ac:dyDescent="0.35">
      <c r="K1393" s="100"/>
      <c r="L1393" s="101"/>
      <c r="M1393" s="102"/>
      <c r="N1393" s="102"/>
      <c r="O1393" s="102"/>
      <c r="P1393" s="102"/>
      <c r="T1393" s="103"/>
      <c r="U1393" s="104"/>
      <c r="V1393" s="105"/>
      <c r="W1393" s="105"/>
    </row>
    <row r="1394" spans="11:23" x14ac:dyDescent="0.35">
      <c r="K1394" s="100"/>
      <c r="L1394" s="101"/>
      <c r="M1394" s="102"/>
      <c r="N1394" s="102"/>
      <c r="O1394" s="102"/>
      <c r="P1394" s="102"/>
      <c r="T1394" s="103"/>
      <c r="U1394" s="104"/>
      <c r="V1394" s="105"/>
      <c r="W1394" s="105"/>
    </row>
    <row r="1395" spans="11:23" x14ac:dyDescent="0.35">
      <c r="K1395" s="100"/>
      <c r="L1395" s="101"/>
      <c r="M1395" s="102"/>
      <c r="N1395" s="102"/>
      <c r="O1395" s="102"/>
      <c r="P1395" s="102"/>
      <c r="T1395" s="103"/>
      <c r="U1395" s="104"/>
      <c r="V1395" s="105"/>
      <c r="W1395" s="105"/>
    </row>
    <row r="1396" spans="11:23" x14ac:dyDescent="0.35">
      <c r="K1396" s="100"/>
      <c r="L1396" s="101"/>
      <c r="M1396" s="102"/>
      <c r="N1396" s="102"/>
      <c r="O1396" s="102"/>
      <c r="P1396" s="102"/>
      <c r="T1396" s="103"/>
      <c r="U1396" s="104"/>
      <c r="V1396" s="105"/>
      <c r="W1396" s="105"/>
    </row>
    <row r="1397" spans="11:23" x14ac:dyDescent="0.35">
      <c r="K1397" s="100"/>
      <c r="L1397" s="101"/>
      <c r="M1397" s="102"/>
      <c r="N1397" s="102"/>
      <c r="O1397" s="102"/>
      <c r="P1397" s="102"/>
      <c r="T1397" s="103"/>
      <c r="U1397" s="104"/>
      <c r="V1397" s="105"/>
      <c r="W1397" s="105"/>
    </row>
    <row r="1398" spans="11:23" x14ac:dyDescent="0.35">
      <c r="K1398" s="100"/>
      <c r="L1398" s="101"/>
      <c r="M1398" s="102"/>
      <c r="N1398" s="102"/>
      <c r="O1398" s="102"/>
      <c r="P1398" s="102"/>
      <c r="T1398" s="103"/>
      <c r="U1398" s="104"/>
      <c r="V1398" s="105"/>
      <c r="W1398" s="105"/>
    </row>
    <row r="1399" spans="11:23" x14ac:dyDescent="0.35">
      <c r="K1399" s="100"/>
      <c r="L1399" s="101"/>
      <c r="M1399" s="102"/>
      <c r="N1399" s="102"/>
      <c r="O1399" s="102"/>
      <c r="P1399" s="102"/>
      <c r="T1399" s="103"/>
      <c r="U1399" s="104"/>
      <c r="V1399" s="105"/>
      <c r="W1399" s="105"/>
    </row>
    <row r="1400" spans="11:23" x14ac:dyDescent="0.35">
      <c r="K1400" s="100"/>
      <c r="L1400" s="101"/>
      <c r="M1400" s="102"/>
      <c r="N1400" s="102"/>
      <c r="O1400" s="102"/>
      <c r="P1400" s="102"/>
      <c r="T1400" s="103"/>
      <c r="U1400" s="104"/>
      <c r="V1400" s="105"/>
      <c r="W1400" s="105"/>
    </row>
    <row r="1401" spans="11:23" x14ac:dyDescent="0.35">
      <c r="K1401" s="100"/>
      <c r="L1401" s="101"/>
      <c r="M1401" s="102"/>
      <c r="N1401" s="102"/>
      <c r="O1401" s="102"/>
      <c r="P1401" s="102"/>
      <c r="T1401" s="103"/>
      <c r="U1401" s="104"/>
      <c r="V1401" s="105"/>
      <c r="W1401" s="105"/>
    </row>
    <row r="1402" spans="11:23" x14ac:dyDescent="0.35">
      <c r="K1402" s="100"/>
      <c r="L1402" s="101"/>
      <c r="M1402" s="102"/>
      <c r="N1402" s="102"/>
      <c r="O1402" s="102"/>
      <c r="P1402" s="102"/>
      <c r="T1402" s="103"/>
      <c r="U1402" s="104"/>
      <c r="V1402" s="105"/>
      <c r="W1402" s="105"/>
    </row>
    <row r="1403" spans="11:23" x14ac:dyDescent="0.35">
      <c r="K1403" s="100"/>
      <c r="L1403" s="101"/>
      <c r="M1403" s="102"/>
      <c r="N1403" s="102"/>
      <c r="O1403" s="102"/>
      <c r="P1403" s="102"/>
      <c r="T1403" s="103"/>
      <c r="U1403" s="104"/>
      <c r="V1403" s="105"/>
      <c r="W1403" s="105"/>
    </row>
    <row r="1404" spans="11:23" x14ac:dyDescent="0.35">
      <c r="K1404" s="100"/>
      <c r="L1404" s="101"/>
      <c r="M1404" s="102"/>
      <c r="N1404" s="102"/>
      <c r="O1404" s="102"/>
      <c r="P1404" s="102"/>
      <c r="T1404" s="103"/>
      <c r="U1404" s="104"/>
      <c r="V1404" s="105"/>
      <c r="W1404" s="105"/>
    </row>
    <row r="1405" spans="11:23" x14ac:dyDescent="0.35">
      <c r="K1405" s="100"/>
      <c r="L1405" s="101"/>
      <c r="M1405" s="102"/>
      <c r="N1405" s="102"/>
      <c r="O1405" s="102"/>
      <c r="P1405" s="102"/>
      <c r="T1405" s="103"/>
      <c r="U1405" s="104"/>
      <c r="V1405" s="105"/>
      <c r="W1405" s="105"/>
    </row>
    <row r="1406" spans="11:23" x14ac:dyDescent="0.35">
      <c r="K1406" s="100"/>
      <c r="L1406" s="101"/>
      <c r="M1406" s="102"/>
      <c r="N1406" s="102"/>
      <c r="O1406" s="102"/>
      <c r="P1406" s="102"/>
      <c r="T1406" s="103"/>
      <c r="U1406" s="104"/>
      <c r="V1406" s="105"/>
      <c r="W1406" s="105"/>
    </row>
    <row r="1407" spans="11:23" x14ac:dyDescent="0.35">
      <c r="K1407" s="100"/>
      <c r="L1407" s="101"/>
      <c r="M1407" s="102"/>
      <c r="N1407" s="102"/>
      <c r="O1407" s="102"/>
      <c r="P1407" s="102"/>
      <c r="T1407" s="103"/>
      <c r="U1407" s="104"/>
      <c r="V1407" s="105"/>
      <c r="W1407" s="105"/>
    </row>
    <row r="1408" spans="11:23" x14ac:dyDescent="0.35">
      <c r="K1408" s="100"/>
      <c r="L1408" s="101"/>
      <c r="M1408" s="102"/>
      <c r="N1408" s="102"/>
      <c r="O1408" s="102"/>
      <c r="P1408" s="102"/>
      <c r="T1408" s="103"/>
      <c r="U1408" s="104"/>
      <c r="V1408" s="105"/>
      <c r="W1408" s="105"/>
    </row>
    <row r="1409" spans="11:23" x14ac:dyDescent="0.35">
      <c r="K1409" s="100"/>
      <c r="L1409" s="101"/>
      <c r="M1409" s="102"/>
      <c r="N1409" s="102"/>
      <c r="O1409" s="102"/>
      <c r="P1409" s="102"/>
      <c r="T1409" s="103"/>
      <c r="U1409" s="104"/>
      <c r="V1409" s="105"/>
      <c r="W1409" s="105"/>
    </row>
    <row r="1410" spans="11:23" x14ac:dyDescent="0.35">
      <c r="K1410" s="100"/>
      <c r="L1410" s="101"/>
      <c r="M1410" s="102"/>
      <c r="N1410" s="102"/>
      <c r="O1410" s="102"/>
      <c r="P1410" s="102"/>
      <c r="T1410" s="103"/>
      <c r="U1410" s="104"/>
      <c r="V1410" s="105"/>
      <c r="W1410" s="105"/>
    </row>
    <row r="1411" spans="11:23" x14ac:dyDescent="0.35">
      <c r="K1411" s="100"/>
      <c r="L1411" s="101"/>
      <c r="M1411" s="102"/>
      <c r="N1411" s="102"/>
      <c r="O1411" s="102"/>
      <c r="P1411" s="102"/>
      <c r="T1411" s="103"/>
      <c r="U1411" s="104"/>
      <c r="V1411" s="105"/>
      <c r="W1411" s="105"/>
    </row>
    <row r="1412" spans="11:23" x14ac:dyDescent="0.35">
      <c r="K1412" s="100"/>
      <c r="L1412" s="101"/>
      <c r="M1412" s="102"/>
      <c r="N1412" s="102"/>
      <c r="O1412" s="102"/>
      <c r="P1412" s="102"/>
      <c r="T1412" s="103"/>
      <c r="U1412" s="104"/>
      <c r="V1412" s="105"/>
      <c r="W1412" s="105"/>
    </row>
    <row r="1413" spans="11:23" x14ac:dyDescent="0.35">
      <c r="K1413" s="100"/>
      <c r="L1413" s="101"/>
      <c r="M1413" s="102"/>
      <c r="N1413" s="102"/>
      <c r="O1413" s="102"/>
      <c r="P1413" s="102"/>
      <c r="T1413" s="103"/>
      <c r="U1413" s="104"/>
      <c r="V1413" s="105"/>
      <c r="W1413" s="105"/>
    </row>
    <row r="1414" spans="11:23" x14ac:dyDescent="0.35">
      <c r="K1414" s="100"/>
      <c r="L1414" s="101"/>
      <c r="M1414" s="102"/>
      <c r="N1414" s="102"/>
      <c r="O1414" s="102"/>
      <c r="P1414" s="102"/>
      <c r="T1414" s="103"/>
      <c r="U1414" s="104"/>
      <c r="V1414" s="105"/>
      <c r="W1414" s="105"/>
    </row>
    <row r="1415" spans="11:23" x14ac:dyDescent="0.35">
      <c r="K1415" s="100"/>
      <c r="L1415" s="101"/>
      <c r="M1415" s="102"/>
      <c r="N1415" s="102"/>
      <c r="O1415" s="102"/>
      <c r="P1415" s="102"/>
      <c r="T1415" s="103"/>
      <c r="U1415" s="104"/>
      <c r="V1415" s="105"/>
      <c r="W1415" s="105"/>
    </row>
    <row r="1416" spans="11:23" x14ac:dyDescent="0.35">
      <c r="K1416" s="100"/>
      <c r="L1416" s="101"/>
      <c r="M1416" s="102"/>
      <c r="N1416" s="102"/>
      <c r="O1416" s="102"/>
      <c r="P1416" s="102"/>
      <c r="T1416" s="103"/>
      <c r="U1416" s="104"/>
      <c r="V1416" s="105"/>
      <c r="W1416" s="105"/>
    </row>
    <row r="1417" spans="11:23" x14ac:dyDescent="0.35">
      <c r="K1417" s="100"/>
      <c r="L1417" s="101"/>
      <c r="M1417" s="102"/>
      <c r="N1417" s="102"/>
      <c r="O1417" s="102"/>
      <c r="P1417" s="102"/>
      <c r="T1417" s="103"/>
      <c r="U1417" s="104"/>
      <c r="V1417" s="105"/>
      <c r="W1417" s="105"/>
    </row>
    <row r="1418" spans="11:23" x14ac:dyDescent="0.35">
      <c r="K1418" s="100"/>
      <c r="L1418" s="101"/>
      <c r="M1418" s="102"/>
      <c r="N1418" s="102"/>
      <c r="O1418" s="102"/>
      <c r="P1418" s="102"/>
      <c r="T1418" s="103"/>
      <c r="U1418" s="104"/>
      <c r="V1418" s="105"/>
      <c r="W1418" s="105"/>
    </row>
    <row r="1419" spans="11:23" x14ac:dyDescent="0.35">
      <c r="K1419" s="100"/>
      <c r="L1419" s="101"/>
      <c r="M1419" s="102"/>
      <c r="N1419" s="102"/>
      <c r="O1419" s="102"/>
      <c r="P1419" s="102"/>
      <c r="T1419" s="103"/>
      <c r="U1419" s="104"/>
      <c r="V1419" s="105"/>
      <c r="W1419" s="105"/>
    </row>
    <row r="1420" spans="11:23" x14ac:dyDescent="0.35">
      <c r="K1420" s="100"/>
      <c r="L1420" s="101"/>
      <c r="M1420" s="102"/>
      <c r="N1420" s="102"/>
      <c r="O1420" s="102"/>
      <c r="P1420" s="102"/>
      <c r="T1420" s="103"/>
      <c r="U1420" s="104"/>
      <c r="V1420" s="105"/>
      <c r="W1420" s="105"/>
    </row>
    <row r="1421" spans="11:23" x14ac:dyDescent="0.35">
      <c r="K1421" s="100"/>
      <c r="L1421" s="101"/>
      <c r="M1421" s="102"/>
      <c r="N1421" s="102"/>
      <c r="O1421" s="102"/>
      <c r="P1421" s="102"/>
      <c r="T1421" s="103"/>
      <c r="U1421" s="104"/>
      <c r="V1421" s="105"/>
      <c r="W1421" s="105"/>
    </row>
    <row r="1422" spans="11:23" x14ac:dyDescent="0.35">
      <c r="K1422" s="100"/>
      <c r="L1422" s="101"/>
      <c r="M1422" s="102"/>
      <c r="N1422" s="102"/>
      <c r="O1422" s="102"/>
      <c r="P1422" s="102"/>
      <c r="T1422" s="103"/>
      <c r="U1422" s="104"/>
      <c r="V1422" s="105"/>
      <c r="W1422" s="105"/>
    </row>
    <row r="1423" spans="11:23" x14ac:dyDescent="0.35">
      <c r="K1423" s="100"/>
      <c r="L1423" s="101"/>
      <c r="M1423" s="102"/>
      <c r="N1423" s="102"/>
      <c r="O1423" s="102"/>
      <c r="P1423" s="102"/>
      <c r="T1423" s="103"/>
      <c r="U1423" s="104"/>
      <c r="V1423" s="105"/>
      <c r="W1423" s="105"/>
    </row>
    <row r="1424" spans="11:23" x14ac:dyDescent="0.35">
      <c r="K1424" s="100"/>
      <c r="L1424" s="101"/>
      <c r="M1424" s="102"/>
      <c r="N1424" s="102"/>
      <c r="O1424" s="102"/>
      <c r="P1424" s="102"/>
      <c r="T1424" s="103"/>
      <c r="U1424" s="104"/>
      <c r="V1424" s="105"/>
      <c r="W1424" s="105"/>
    </row>
    <row r="1425" spans="11:23" x14ac:dyDescent="0.35">
      <c r="K1425" s="100"/>
      <c r="L1425" s="101"/>
      <c r="M1425" s="102"/>
      <c r="N1425" s="102"/>
      <c r="O1425" s="102"/>
      <c r="P1425" s="102"/>
      <c r="T1425" s="103"/>
      <c r="U1425" s="104"/>
      <c r="V1425" s="105"/>
      <c r="W1425" s="105"/>
    </row>
    <row r="1426" spans="11:23" x14ac:dyDescent="0.35">
      <c r="K1426" s="100"/>
      <c r="L1426" s="101"/>
      <c r="M1426" s="102"/>
      <c r="N1426" s="102"/>
      <c r="O1426" s="102"/>
      <c r="P1426" s="102"/>
      <c r="T1426" s="103"/>
      <c r="U1426" s="104"/>
      <c r="V1426" s="105"/>
      <c r="W1426" s="105"/>
    </row>
    <row r="1427" spans="11:23" x14ac:dyDescent="0.35">
      <c r="K1427" s="100"/>
      <c r="L1427" s="101"/>
      <c r="M1427" s="102"/>
      <c r="N1427" s="102"/>
      <c r="O1427" s="102"/>
      <c r="P1427" s="102"/>
      <c r="T1427" s="103"/>
      <c r="U1427" s="104"/>
      <c r="V1427" s="105"/>
      <c r="W1427" s="105"/>
    </row>
    <row r="1428" spans="11:23" x14ac:dyDescent="0.35">
      <c r="K1428" s="100"/>
      <c r="L1428" s="101"/>
      <c r="M1428" s="102"/>
      <c r="N1428" s="102"/>
      <c r="O1428" s="102"/>
      <c r="P1428" s="102"/>
      <c r="T1428" s="103"/>
      <c r="U1428" s="104"/>
      <c r="V1428" s="105"/>
      <c r="W1428" s="105"/>
    </row>
    <row r="1429" spans="11:23" x14ac:dyDescent="0.35">
      <c r="K1429" s="100"/>
      <c r="L1429" s="101"/>
      <c r="M1429" s="102"/>
      <c r="N1429" s="102"/>
      <c r="O1429" s="102"/>
      <c r="P1429" s="102"/>
      <c r="T1429" s="103"/>
      <c r="U1429" s="104"/>
      <c r="V1429" s="105"/>
      <c r="W1429" s="105"/>
    </row>
    <row r="1430" spans="11:23" x14ac:dyDescent="0.35">
      <c r="K1430" s="100"/>
      <c r="L1430" s="101"/>
      <c r="M1430" s="102"/>
      <c r="N1430" s="102"/>
      <c r="O1430" s="102"/>
      <c r="P1430" s="102"/>
      <c r="T1430" s="103"/>
      <c r="U1430" s="104"/>
      <c r="V1430" s="105"/>
      <c r="W1430" s="105"/>
    </row>
    <row r="1431" spans="11:23" x14ac:dyDescent="0.35">
      <c r="K1431" s="100"/>
      <c r="L1431" s="101"/>
      <c r="M1431" s="102"/>
      <c r="N1431" s="102"/>
      <c r="O1431" s="102"/>
      <c r="P1431" s="102"/>
      <c r="T1431" s="103"/>
      <c r="U1431" s="104"/>
      <c r="V1431" s="105"/>
      <c r="W1431" s="105"/>
    </row>
    <row r="1432" spans="11:23" x14ac:dyDescent="0.35">
      <c r="K1432" s="100"/>
      <c r="L1432" s="101"/>
      <c r="M1432" s="102"/>
      <c r="N1432" s="102"/>
      <c r="O1432" s="102"/>
      <c r="P1432" s="102"/>
      <c r="T1432" s="103"/>
      <c r="U1432" s="104"/>
      <c r="V1432" s="105"/>
      <c r="W1432" s="105"/>
    </row>
    <row r="1433" spans="11:23" x14ac:dyDescent="0.35">
      <c r="K1433" s="100"/>
      <c r="L1433" s="101"/>
      <c r="M1433" s="102"/>
      <c r="N1433" s="102"/>
      <c r="O1433" s="102"/>
      <c r="P1433" s="102"/>
      <c r="T1433" s="103"/>
      <c r="U1433" s="104"/>
      <c r="V1433" s="105"/>
      <c r="W1433" s="105"/>
    </row>
    <row r="1434" spans="11:23" x14ac:dyDescent="0.35">
      <c r="K1434" s="100"/>
      <c r="L1434" s="101"/>
      <c r="M1434" s="102"/>
      <c r="N1434" s="102"/>
      <c r="O1434" s="102"/>
      <c r="P1434" s="102"/>
      <c r="T1434" s="103"/>
      <c r="U1434" s="104"/>
      <c r="V1434" s="105"/>
      <c r="W1434" s="105"/>
    </row>
    <row r="1435" spans="11:23" x14ac:dyDescent="0.35">
      <c r="K1435" s="100"/>
      <c r="L1435" s="101"/>
      <c r="M1435" s="102"/>
      <c r="N1435" s="102"/>
      <c r="O1435" s="102"/>
      <c r="P1435" s="102"/>
      <c r="T1435" s="103"/>
      <c r="U1435" s="104"/>
      <c r="V1435" s="105"/>
      <c r="W1435" s="105"/>
    </row>
    <row r="1436" spans="11:23" x14ac:dyDescent="0.35">
      <c r="K1436" s="100"/>
      <c r="L1436" s="101"/>
      <c r="M1436" s="102"/>
      <c r="N1436" s="102"/>
      <c r="O1436" s="102"/>
      <c r="P1436" s="102"/>
      <c r="T1436" s="103"/>
      <c r="U1436" s="104"/>
      <c r="V1436" s="105"/>
      <c r="W1436" s="105"/>
    </row>
    <row r="1437" spans="11:23" x14ac:dyDescent="0.35">
      <c r="K1437" s="100"/>
      <c r="L1437" s="101"/>
      <c r="M1437" s="102"/>
      <c r="N1437" s="102"/>
      <c r="O1437" s="102"/>
      <c r="P1437" s="102"/>
      <c r="T1437" s="103"/>
      <c r="U1437" s="104"/>
      <c r="V1437" s="105"/>
      <c r="W1437" s="105"/>
    </row>
    <row r="1438" spans="11:23" x14ac:dyDescent="0.35">
      <c r="K1438" s="100"/>
      <c r="L1438" s="101"/>
      <c r="M1438" s="102"/>
      <c r="N1438" s="102"/>
      <c r="O1438" s="102"/>
      <c r="P1438" s="102"/>
      <c r="T1438" s="103"/>
      <c r="U1438" s="104"/>
      <c r="V1438" s="105"/>
      <c r="W1438" s="105"/>
    </row>
    <row r="1439" spans="11:23" x14ac:dyDescent="0.35">
      <c r="K1439" s="100"/>
      <c r="L1439" s="101"/>
      <c r="M1439" s="102"/>
      <c r="N1439" s="102"/>
      <c r="O1439" s="102"/>
      <c r="P1439" s="102"/>
      <c r="T1439" s="103"/>
      <c r="U1439" s="104"/>
      <c r="V1439" s="105"/>
      <c r="W1439" s="105"/>
    </row>
    <row r="1440" spans="11:23" x14ac:dyDescent="0.35">
      <c r="K1440" s="100"/>
      <c r="L1440" s="101"/>
      <c r="M1440" s="102"/>
      <c r="N1440" s="102"/>
      <c r="O1440" s="102"/>
      <c r="P1440" s="102"/>
      <c r="T1440" s="103"/>
      <c r="U1440" s="104"/>
      <c r="V1440" s="105"/>
      <c r="W1440" s="105"/>
    </row>
    <row r="1441" spans="11:23" x14ac:dyDescent="0.35">
      <c r="K1441" s="100"/>
      <c r="L1441" s="101"/>
      <c r="M1441" s="102"/>
      <c r="N1441" s="102"/>
      <c r="O1441" s="102"/>
      <c r="P1441" s="102"/>
      <c r="T1441" s="103"/>
      <c r="U1441" s="104"/>
      <c r="V1441" s="105"/>
      <c r="W1441" s="105"/>
    </row>
    <row r="1442" spans="11:23" x14ac:dyDescent="0.35">
      <c r="K1442" s="100"/>
      <c r="L1442" s="101"/>
      <c r="M1442" s="102"/>
      <c r="N1442" s="102"/>
      <c r="O1442" s="102"/>
      <c r="P1442" s="102"/>
      <c r="T1442" s="103"/>
      <c r="U1442" s="104"/>
      <c r="V1442" s="105"/>
      <c r="W1442" s="105"/>
    </row>
    <row r="1443" spans="11:23" x14ac:dyDescent="0.35">
      <c r="K1443" s="100"/>
      <c r="L1443" s="101"/>
      <c r="M1443" s="102"/>
      <c r="N1443" s="102"/>
      <c r="O1443" s="102"/>
      <c r="P1443" s="102"/>
      <c r="T1443" s="103"/>
      <c r="U1443" s="104"/>
      <c r="V1443" s="105"/>
      <c r="W1443" s="105"/>
    </row>
    <row r="1444" spans="11:23" x14ac:dyDescent="0.35">
      <c r="K1444" s="100"/>
      <c r="L1444" s="101"/>
      <c r="M1444" s="102"/>
      <c r="N1444" s="102"/>
      <c r="O1444" s="102"/>
      <c r="P1444" s="102"/>
      <c r="T1444" s="103"/>
      <c r="U1444" s="104"/>
      <c r="V1444" s="105"/>
      <c r="W1444" s="105"/>
    </row>
  </sheetData>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Blad2">
    <tabColor rgb="FFFF0000"/>
  </sheetPr>
  <dimension ref="A1:AX8701"/>
  <sheetViews>
    <sheetView zoomScale="50" zoomScaleNormal="50" workbookViewId="0">
      <selection activeCell="AS27" sqref="AS27"/>
    </sheetView>
  </sheetViews>
  <sheetFormatPr defaultRowHeight="14.5" x14ac:dyDescent="0.35"/>
  <cols>
    <col min="1" max="1" width="16.81640625" bestFit="1" customWidth="1"/>
    <col min="2" max="2" width="22.1796875" bestFit="1" customWidth="1"/>
    <col min="3" max="3" width="15.54296875" bestFit="1" customWidth="1"/>
    <col min="4" max="4" width="5.54296875" customWidth="1"/>
    <col min="5" max="5" width="20.81640625" bestFit="1" customWidth="1"/>
    <col min="6" max="6" width="14.81640625" bestFit="1" customWidth="1"/>
    <col min="7" max="7" width="14.81640625" customWidth="1"/>
    <col min="8" max="8" width="30.90625" bestFit="1" customWidth="1"/>
    <col min="9" max="10" width="31.453125" bestFit="1" customWidth="1"/>
    <col min="11" max="11" width="18.08984375" bestFit="1" customWidth="1"/>
    <col min="12" max="12" width="16" bestFit="1" customWidth="1"/>
    <col min="13" max="13" width="15.36328125" bestFit="1" customWidth="1"/>
    <col min="14" max="14" width="21.26953125" customWidth="1"/>
    <col min="15" max="15" width="37.26953125" bestFit="1" customWidth="1"/>
    <col min="16" max="16" width="32.7265625" bestFit="1" customWidth="1"/>
    <col min="17" max="17" width="28.1796875" bestFit="1" customWidth="1"/>
    <col min="19" max="19" width="8.7265625" style="24"/>
    <col min="21" max="21" width="15.54296875" bestFit="1" customWidth="1"/>
    <col min="22" max="22" width="15.54296875" customWidth="1"/>
    <col min="23" max="23" width="20.81640625" bestFit="1" customWidth="1"/>
    <col min="24" max="24" width="27.453125" customWidth="1"/>
    <col min="25" max="25" width="42.453125" bestFit="1" customWidth="1"/>
    <col min="26" max="26" width="36.54296875" bestFit="1" customWidth="1"/>
    <col min="27" max="27" width="30.54296875" bestFit="1" customWidth="1"/>
    <col min="29" max="29" width="8.7265625" style="24"/>
    <col min="31" max="32" width="34.1796875" bestFit="1" customWidth="1"/>
    <col min="35" max="35" width="8.7265625" style="24"/>
    <col min="37" max="37" width="33.81640625" bestFit="1" customWidth="1"/>
    <col min="38" max="38" width="34.453125" bestFit="1" customWidth="1"/>
    <col min="40" max="40" width="14.453125" customWidth="1"/>
    <col min="41" max="42" width="23.54296875" bestFit="1" customWidth="1"/>
    <col min="43" max="45" width="35.453125" bestFit="1" customWidth="1"/>
    <col min="46" max="46" width="18.1796875" bestFit="1" customWidth="1"/>
    <col min="47" max="47" width="14" bestFit="1" customWidth="1"/>
    <col min="48" max="48" width="22.453125" bestFit="1" customWidth="1"/>
    <col min="49" max="49" width="21.1796875" bestFit="1" customWidth="1"/>
    <col min="50" max="50" width="23.7265625" bestFit="1" customWidth="1"/>
  </cols>
  <sheetData>
    <row r="1" spans="1:50" x14ac:dyDescent="0.35">
      <c r="A1" s="12"/>
      <c r="C1" s="51" t="s">
        <v>61</v>
      </c>
      <c r="D1" s="19"/>
      <c r="G1" s="19"/>
      <c r="N1" s="19"/>
      <c r="S1" s="23"/>
      <c r="U1" s="51" t="s">
        <v>14</v>
      </c>
      <c r="W1" s="19"/>
      <c r="Y1" s="19"/>
      <c r="AC1" s="23"/>
      <c r="AE1" s="51" t="s">
        <v>62</v>
      </c>
      <c r="AI1" s="23"/>
      <c r="AK1" s="51" t="s">
        <v>63</v>
      </c>
      <c r="AN1" s="59"/>
      <c r="AO1" s="45"/>
      <c r="AP1" s="45"/>
      <c r="AQ1" s="45"/>
      <c r="AR1" s="45"/>
      <c r="AS1" s="45"/>
      <c r="AT1" s="45"/>
    </row>
    <row r="2" spans="1:50" ht="17" thickBot="1" x14ac:dyDescent="0.5">
      <c r="A2" s="73" t="s">
        <v>24</v>
      </c>
      <c r="C2" s="15" t="s">
        <v>64</v>
      </c>
      <c r="D2" s="14" t="s">
        <v>65</v>
      </c>
      <c r="E2" s="15" t="s">
        <v>66</v>
      </c>
      <c r="F2" s="15" t="s">
        <v>99</v>
      </c>
      <c r="G2" s="14" t="s">
        <v>100</v>
      </c>
      <c r="H2" s="15" t="s">
        <v>101</v>
      </c>
      <c r="I2" s="15" t="s">
        <v>103</v>
      </c>
      <c r="J2" s="15" t="s">
        <v>102</v>
      </c>
      <c r="K2" s="15" t="s">
        <v>104</v>
      </c>
      <c r="L2" s="15" t="s">
        <v>106</v>
      </c>
      <c r="M2" s="15" t="s">
        <v>105</v>
      </c>
      <c r="N2" s="14" t="s">
        <v>67</v>
      </c>
      <c r="O2" s="49" t="s">
        <v>108</v>
      </c>
      <c r="P2" s="15" t="s">
        <v>86</v>
      </c>
      <c r="Q2" s="15" t="s">
        <v>68</v>
      </c>
      <c r="U2" s="15" t="s">
        <v>64</v>
      </c>
      <c r="V2" s="15" t="s">
        <v>65</v>
      </c>
      <c r="W2" s="66" t="s">
        <v>79</v>
      </c>
      <c r="X2" s="15" t="s">
        <v>69</v>
      </c>
      <c r="Y2" s="14" t="s">
        <v>70</v>
      </c>
      <c r="Z2" s="15" t="s">
        <v>84</v>
      </c>
      <c r="AA2" s="15" t="s">
        <v>85</v>
      </c>
      <c r="AE2" s="15" t="s">
        <v>71</v>
      </c>
      <c r="AF2" s="15" t="s">
        <v>72</v>
      </c>
      <c r="AH2" s="4"/>
      <c r="AK2" s="49" t="s">
        <v>73</v>
      </c>
      <c r="AL2" s="15" t="s">
        <v>74</v>
      </c>
      <c r="AN2" s="45"/>
      <c r="AO2" s="45"/>
      <c r="AP2" s="45"/>
      <c r="AQ2" s="45"/>
      <c r="AR2" s="45"/>
      <c r="AS2" s="45"/>
      <c r="AT2" s="45"/>
    </row>
    <row r="3" spans="1:50" ht="15" thickTop="1" x14ac:dyDescent="0.35">
      <c r="A3" s="61">
        <v>0</v>
      </c>
      <c r="B3" s="54"/>
      <c r="C3" s="16">
        <f>Invoer!$G$9*EXP(Invoer!$G$12*(1/(Invoer!N5+273.15)-1/Invoer!$G$10))</f>
        <v>3.140266689009226E-2</v>
      </c>
      <c r="D3" s="10">
        <f>1/(C3*Invoer!$G$8*(Invoer!N5+273.15)*10^3)</f>
        <v>1.3196853147291294</v>
      </c>
      <c r="E3" s="20">
        <f>Invoer!M5</f>
        <v>1.2462022392234455E-2</v>
      </c>
      <c r="F3" s="21">
        <f>IFERROR(Invoer!V5 * Invoer!$G$11/(Invoer!W5+Invoer!$G$11) * (Invoer!N5 + 273.15) / 273.15,0)</f>
        <v>1475.9713707775934</v>
      </c>
      <c r="G3" s="116">
        <f>F3*24</f>
        <v>35423.31289866224</v>
      </c>
      <c r="H3" s="118">
        <f>IF(Invoer!AJ5=0,0,(2.1473*Invoer!AJ5-11.45))</f>
        <v>65.852800000000002</v>
      </c>
      <c r="I3" s="116">
        <f>IF(Invoer!AK5=0,0,(2.1473*Invoer!AK5-11.45))</f>
        <v>65.852800000000002</v>
      </c>
      <c r="J3" s="116">
        <f>IF(Invoer!AL5=0,0,(2.1473*Invoer!AL5-11.45))</f>
        <v>65.852800000000002</v>
      </c>
      <c r="K3" s="118">
        <f>SUM(H3:J3)*(60/5)*24</f>
        <v>56896.819199999998</v>
      </c>
      <c r="L3" s="17">
        <f>((Invoer!$G$13/Invoer!$G$14)^-0.49)*34500*((G3 / (24 * 60 * 60) * Invoer!$G$13)/Invoer!$G$7)^0.86</f>
        <v>7.8541143548107026</v>
      </c>
      <c r="M3" s="17">
        <f>IF(L3=0,((Invoer!$G$13/Invoer!$G$14)^-0.49)*34500*((K3 / (24 * 60 * 60) * Invoer!$G$13)/Invoer!$G$7)^0.86,L3)</f>
        <v>7.8541143548107026</v>
      </c>
      <c r="N3" s="9">
        <f>M3*(1.024^(Invoer!M5-20))</f>
        <v>4.8890721429361408</v>
      </c>
      <c r="O3" s="50">
        <f>IF(G3=0,((D3*E3*(1-EXP((-N3/D3)*(Invoer!$G$7/K3))))*(K3/Invoer!$G$7)),((D3*E3*(1-EXP((-N3/D3)*(Invoer!$G$7/G3))))*(G3/Invoer!$G$7)))</f>
        <v>3.5591249922147447E-2</v>
      </c>
      <c r="P3" s="117">
        <f>IFERROR(O3*Invoer!$G$7*(5/(60*24)),0)</f>
        <v>1.4088203094183365</v>
      </c>
      <c r="Q3" s="120">
        <f>SUM(P3:P290)</f>
        <v>103.94649499555349</v>
      </c>
      <c r="U3" s="16">
        <f>Invoer!$G$9*EXP(Invoer!$G$12*(1/(Invoer!P5+273.15)-1/Invoer!$G$10))</f>
        <v>3.140266689009226E-2</v>
      </c>
      <c r="V3" s="20">
        <f>1/ ( U3*Invoer!$G$8 * (Invoer!P5 + 273.15) * 1000 )</f>
        <v>1.3196853147291294</v>
      </c>
      <c r="W3" s="30">
        <f>Invoer!O5</f>
        <v>0</v>
      </c>
      <c r="X3" s="20">
        <f>Invoer!$C$11*(Invoer!O5-Invoer!$G$20/V3)</f>
        <v>-6.8198076462245736E-4</v>
      </c>
      <c r="Y3" s="11">
        <f>IF(X3&lt;0,0,X3)</f>
        <v>0</v>
      </c>
      <c r="Z3" s="22">
        <f>Y3*Invoer!$C$13 * (5/(60*24))</f>
        <v>0</v>
      </c>
      <c r="AA3" s="53">
        <f>SUM(Z3:Z146)</f>
        <v>12.055730783090423</v>
      </c>
      <c r="AE3" s="20">
        <f>Z3*Invoer!$G$21/1000</f>
        <v>0</v>
      </c>
      <c r="AF3" s="20">
        <f>P3*Invoer!$G$21/1000</f>
        <v>0.3733373819958592</v>
      </c>
      <c r="AH3" s="4"/>
      <c r="AK3" s="62">
        <f>IF(Berekeningen!F3/(60/5)*Invoer!$G$18=0,(K3/24)/(60/5),Berekeningen!F3/(60/5)*Invoer!$G$18)</f>
        <v>2.9888420258246264</v>
      </c>
      <c r="AL3" s="17">
        <f>AK3*Invoer!$G$19</f>
        <v>1.9397584747601826</v>
      </c>
      <c r="AN3" s="60"/>
      <c r="AO3" s="57"/>
      <c r="AP3" s="57"/>
      <c r="AQ3" s="45"/>
      <c r="AR3" s="45"/>
      <c r="AS3" s="45"/>
      <c r="AT3" s="57"/>
      <c r="AV3" s="54"/>
      <c r="AX3" s="56"/>
    </row>
    <row r="4" spans="1:50" x14ac:dyDescent="0.35">
      <c r="A4" s="61">
        <v>3.472222222222222E-3</v>
      </c>
      <c r="B4" s="54"/>
      <c r="C4" s="16">
        <f>Invoer!$G$9*EXP(Invoer!$G$12*(1/(Invoer!N6+273.15)-1/Invoer!$G$10))</f>
        <v>3.1403628694347235E-2</v>
      </c>
      <c r="D4" s="10">
        <f>1/(C4*Invoer!$G$8*(Invoer!N6+273.15)*10^3)</f>
        <v>1.319649281809147</v>
      </c>
      <c r="E4" s="20">
        <f>Invoer!M6</f>
        <v>1.1845341405205545E-2</v>
      </c>
      <c r="F4" s="21">
        <f>IFERROR(Invoer!V6 * Invoer!$G$11/(Invoer!W6+Invoer!$G$11) * (Invoer!N6 + 273.15) / 273.15,0)</f>
        <v>1482.474813588391</v>
      </c>
      <c r="G4" s="21">
        <f t="shared" ref="G4:G34" si="0">F4*24</f>
        <v>35579.395526121385</v>
      </c>
      <c r="H4" s="119">
        <f>IF(Invoer!AJ6=0,0,(2.1473*Invoer!AJ6-11.45))</f>
        <v>65.852800000000002</v>
      </c>
      <c r="I4" s="119">
        <f>IF(Invoer!AK6=0,0,(2.1473*Invoer!AK6-11.45))</f>
        <v>65.852800000000002</v>
      </c>
      <c r="J4" s="119">
        <f>IF(Invoer!AL6=0,0,(2.1473*Invoer!AL6-11.45))</f>
        <v>65.852800000000002</v>
      </c>
      <c r="K4" s="21">
        <f t="shared" ref="K4:K67" si="1">SUM(H4:J4)*(60/5)*24</f>
        <v>56896.819199999998</v>
      </c>
      <c r="L4" s="115">
        <f>((Invoer!$G$13/Invoer!$G$14)^-0.49)*34500*((G4 / (24 * 60 * 60) * Invoer!$G$13)/Invoer!$G$7)^0.86</f>
        <v>7.8838671186466955</v>
      </c>
      <c r="M4" s="17">
        <f>IF(L4=0,((Invoer!$G$13/Invoer!$G$14)^-0.49)*34500*((K4 / (24 * 60 * 60) * Invoer!$G$13)/Invoer!$G$7)^0.86,L4)</f>
        <v>7.8838671186466955</v>
      </c>
      <c r="N4" s="9">
        <f>M4*(1.024^(Invoer!M6-20))</f>
        <v>4.9075210307833368</v>
      </c>
      <c r="O4" s="50">
        <f>IF(G4=0,((D4*E4*(1-EXP((-N4/D4)*(Invoer!$G$7/K4))))*(K4/Invoer!$G$7)),((D4*E4*(1-EXP((-N4/D4)*(Invoer!$G$7/G4))))*(G4/Invoer!$G$7)))</f>
        <v>3.3967513713394556E-2</v>
      </c>
      <c r="P4" s="117">
        <f>IFERROR(O4*Invoer!$G$7*(5/(60*24)),0)</f>
        <v>1.3445474178218679</v>
      </c>
      <c r="Q4" s="55"/>
      <c r="U4" s="16">
        <f>Invoer!$G$9*EXP(Invoer!$G$12*(1/(Invoer!P6+273.15)-1/Invoer!$G$10))</f>
        <v>3.1403628694347235E-2</v>
      </c>
      <c r="V4" s="20">
        <f>1/ ( U4*Invoer!$G$8 * (Invoer!P6 + 273.15) * 1000 )</f>
        <v>1.319649281809147</v>
      </c>
      <c r="W4" s="30">
        <f>Invoer!O6</f>
        <v>0</v>
      </c>
      <c r="X4" s="20">
        <f>Invoer!$C$11*(Invoer!O6-Invoer!$G$20/V4)</f>
        <v>-6.8199938605366633E-4</v>
      </c>
      <c r="Y4" s="11">
        <f t="shared" ref="Y4:Y67" si="2">IF(X4&lt;0,0,X4)</f>
        <v>0</v>
      </c>
      <c r="Z4" s="22">
        <f>Y4*Invoer!$C$13 * (5/(60*24))</f>
        <v>0</v>
      </c>
      <c r="AE4" s="20">
        <f>Z4*Invoer!$G$21/1000</f>
        <v>0</v>
      </c>
      <c r="AF4" s="20">
        <f>P4*Invoer!$G$21/1000</f>
        <v>0.35630506572279502</v>
      </c>
      <c r="AK4" s="62">
        <f>IF(Berekeningen!F4/(60/5)*Invoer!$G$18=0,(K4/24)/(60/5),Berekeningen!F4/(60/5)*Invoer!$G$18)</f>
        <v>3.0020114975164915</v>
      </c>
      <c r="AL4" s="17">
        <f>AK4*Invoer!$G$19</f>
        <v>1.948305461888203</v>
      </c>
      <c r="AN4" s="60"/>
      <c r="AO4" s="57"/>
      <c r="AP4" s="57"/>
      <c r="AQ4" s="45"/>
      <c r="AR4" s="45"/>
      <c r="AS4" s="45"/>
      <c r="AT4" s="57"/>
      <c r="AV4" s="54"/>
      <c r="AX4" s="56"/>
    </row>
    <row r="5" spans="1:50" x14ac:dyDescent="0.35">
      <c r="A5" s="61">
        <v>6.9444444444444441E-3</v>
      </c>
      <c r="B5" s="54"/>
      <c r="C5" s="16">
        <f>Invoer!$G$9*EXP(Invoer!$G$12*(1/(Invoer!N7+273.15)-1/Invoer!$G$10))</f>
        <v>3.1403628694347235E-2</v>
      </c>
      <c r="D5" s="10">
        <f>1/(C5*Invoer!$G$8*(Invoer!N7+273.15)*10^3)</f>
        <v>1.319649281809147</v>
      </c>
      <c r="E5" s="20">
        <f>Invoer!M7</f>
        <v>1.2387875998228992E-2</v>
      </c>
      <c r="F5" s="21">
        <f>IFERROR(Invoer!V7 * Invoer!$G$11/(Invoer!W7+Invoer!$G$11) * (Invoer!N7 + 273.15) / 273.15,0)</f>
        <v>1462.5526624405477</v>
      </c>
      <c r="G5" s="21">
        <f t="shared" si="0"/>
        <v>35101.263898573146</v>
      </c>
      <c r="H5" s="119">
        <f>IF(Invoer!AJ7=0,0,(2.1473*Invoer!AJ7-11.45))</f>
        <v>65.852800000000002</v>
      </c>
      <c r="I5" s="119">
        <f>IF(Invoer!AK7=0,0,(2.1473*Invoer!AK7-11.45))</f>
        <v>65.852800000000002</v>
      </c>
      <c r="J5" s="119">
        <f>IF(Invoer!AL7=0,0,(2.1473*Invoer!AL7-11.45))</f>
        <v>65.852800000000002</v>
      </c>
      <c r="K5" s="21">
        <f t="shared" si="1"/>
        <v>56896.819199999998</v>
      </c>
      <c r="L5" s="115">
        <f>((Invoer!$G$13/Invoer!$G$14)^-0.49)*34500*((G5 / (24 * 60 * 60) * Invoer!$G$13)/Invoer!$G$7)^0.86</f>
        <v>7.7926666440771832</v>
      </c>
      <c r="M5" s="17">
        <f>IF(L5=0,((Invoer!$G$13/Invoer!$G$14)^-0.49)*34500*((K5 / (24 * 60 * 60) * Invoer!$G$13)/Invoer!$G$7)^0.86,L5)</f>
        <v>7.7926666440771832</v>
      </c>
      <c r="N5" s="9">
        <f>M5*(1.024^(Invoer!M7-20))</f>
        <v>4.8508133050965299</v>
      </c>
      <c r="O5" s="50">
        <f>IF(G5=0,((D5*E5*(1-EXP((-N5/D5)*(Invoer!$G$7/K5))))*(K5/Invoer!$G$7)),((D5*E5*(1-EXP((-N5/D5)*(Invoer!$G$7/G5))))*(G5/Invoer!$G$7)))</f>
        <v>3.5080635425829114E-2</v>
      </c>
      <c r="P5" s="117">
        <f>IFERROR(O5*Invoer!$G$7*(5/(60*24)),0)</f>
        <v>1.3886084856057357</v>
      </c>
      <c r="Q5" s="55"/>
      <c r="U5" s="16">
        <f>Invoer!$G$9*EXP(Invoer!$G$12*(1/(Invoer!P7+273.15)-1/Invoer!$G$10))</f>
        <v>3.1403628694347235E-2</v>
      </c>
      <c r="V5" s="20">
        <f>1/ ( U5*Invoer!$G$8 * (Invoer!P7 + 273.15) * 1000 )</f>
        <v>1.319649281809147</v>
      </c>
      <c r="W5" s="30">
        <f>Invoer!O7</f>
        <v>0</v>
      </c>
      <c r="X5" s="20">
        <f>Invoer!$C$11*(Invoer!O7-Invoer!$G$20/V5)</f>
        <v>-6.8199938605366633E-4</v>
      </c>
      <c r="Y5" s="11">
        <f t="shared" si="2"/>
        <v>0</v>
      </c>
      <c r="Z5" s="22">
        <f>Y5*Invoer!$C$13 * (5/(60*24))</f>
        <v>0</v>
      </c>
      <c r="AE5" s="20">
        <f>Z5*Invoer!$G$21/1000</f>
        <v>0</v>
      </c>
      <c r="AF5" s="20">
        <f>P5*Invoer!$G$21/1000</f>
        <v>0.36798124868551996</v>
      </c>
      <c r="AK5" s="62">
        <f>IF(Berekeningen!F5/(60/5)*Invoer!$G$18=0,(K5/24)/(60/5),Berekeningen!F5/(60/5)*Invoer!$G$18)</f>
        <v>2.9616691414421092</v>
      </c>
      <c r="AL5" s="17">
        <f>AK5*Invoer!$G$19</f>
        <v>1.922123272795929</v>
      </c>
      <c r="AN5" s="60"/>
      <c r="AO5" s="57"/>
      <c r="AP5" s="57"/>
      <c r="AQ5" s="45"/>
      <c r="AR5" s="45"/>
      <c r="AS5" s="45"/>
      <c r="AT5" s="57"/>
      <c r="AV5" s="54"/>
      <c r="AX5" s="56"/>
    </row>
    <row r="6" spans="1:50" x14ac:dyDescent="0.35">
      <c r="A6" s="61">
        <v>1.0416666666666666E-2</v>
      </c>
      <c r="B6" s="54"/>
      <c r="C6" s="16">
        <f>Invoer!$G$9*EXP(Invoer!$G$12*(1/(Invoer!N8+273.15)-1/Invoer!$G$10))</f>
        <v>3.1403628694347235E-2</v>
      </c>
      <c r="D6" s="10">
        <f>1/(C6*Invoer!$G$8*(Invoer!N8+273.15)*10^3)</f>
        <v>1.319649281809147</v>
      </c>
      <c r="E6" s="20">
        <f>Invoer!M8</f>
        <v>1.3005762617543345E-2</v>
      </c>
      <c r="F6" s="21">
        <f>IFERROR(Invoer!V8 * Invoer!$G$11/(Invoer!W8+Invoer!$G$11) * (Invoer!N8 + 273.15) / 273.15,0)</f>
        <v>1453.3266818695286</v>
      </c>
      <c r="G6" s="21">
        <f t="shared" si="0"/>
        <v>34879.840364868687</v>
      </c>
      <c r="H6" s="119">
        <f>IF(Invoer!AJ8=0,0,(2.1473*Invoer!AJ8-11.45))</f>
        <v>65.852800000000002</v>
      </c>
      <c r="I6" s="119">
        <f>IF(Invoer!AK8=0,0,(2.1473*Invoer!AK8-11.45))</f>
        <v>65.852800000000002</v>
      </c>
      <c r="J6" s="119">
        <f>IF(Invoer!AL8=0,0,(2.1473*Invoer!AL8-11.45))</f>
        <v>65.852800000000002</v>
      </c>
      <c r="K6" s="21">
        <f t="shared" si="1"/>
        <v>56896.819199999998</v>
      </c>
      <c r="L6" s="115">
        <f>((Invoer!$G$13/Invoer!$G$14)^-0.49)*34500*((G6 / (24 * 60 * 60) * Invoer!$G$13)/Invoer!$G$7)^0.86</f>
        <v>7.7503727413214474</v>
      </c>
      <c r="M6" s="17">
        <f>IF(L6=0,((Invoer!$G$13/Invoer!$G$14)^-0.49)*34500*((K6 / (24 * 60 * 60) * Invoer!$G$13)/Invoer!$G$7)^0.86,L6)</f>
        <v>7.7503727413214474</v>
      </c>
      <c r="N6" s="9">
        <f>M6*(1.024^(Invoer!M8-20))</f>
        <v>4.8245567101778759</v>
      </c>
      <c r="O6" s="50">
        <f>IF(G6=0,((D6*E6*(1-EXP((-N6/D6)*(Invoer!$G$7/K6))))*(K6/Invoer!$G$7)),((D6*E6*(1-EXP((-N6/D6)*(Invoer!$G$7/G6))))*(G6/Invoer!$G$7)))</f>
        <v>3.6615176861682835E-2</v>
      </c>
      <c r="P6" s="117">
        <f>IFERROR(O6*Invoer!$G$7*(5/(60*24)),0)</f>
        <v>1.4493507507749455</v>
      </c>
      <c r="Q6" s="55"/>
      <c r="U6" s="16">
        <f>Invoer!$G$9*EXP(Invoer!$G$12*(1/(Invoer!P8+273.15)-1/Invoer!$G$10))</f>
        <v>3.1403628694347235E-2</v>
      </c>
      <c r="V6" s="20">
        <f>1/ ( U6*Invoer!$G$8 * (Invoer!P8 + 273.15) * 1000 )</f>
        <v>1.319649281809147</v>
      </c>
      <c r="W6" s="30">
        <f>Invoer!O8</f>
        <v>0</v>
      </c>
      <c r="X6" s="20">
        <f>Invoer!$C$11*(Invoer!O8-Invoer!$G$20/V6)</f>
        <v>-6.8199938605366633E-4</v>
      </c>
      <c r="Y6" s="11">
        <f t="shared" si="2"/>
        <v>0</v>
      </c>
      <c r="Z6" s="22">
        <f>Y6*Invoer!$C$13 * (5/(60*24))</f>
        <v>0</v>
      </c>
      <c r="AE6" s="20">
        <f>Z6*Invoer!$G$21/1000</f>
        <v>0</v>
      </c>
      <c r="AF6" s="20">
        <f>P6*Invoer!$G$21/1000</f>
        <v>0.38407794895536057</v>
      </c>
      <c r="AK6" s="62">
        <f>IF(Berekeningen!F6/(60/5)*Invoer!$G$18=0,(K6/24)/(60/5),Berekeningen!F6/(60/5)*Invoer!$G$18)</f>
        <v>2.9429865307857952</v>
      </c>
      <c r="AL6" s="17">
        <f>AK6*Invoer!$G$19</f>
        <v>1.9099982584799811</v>
      </c>
      <c r="AN6" s="60"/>
      <c r="AO6" s="57"/>
      <c r="AP6" s="57"/>
      <c r="AQ6" s="45"/>
      <c r="AR6" s="45"/>
      <c r="AS6" s="45"/>
      <c r="AT6" s="57"/>
      <c r="AV6" s="54"/>
      <c r="AX6" s="56"/>
    </row>
    <row r="7" spans="1:50" x14ac:dyDescent="0.35">
      <c r="A7" s="61">
        <v>1.38888888888889E-2</v>
      </c>
      <c r="B7" s="54"/>
      <c r="C7" s="16">
        <f>Invoer!$G$9*EXP(Invoer!$G$12*(1/(Invoer!N9+273.15)-1/Invoer!$G$10))</f>
        <v>3.1403628694347235E-2</v>
      </c>
      <c r="D7" s="10">
        <f>1/(C7*Invoer!$G$8*(Invoer!N9+273.15)*10^3)</f>
        <v>1.319649281809147</v>
      </c>
      <c r="E7" s="20">
        <f>Invoer!M9</f>
        <v>1.3241151678585084E-2</v>
      </c>
      <c r="F7" s="21">
        <f>IFERROR(Invoer!V9 * Invoer!$G$11/(Invoer!W9+Invoer!$G$11) * (Invoer!N9 + 273.15) / 273.15,0)</f>
        <v>1457.1893427199809</v>
      </c>
      <c r="G7" s="21">
        <f t="shared" si="0"/>
        <v>34972.54422527954</v>
      </c>
      <c r="H7" s="119">
        <f>IF(Invoer!AJ9=0,0,(2.1473*Invoer!AJ9-11.45))</f>
        <v>65.852800000000002</v>
      </c>
      <c r="I7" s="119">
        <f>IF(Invoer!AK9=0,0,(2.1473*Invoer!AK9-11.45))</f>
        <v>65.852800000000002</v>
      </c>
      <c r="J7" s="119">
        <f>IF(Invoer!AL9=0,0,(2.1473*Invoer!AL9-11.45))</f>
        <v>65.852800000000002</v>
      </c>
      <c r="K7" s="21">
        <f t="shared" si="1"/>
        <v>56896.819199999998</v>
      </c>
      <c r="L7" s="115">
        <f>((Invoer!$G$13/Invoer!$G$14)^-0.49)*34500*((G7 / (24 * 60 * 60) * Invoer!$G$13)/Invoer!$G$7)^0.86</f>
        <v>7.7680845799583969</v>
      </c>
      <c r="M7" s="17">
        <f>IF(L7=0,((Invoer!$G$13/Invoer!$G$14)^-0.49)*34500*((K7 / (24 * 60 * 60) * Invoer!$G$13)/Invoer!$G$7)^0.86,L7)</f>
        <v>7.7680845799583969</v>
      </c>
      <c r="N7" s="9">
        <f>M7*(1.024^(Invoer!M9-20))</f>
        <v>4.8356092099801788</v>
      </c>
      <c r="O7" s="50">
        <f>IF(G7=0,((D7*E7*(1-EXP((-N7/D7)*(Invoer!$G$7/K7))))*(K7/Invoer!$G$7)),((D7*E7*(1-EXP((-N7/D7)*(Invoer!$G$7/G7))))*(G7/Invoer!$G$7)))</f>
        <v>3.7369848324090849E-2</v>
      </c>
      <c r="P7" s="117">
        <f>IFERROR(O7*Invoer!$G$7*(5/(60*24)),0)</f>
        <v>1.4792231628285961</v>
      </c>
      <c r="Q7" s="55"/>
      <c r="U7" s="16">
        <f>Invoer!$G$9*EXP(Invoer!$G$12*(1/(Invoer!P9+273.15)-1/Invoer!$G$10))</f>
        <v>3.1403628694347235E-2</v>
      </c>
      <c r="V7" s="20">
        <f>1/ ( U7*Invoer!$G$8 * (Invoer!P9 + 273.15) * 1000 )</f>
        <v>1.319649281809147</v>
      </c>
      <c r="W7" s="30">
        <f>Invoer!O9</f>
        <v>0</v>
      </c>
      <c r="X7" s="20">
        <f>Invoer!$C$11*(Invoer!O9-Invoer!$G$20/V7)</f>
        <v>-6.8199938605366633E-4</v>
      </c>
      <c r="Y7" s="11">
        <f t="shared" si="2"/>
        <v>0</v>
      </c>
      <c r="Z7" s="22">
        <f>Y7*Invoer!$C$13 * (5/(60*24))</f>
        <v>0</v>
      </c>
      <c r="AE7" s="20">
        <f>Z7*Invoer!$G$21/1000</f>
        <v>0</v>
      </c>
      <c r="AF7" s="20">
        <f>P7*Invoer!$G$21/1000</f>
        <v>0.39199413814957795</v>
      </c>
      <c r="AK7" s="62">
        <f>IF(Berekeningen!F7/(60/5)*Invoer!$G$18=0,(K7/24)/(60/5),Berekeningen!F7/(60/5)*Invoer!$G$18)</f>
        <v>2.9508084190079611</v>
      </c>
      <c r="AL7" s="17">
        <f>AK7*Invoer!$G$19</f>
        <v>1.9150746639361669</v>
      </c>
      <c r="AN7" s="60"/>
      <c r="AO7" s="57"/>
      <c r="AP7" s="57"/>
      <c r="AQ7" s="45"/>
      <c r="AR7" s="45"/>
      <c r="AS7" s="45"/>
      <c r="AT7" s="57"/>
      <c r="AV7" s="54"/>
      <c r="AX7" s="56"/>
    </row>
    <row r="8" spans="1:50" x14ac:dyDescent="0.35">
      <c r="A8" s="61">
        <v>1.7361111111111101E-2</v>
      </c>
      <c r="B8" s="54"/>
      <c r="C8" s="16">
        <f>Invoer!$G$9*EXP(Invoer!$G$12*(1/(Invoer!N10+273.15)-1/Invoer!$G$10))</f>
        <v>3.1403628694347235E-2</v>
      </c>
      <c r="D8" s="10">
        <f>1/(C8*Invoer!$G$8*(Invoer!N10+273.15)*10^3)</f>
        <v>1.319649281809147</v>
      </c>
      <c r="E8" s="20">
        <f>Invoer!M10</f>
        <v>1.3505534065416214E-2</v>
      </c>
      <c r="F8" s="21">
        <f>IFERROR(Invoer!V10 * Invoer!$G$11/(Invoer!W10+Invoer!$G$11) * (Invoer!N10 + 273.15) / 273.15,0)</f>
        <v>1461.9907384504497</v>
      </c>
      <c r="G8" s="21">
        <f t="shared" si="0"/>
        <v>35087.777722810795</v>
      </c>
      <c r="H8" s="119">
        <f>IF(Invoer!AJ10=0,0,(2.1473*Invoer!AJ10-11.45))</f>
        <v>65.852800000000002</v>
      </c>
      <c r="I8" s="119">
        <f>IF(Invoer!AK10=0,0,(2.1473*Invoer!AK10-11.45))</f>
        <v>65.852800000000002</v>
      </c>
      <c r="J8" s="119">
        <f>IF(Invoer!AL10=0,0,(2.1473*Invoer!AL10-11.45))</f>
        <v>65.852800000000002</v>
      </c>
      <c r="K8" s="21">
        <f t="shared" si="1"/>
        <v>56896.819199999998</v>
      </c>
      <c r="L8" s="115">
        <f>((Invoer!$G$13/Invoer!$G$14)^-0.49)*34500*((G8 / (24 * 60 * 60) * Invoer!$G$13)/Invoer!$G$7)^0.86</f>
        <v>7.790091732664111</v>
      </c>
      <c r="M8" s="17">
        <f>IF(L8=0,((Invoer!$G$13/Invoer!$G$14)^-0.49)*34500*((K8 / (24 * 60 * 60) * Invoer!$G$13)/Invoer!$G$7)^0.86,L8)</f>
        <v>7.790091732664111</v>
      </c>
      <c r="N8" s="9">
        <f>M8*(1.024^(Invoer!M10-20))</f>
        <v>4.8493390025153484</v>
      </c>
      <c r="O8" s="50">
        <f>IF(G8=0,((D8*E8*(1-EXP((-N8/D8)*(Invoer!$G$7/K8))))*(K8/Invoer!$G$7)),((D8*E8*(1-EXP((-N8/D8)*(Invoer!$G$7/G8))))*(G8/Invoer!$G$7)))</f>
        <v>3.8232577549716013E-2</v>
      </c>
      <c r="P8" s="117">
        <f>IFERROR(O8*Invoer!$G$7*(5/(60*24)),0)</f>
        <v>1.5133728613429254</v>
      </c>
      <c r="Q8" s="55"/>
      <c r="U8" s="16">
        <f>Invoer!$G$9*EXP(Invoer!$G$12*(1/(Invoer!P10+273.15)-1/Invoer!$G$10))</f>
        <v>3.1403628694347235E-2</v>
      </c>
      <c r="V8" s="20">
        <f>1/ ( U8*Invoer!$G$8 * (Invoer!P10 + 273.15) * 1000 )</f>
        <v>1.319649281809147</v>
      </c>
      <c r="W8" s="30">
        <f>Invoer!O10</f>
        <v>0</v>
      </c>
      <c r="X8" s="20">
        <f>Invoer!$C$11*(Invoer!O10-Invoer!$G$20/V8)</f>
        <v>-6.8199938605366633E-4</v>
      </c>
      <c r="Y8" s="11">
        <f t="shared" si="2"/>
        <v>0</v>
      </c>
      <c r="Z8" s="22">
        <f>Y8*Invoer!$C$13 * (5/(60*24))</f>
        <v>0</v>
      </c>
      <c r="AE8" s="20">
        <f>Z8*Invoer!$G$21/1000</f>
        <v>0</v>
      </c>
      <c r="AF8" s="20">
        <f>P8*Invoer!$G$21/1000</f>
        <v>0.40104380825587521</v>
      </c>
      <c r="AK8" s="62">
        <f>IF(Berekeningen!F8/(60/5)*Invoer!$G$18=0,(K8/24)/(60/5),Berekeningen!F8/(60/5)*Invoer!$G$18)</f>
        <v>2.9605312453621604</v>
      </c>
      <c r="AL8" s="17">
        <f>AK8*Invoer!$G$19</f>
        <v>1.9213847782400422</v>
      </c>
      <c r="AN8" s="60"/>
      <c r="AO8" s="57"/>
      <c r="AP8" s="57"/>
      <c r="AQ8" s="45"/>
      <c r="AR8" s="45"/>
      <c r="AS8" s="45"/>
      <c r="AT8" s="57"/>
      <c r="AV8" s="54"/>
      <c r="AX8" s="56"/>
    </row>
    <row r="9" spans="1:50" x14ac:dyDescent="0.35">
      <c r="A9" s="61">
        <v>2.0833333333333301E-2</v>
      </c>
      <c r="B9" s="54"/>
      <c r="C9" s="16">
        <f>Invoer!$G$9*EXP(Invoer!$G$12*(1/(Invoer!N11+273.15)-1/Invoer!$G$10))</f>
        <v>3.1409159764592659E-2</v>
      </c>
      <c r="D9" s="10">
        <f>1/(C9*Invoer!$G$8*(Invoer!N11+273.15)*10^3)</f>
        <v>1.3194421066817343</v>
      </c>
      <c r="E9" s="20">
        <f>Invoer!M11</f>
        <v>1.3769916452247344E-2</v>
      </c>
      <c r="F9" s="21">
        <f>IFERROR(Invoer!V11 * Invoer!$G$11/(Invoer!W11+Invoer!$G$11) * (Invoer!N11 + 273.15) / 273.15,0)</f>
        <v>1484.2185417502037</v>
      </c>
      <c r="G9" s="21">
        <f t="shared" si="0"/>
        <v>35621.245002004885</v>
      </c>
      <c r="H9" s="119">
        <f>IF(Invoer!AJ11=0,0,(2.1473*Invoer!AJ11-11.45))</f>
        <v>65.852800000000002</v>
      </c>
      <c r="I9" s="119">
        <f>IF(Invoer!AK11=0,0,(2.1473*Invoer!AK11-11.45))</f>
        <v>65.852800000000002</v>
      </c>
      <c r="J9" s="119">
        <f>IF(Invoer!AL11=0,0,(2.1473*Invoer!AL11-11.45))</f>
        <v>65.852800000000002</v>
      </c>
      <c r="K9" s="21">
        <f t="shared" si="1"/>
        <v>56896.819199999998</v>
      </c>
      <c r="L9" s="115">
        <f>((Invoer!$G$13/Invoer!$G$14)^-0.49)*34500*((G9 / (24 * 60 * 60) * Invoer!$G$13)/Invoer!$G$7)^0.86</f>
        <v>7.8918414350099129</v>
      </c>
      <c r="M9" s="17">
        <f>IF(L9=0,((Invoer!$G$13/Invoer!$G$14)^-0.49)*34500*((K9 / (24 * 60 * 60) * Invoer!$G$13)/Invoer!$G$7)^0.86,L9)</f>
        <v>7.8918414350099129</v>
      </c>
      <c r="N9" s="9">
        <f>M9*(1.024^(Invoer!M11-20))</f>
        <v>4.9127090860642202</v>
      </c>
      <c r="O9" s="50">
        <f>IF(G9=0,((D9*E9*(1-EXP((-N9/D9)*(Invoer!$G$7/K9))))*(K9/Invoer!$G$7)),((D9*E9*(1-EXP((-N9/D9)*(Invoer!$G$7/G9))))*(G9/Invoer!$G$7)))</f>
        <v>3.9527415637245336E-2</v>
      </c>
      <c r="P9" s="117">
        <f>IFERROR(O9*Invoer!$G$7*(5/(60*24)),0)</f>
        <v>1.5646268689742944</v>
      </c>
      <c r="Q9" s="55"/>
      <c r="U9" s="16">
        <f>Invoer!$G$9*EXP(Invoer!$G$12*(1/(Invoer!P11+273.15)-1/Invoer!$G$10))</f>
        <v>3.1409159764592659E-2</v>
      </c>
      <c r="V9" s="20">
        <f>1/ ( U9*Invoer!$G$8 * (Invoer!P11 + 273.15) * 1000 )</f>
        <v>1.3194421066817343</v>
      </c>
      <c r="W9" s="30">
        <f>Invoer!O11</f>
        <v>0</v>
      </c>
      <c r="X9" s="20">
        <f>Invoer!$C$11*(Invoer!O11-Invoer!$G$20/V9)</f>
        <v>-6.8210647169917172E-4</v>
      </c>
      <c r="Y9" s="11">
        <f t="shared" si="2"/>
        <v>0</v>
      </c>
      <c r="Z9" s="22">
        <f>Y9*Invoer!$C$13 * (5/(60*24))</f>
        <v>0</v>
      </c>
      <c r="AE9" s="20">
        <f>Z9*Invoer!$G$21/1000</f>
        <v>0</v>
      </c>
      <c r="AF9" s="20">
        <f>P9*Invoer!$G$21/1000</f>
        <v>0.41462612027818802</v>
      </c>
      <c r="AK9" s="62">
        <f>IF(Berekeningen!F9/(60/5)*Invoer!$G$18=0,(K9/24)/(60/5),Berekeningen!F9/(60/5)*Invoer!$G$18)</f>
        <v>3.0055425470441621</v>
      </c>
      <c r="AL9" s="17">
        <f>AK9*Invoer!$G$19</f>
        <v>1.9505971130316613</v>
      </c>
      <c r="AN9" s="60"/>
      <c r="AO9" s="57"/>
      <c r="AP9" s="57"/>
      <c r="AQ9" s="45"/>
      <c r="AR9" s="45"/>
      <c r="AS9" s="45"/>
      <c r="AT9" s="57"/>
      <c r="AV9" s="54"/>
      <c r="AX9" s="56"/>
    </row>
    <row r="10" spans="1:50" x14ac:dyDescent="0.35">
      <c r="A10" s="61">
        <v>2.4305555555555601E-2</v>
      </c>
      <c r="B10" s="54"/>
      <c r="C10" s="16">
        <f>Invoer!$G$9*EXP(Invoer!$G$12*(1/(Invoer!N12+273.15)-1/Invoer!$G$10))</f>
        <v>3.1414210907653013E-2</v>
      </c>
      <c r="D10" s="10">
        <f>1/(C10*Invoer!$G$8*(Invoer!N12+273.15)*10^3)</f>
        <v>1.3192529678544944</v>
      </c>
      <c r="E10" s="20">
        <f>Invoer!M12</f>
        <v>1.4034298839078474E-2</v>
      </c>
      <c r="F10" s="21">
        <f>IFERROR(Invoer!V12 * Invoer!$G$11/(Invoer!W12+Invoer!$G$11) * (Invoer!N12 + 273.15) / 273.15,0)</f>
        <v>1516.5182755884584</v>
      </c>
      <c r="G10" s="21">
        <f t="shared" si="0"/>
        <v>36396.438614123006</v>
      </c>
      <c r="H10" s="119">
        <f>IF(Invoer!AJ12=0,0,(2.1473*Invoer!AJ12-11.45))</f>
        <v>65.852800000000002</v>
      </c>
      <c r="I10" s="119">
        <f>IF(Invoer!AK12=0,0,(2.1473*Invoer!AK12-11.45))</f>
        <v>65.852800000000002</v>
      </c>
      <c r="J10" s="119">
        <f>IF(Invoer!AL12=0,0,(2.1473*Invoer!AL12-11.45))</f>
        <v>65.852800000000002</v>
      </c>
      <c r="K10" s="21">
        <f t="shared" si="1"/>
        <v>56896.819199999998</v>
      </c>
      <c r="L10" s="115">
        <f>((Invoer!$G$13/Invoer!$G$14)^-0.49)*34500*((G10 / (24 * 60 * 60) * Invoer!$G$13)/Invoer!$G$7)^0.86</f>
        <v>8.0393173920303411</v>
      </c>
      <c r="M10" s="17">
        <f>IF(L10=0,((Invoer!$G$13/Invoer!$G$14)^-0.49)*34500*((K10 / (24 * 60 * 60) * Invoer!$G$13)/Invoer!$G$7)^0.86,L10)</f>
        <v>8.0393173920303411</v>
      </c>
      <c r="N10" s="9">
        <f>M10*(1.024^(Invoer!M12-20))</f>
        <v>5.0045449551074004</v>
      </c>
      <c r="O10" s="50">
        <f>IF(G10=0,((D10*E10*(1-EXP((-N10/D10)*(Invoer!$G$7/K10))))*(K10/Invoer!$G$7)),((D10*E10*(1-EXP((-N10/D10)*(Invoer!$G$7/G10))))*(G10/Invoer!$G$7)))</f>
        <v>4.1095858916654578E-2</v>
      </c>
      <c r="P10" s="117">
        <f>IFERROR(O10*Invoer!$G$7*(5/(60*24)),0)</f>
        <v>1.626711082117577</v>
      </c>
      <c r="Q10" s="55"/>
      <c r="U10" s="16">
        <f>Invoer!$G$9*EXP(Invoer!$G$12*(1/(Invoer!P12+273.15)-1/Invoer!$G$10))</f>
        <v>3.1414210907653013E-2</v>
      </c>
      <c r="V10" s="20">
        <f>1/ ( U10*Invoer!$G$8 * (Invoer!P12 + 273.15) * 1000 )</f>
        <v>1.3192529678544944</v>
      </c>
      <c r="W10" s="30">
        <f>Invoer!O12</f>
        <v>0</v>
      </c>
      <c r="X10" s="20">
        <f>Invoer!$C$11*(Invoer!O12-Invoer!$G$20/V10)</f>
        <v>-6.8220426402653691E-4</v>
      </c>
      <c r="Y10" s="11">
        <f t="shared" si="2"/>
        <v>0</v>
      </c>
      <c r="Z10" s="22">
        <f>Y10*Invoer!$C$13 * (5/(60*24))</f>
        <v>0</v>
      </c>
      <c r="AE10" s="20">
        <f>Z10*Invoer!$G$21/1000</f>
        <v>0</v>
      </c>
      <c r="AF10" s="20">
        <f>P10*Invoer!$G$21/1000</f>
        <v>0.43107843676115787</v>
      </c>
      <c r="AK10" s="62">
        <f>IF(Berekeningen!F10/(60/5)*Invoer!$G$18=0,(K10/24)/(60/5),Berekeningen!F10/(60/5)*Invoer!$G$18)</f>
        <v>3.070949508066628</v>
      </c>
      <c r="AL10" s="17">
        <f>AK10*Invoer!$G$19</f>
        <v>1.9930462307352417</v>
      </c>
      <c r="AN10" s="60"/>
      <c r="AO10" s="57"/>
      <c r="AP10" s="57"/>
      <c r="AQ10" s="45"/>
      <c r="AR10" s="45"/>
      <c r="AS10" s="45"/>
      <c r="AT10" s="57"/>
      <c r="AV10" s="54"/>
      <c r="AX10" s="56"/>
    </row>
    <row r="11" spans="1:50" x14ac:dyDescent="0.35">
      <c r="A11" s="61">
        <v>2.7777777777777801E-2</v>
      </c>
      <c r="B11" s="54"/>
      <c r="C11" s="16">
        <f>Invoer!$G$9*EXP(Invoer!$G$12*(1/(Invoer!N13+273.15)-1/Invoer!$G$10))</f>
        <v>3.141637598587331E-2</v>
      </c>
      <c r="D11" s="10">
        <f>1/(C11*Invoer!$G$8*(Invoer!N13+273.15)*10^3)</f>
        <v>1.3191719145140994</v>
      </c>
      <c r="E11" s="20">
        <f>Invoer!M13</f>
        <v>1.4298681226136978E-2</v>
      </c>
      <c r="F11" s="21">
        <f>IFERROR(Invoer!V13 * Invoer!$G$11/(Invoer!W13+Invoer!$G$11) * (Invoer!N13 + 273.15) / 273.15,0)</f>
        <v>1501.9215886683567</v>
      </c>
      <c r="G11" s="21">
        <f t="shared" si="0"/>
        <v>36046.118128040558</v>
      </c>
      <c r="H11" s="119">
        <f>IF(Invoer!AJ13=0,0,(2.1473*Invoer!AJ13-11.45))</f>
        <v>65.852800000000002</v>
      </c>
      <c r="I11" s="119">
        <f>IF(Invoer!AK13=0,0,(2.1473*Invoer!AK13-11.45))</f>
        <v>65.852800000000002</v>
      </c>
      <c r="J11" s="119">
        <f>IF(Invoer!AL13=0,0,(2.1473*Invoer!AL13-11.45))</f>
        <v>65.852800000000002</v>
      </c>
      <c r="K11" s="21">
        <f t="shared" si="1"/>
        <v>56896.819199999998</v>
      </c>
      <c r="L11" s="115">
        <f>((Invoer!$G$13/Invoer!$G$14)^-0.49)*34500*((G11 / (24 * 60 * 60) * Invoer!$G$13)/Invoer!$G$7)^0.86</f>
        <v>7.972726036218841</v>
      </c>
      <c r="M11" s="17">
        <f>IF(L11=0,((Invoer!$G$13/Invoer!$G$14)^-0.49)*34500*((K11 / (24 * 60 * 60) * Invoer!$G$13)/Invoer!$G$7)^0.86,L11)</f>
        <v>7.972726036218841</v>
      </c>
      <c r="N11" s="9">
        <f>M11*(1.024^(Invoer!M13-20))</f>
        <v>4.9631223771266573</v>
      </c>
      <c r="O11" s="50">
        <f>IF(G11=0,((D11*E11*(1-EXP((-N11/D11)*(Invoer!$G$7/K11))))*(K11/Invoer!$G$7)),((D11*E11*(1-EXP((-N11/D11)*(Invoer!$G$7/G11))))*(G11/Invoer!$G$7)))</f>
        <v>4.1495185889730932E-2</v>
      </c>
      <c r="P11" s="117">
        <f>IFERROR(O11*Invoer!$G$7*(5/(60*24)),0)</f>
        <v>1.6425177748018491</v>
      </c>
      <c r="Q11" s="55"/>
      <c r="U11" s="16">
        <f>Invoer!$G$9*EXP(Invoer!$G$12*(1/(Invoer!P13+273.15)-1/Invoer!$G$10))</f>
        <v>3.141637598587331E-2</v>
      </c>
      <c r="V11" s="20">
        <f>1/ ( U11*Invoer!$G$8 * (Invoer!P13 + 273.15) * 1000 )</f>
        <v>1.3191719145140994</v>
      </c>
      <c r="W11" s="30">
        <f>Invoer!O13</f>
        <v>0</v>
      </c>
      <c r="X11" s="20">
        <f>Invoer!$C$11*(Invoer!O13-Invoer!$G$20/V11)</f>
        <v>-6.8224618042410628E-4</v>
      </c>
      <c r="Y11" s="11">
        <f t="shared" si="2"/>
        <v>0</v>
      </c>
      <c r="Z11" s="22">
        <f>Y11*Invoer!$C$13 * (5/(60*24))</f>
        <v>0</v>
      </c>
      <c r="AE11" s="20">
        <f>Z11*Invoer!$G$21/1000</f>
        <v>0</v>
      </c>
      <c r="AF11" s="20">
        <f>P11*Invoer!$G$21/1000</f>
        <v>0.43526721032249005</v>
      </c>
      <c r="AK11" s="62">
        <f>IF(Berekeningen!F11/(60/5)*Invoer!$G$18=0,(K11/24)/(60/5),Berekeningen!F11/(60/5)*Invoer!$G$18)</f>
        <v>3.0413912170534223</v>
      </c>
      <c r="AL11" s="17">
        <f>AK11*Invoer!$G$19</f>
        <v>1.9738628998676711</v>
      </c>
      <c r="AN11" s="60"/>
      <c r="AO11" s="57"/>
      <c r="AP11" s="57"/>
      <c r="AQ11" s="45"/>
      <c r="AR11" s="45"/>
      <c r="AS11" s="45"/>
      <c r="AT11" s="57"/>
      <c r="AV11" s="54"/>
      <c r="AX11" s="56"/>
    </row>
    <row r="12" spans="1:50" x14ac:dyDescent="0.35">
      <c r="A12" s="61">
        <v>3.125E-2</v>
      </c>
      <c r="B12" s="54"/>
      <c r="C12" s="16">
        <f>Invoer!$G$9*EXP(Invoer!$G$12*(1/(Invoer!N14+273.15)-1/Invoer!$G$10))</f>
        <v>3.1418060061149486E-2</v>
      </c>
      <c r="D12" s="10">
        <f>1/(C12*Invoer!$G$8*(Invoer!N14+273.15)*10^3)</f>
        <v>1.3191088755810443</v>
      </c>
      <c r="E12" s="20">
        <f>Invoer!M14</f>
        <v>1.4614765057816233E-2</v>
      </c>
      <c r="F12" s="21">
        <f>IFERROR(Invoer!V14 * Invoer!$G$11/(Invoer!W14+Invoer!$G$11) * (Invoer!N14 + 273.15) / 273.15,0)</f>
        <v>1474.0369018083088</v>
      </c>
      <c r="G12" s="21">
        <f t="shared" si="0"/>
        <v>35376.885643399408</v>
      </c>
      <c r="H12" s="119">
        <f>IF(Invoer!AJ14=0,0,(2.1473*Invoer!AJ14-11.45))</f>
        <v>65.852800000000002</v>
      </c>
      <c r="I12" s="119">
        <f>IF(Invoer!AK14=0,0,(2.1473*Invoer!AK14-11.45))</f>
        <v>65.852800000000002</v>
      </c>
      <c r="J12" s="119">
        <f>IF(Invoer!AL14=0,0,(2.1473*Invoer!AL14-11.45))</f>
        <v>65.852800000000002</v>
      </c>
      <c r="K12" s="21">
        <f t="shared" si="1"/>
        <v>56896.819199999998</v>
      </c>
      <c r="L12" s="115">
        <f>((Invoer!$G$13/Invoer!$G$14)^-0.49)*34500*((G12 / (24 * 60 * 60) * Invoer!$G$13)/Invoer!$G$7)^0.86</f>
        <v>7.8452607655973674</v>
      </c>
      <c r="M12" s="17">
        <f>IF(L12=0,((Invoer!$G$13/Invoer!$G$14)^-0.49)*34500*((K12 / (24 * 60 * 60) * Invoer!$G$13)/Invoer!$G$7)^0.86,L12)</f>
        <v>7.8452607655973674</v>
      </c>
      <c r="N12" s="9">
        <f>M12*(1.024^(Invoer!M14-20))</f>
        <v>4.8838102515999573</v>
      </c>
      <c r="O12" s="50">
        <f>IF(G12=0,((D12*E12*(1-EXP((-N12/D12)*(Invoer!$G$7/K12))))*(K12/Invoer!$G$7)),((D12*E12*(1-EXP((-N12/D12)*(Invoer!$G$7/G12))))*(G12/Invoer!$G$7)))</f>
        <v>4.1681058876559915E-2</v>
      </c>
      <c r="P12" s="117">
        <f>IFERROR(O12*Invoer!$G$7*(5/(60*24)),0)</f>
        <v>1.6498752471971632</v>
      </c>
      <c r="Q12" s="55"/>
      <c r="U12" s="16">
        <f>Invoer!$G$9*EXP(Invoer!$G$12*(1/(Invoer!P14+273.15)-1/Invoer!$G$10))</f>
        <v>3.1418060061149486E-2</v>
      </c>
      <c r="V12" s="20">
        <f>1/ ( U12*Invoer!$G$8 * (Invoer!P14 + 273.15) * 1000 )</f>
        <v>1.3191088755810443</v>
      </c>
      <c r="W12" s="30">
        <f>Invoer!O14</f>
        <v>1.1120996521185589E-4</v>
      </c>
      <c r="X12" s="20">
        <f>Invoer!$C$11*(Invoer!O14-Invoer!$G$20/V12)</f>
        <v>-3.4864888867142574E-4</v>
      </c>
      <c r="Y12" s="11">
        <f t="shared" si="2"/>
        <v>0</v>
      </c>
      <c r="Z12" s="22">
        <f>Y12*Invoer!$C$13 * (5/(60*24))</f>
        <v>0</v>
      </c>
      <c r="AE12" s="20">
        <f>Z12*Invoer!$G$21/1000</f>
        <v>0</v>
      </c>
      <c r="AF12" s="20">
        <f>P12*Invoer!$G$21/1000</f>
        <v>0.43721694050724824</v>
      </c>
      <c r="AK12" s="62">
        <f>IF(Berekeningen!F12/(60/5)*Invoer!$G$18=0,(K12/24)/(60/5),Berekeningen!F12/(60/5)*Invoer!$G$18)</f>
        <v>2.9849247261618252</v>
      </c>
      <c r="AL12" s="17">
        <f>AK12*Invoer!$G$19</f>
        <v>1.9372161472790246</v>
      </c>
      <c r="AN12" s="60"/>
      <c r="AO12" s="57"/>
      <c r="AP12" s="57"/>
      <c r="AQ12" s="45"/>
      <c r="AR12" s="45"/>
      <c r="AS12" s="45"/>
      <c r="AT12" s="57"/>
      <c r="AV12" s="54"/>
      <c r="AX12" s="56"/>
    </row>
    <row r="13" spans="1:50" x14ac:dyDescent="0.35">
      <c r="A13" s="61">
        <v>3.4722222222222203E-2</v>
      </c>
      <c r="B13" s="54"/>
      <c r="C13" s="16">
        <f>Invoer!$G$9*EXP(Invoer!$G$12*(1/(Invoer!N15+273.15)-1/Invoer!$G$10))</f>
        <v>3.1418060061149486E-2</v>
      </c>
      <c r="D13" s="10">
        <f>1/(C13*Invoer!$G$8*(Invoer!N15+273.15)*10^3)</f>
        <v>1.3191088755810443</v>
      </c>
      <c r="E13" s="20">
        <f>Invoer!M15</f>
        <v>1.4704598984280892E-2</v>
      </c>
      <c r="F13" s="21">
        <f>IFERROR(Invoer!V15 * Invoer!$G$11/(Invoer!W15+Invoer!$G$11) * (Invoer!N15 + 273.15) / 273.15,0)</f>
        <v>1461.2447960092065</v>
      </c>
      <c r="G13" s="21">
        <f t="shared" si="0"/>
        <v>35069.875104220955</v>
      </c>
      <c r="H13" s="119">
        <f>IF(Invoer!AJ15=0,0,(2.1473*Invoer!AJ15-11.45))</f>
        <v>65.852800000000002</v>
      </c>
      <c r="I13" s="119">
        <f>IF(Invoer!AK15=0,0,(2.1473*Invoer!AK15-11.45))</f>
        <v>65.852800000000002</v>
      </c>
      <c r="J13" s="119">
        <f>IF(Invoer!AL15=0,0,(2.1473*Invoer!AL15-11.45))</f>
        <v>65.852800000000002</v>
      </c>
      <c r="K13" s="21">
        <f t="shared" si="1"/>
        <v>56896.819199999998</v>
      </c>
      <c r="L13" s="115">
        <f>((Invoer!$G$13/Invoer!$G$14)^-0.49)*34500*((G13 / (24 * 60 * 60) * Invoer!$G$13)/Invoer!$G$7)^0.86</f>
        <v>7.7866733771110352</v>
      </c>
      <c r="M13" s="17">
        <f>IF(L13=0,((Invoer!$G$13/Invoer!$G$14)^-0.49)*34500*((K13 / (24 * 60 * 60) * Invoer!$G$13)/Invoer!$G$7)^0.86,L13)</f>
        <v>7.7866733771110352</v>
      </c>
      <c r="N13" s="9">
        <f>M13*(1.024^(Invoer!M15-20))</f>
        <v>4.8473489184327629</v>
      </c>
      <c r="O13" s="50">
        <f>IF(G13=0,((D13*E13*(1-EXP((-N13/D13)*(Invoer!$G$7/K13))))*(K13/Invoer!$G$7)),((D13*E13*(1-EXP((-N13/D13)*(Invoer!$G$7/G13))))*(G13/Invoer!$G$7)))</f>
        <v>4.1599710701759419E-2</v>
      </c>
      <c r="P13" s="117">
        <f>IFERROR(O13*Invoer!$G$7*(5/(60*24)),0)</f>
        <v>1.646655215277977</v>
      </c>
      <c r="Q13" s="55"/>
      <c r="U13" s="16">
        <f>Invoer!$G$9*EXP(Invoer!$G$12*(1/(Invoer!P15+273.15)-1/Invoer!$G$10))</f>
        <v>3.1418060061149486E-2</v>
      </c>
      <c r="V13" s="20">
        <f>1/ ( U13*Invoer!$G$8 * (Invoer!P15 + 273.15) * 1000 )</f>
        <v>1.3191088755810443</v>
      </c>
      <c r="W13" s="30">
        <f>Invoer!O15</f>
        <v>2.9655990726951131E-4</v>
      </c>
      <c r="X13" s="20">
        <f>Invoer!$C$11*(Invoer!O15-Invoer!$G$20/V13)</f>
        <v>2.0740093750154056E-4</v>
      </c>
      <c r="Y13" s="11">
        <f t="shared" si="2"/>
        <v>2.0740093750154056E-4</v>
      </c>
      <c r="Z13" s="22">
        <f>Y13*Invoer!$C$13 * (5/(60*24))</f>
        <v>7.8574709343031575E-3</v>
      </c>
      <c r="AE13" s="20">
        <f>Z13*Invoer!$G$21/1000</f>
        <v>2.0822297975903368E-3</v>
      </c>
      <c r="AF13" s="20">
        <f>P13*Invoer!$G$21/1000</f>
        <v>0.43636363204866385</v>
      </c>
      <c r="AK13" s="62">
        <f>IF(Berekeningen!F13/(60/5)*Invoer!$G$18=0,(K13/24)/(60/5),Berekeningen!F13/(60/5)*Invoer!$G$18)</f>
        <v>2.9590207119186429</v>
      </c>
      <c r="AL13" s="17">
        <f>AK13*Invoer!$G$19</f>
        <v>1.9204044420351993</v>
      </c>
      <c r="AN13" s="60"/>
      <c r="AO13" s="57"/>
      <c r="AP13" s="57"/>
      <c r="AQ13" s="45"/>
      <c r="AR13" s="45"/>
      <c r="AS13" s="45"/>
      <c r="AT13" s="57"/>
      <c r="AV13" s="54"/>
      <c r="AX13" s="56"/>
    </row>
    <row r="14" spans="1:50" x14ac:dyDescent="0.35">
      <c r="A14" s="61">
        <v>3.8194444444444399E-2</v>
      </c>
      <c r="B14" s="54"/>
      <c r="C14" s="16">
        <f>Invoer!$G$9*EXP(Invoer!$G$12*(1/(Invoer!N16+273.15)-1/Invoer!$G$10))</f>
        <v>3.1418060061149486E-2</v>
      </c>
      <c r="D14" s="10">
        <f>1/(C14*Invoer!$G$8*(Invoer!N16+273.15)*10^3)</f>
        <v>1.3191088755810443</v>
      </c>
      <c r="E14" s="20">
        <f>Invoer!M16</f>
        <v>1.450830506132661E-2</v>
      </c>
      <c r="F14" s="21">
        <f>IFERROR(Invoer!V16 * Invoer!$G$11/(Invoer!W16+Invoer!$G$11) * (Invoer!N16 + 273.15) / 273.15,0)</f>
        <v>1472.074684624831</v>
      </c>
      <c r="G14" s="21">
        <f t="shared" si="0"/>
        <v>35329.792430995942</v>
      </c>
      <c r="H14" s="119">
        <f>IF(Invoer!AJ16=0,0,(2.1473*Invoer!AJ16-11.45))</f>
        <v>65.852800000000002</v>
      </c>
      <c r="I14" s="119">
        <f>IF(Invoer!AK16=0,0,(2.1473*Invoer!AK16-11.45))</f>
        <v>65.852800000000002</v>
      </c>
      <c r="J14" s="119">
        <f>IF(Invoer!AL16=0,0,(2.1473*Invoer!AL16-11.45))</f>
        <v>65.852800000000002</v>
      </c>
      <c r="K14" s="21">
        <f t="shared" si="1"/>
        <v>56896.819199999998</v>
      </c>
      <c r="L14" s="115">
        <f>((Invoer!$G$13/Invoer!$G$14)^-0.49)*34500*((G14 / (24 * 60 * 60) * Invoer!$G$13)/Invoer!$G$7)^0.86</f>
        <v>7.836278517617564</v>
      </c>
      <c r="M14" s="17">
        <f>IF(L14=0,((Invoer!$G$13/Invoer!$G$14)^-0.49)*34500*((K14 / (24 * 60 * 60) * Invoer!$G$13)/Invoer!$G$7)^0.86,L14)</f>
        <v>7.836278517617564</v>
      </c>
      <c r="N14" s="9">
        <f>M14*(1.024^(Invoer!M16-20))</f>
        <v>4.8782063303706993</v>
      </c>
      <c r="O14" s="50">
        <f>IF(G14=0,((D14*E14*(1-EXP((-N14/D14)*(Invoer!$G$7/K14))))*(K14/Invoer!$G$7)),((D14*E14*(1-EXP((-N14/D14)*(Invoer!$G$7/G14))))*(G14/Invoer!$G$7)))</f>
        <v>4.1326303800700952E-2</v>
      </c>
      <c r="P14" s="117">
        <f>IFERROR(O14*Invoer!$G$7*(5/(60*24)),0)</f>
        <v>1.635832858777746</v>
      </c>
      <c r="Q14" s="55"/>
      <c r="U14" s="16">
        <f>Invoer!$G$9*EXP(Invoer!$G$12*(1/(Invoer!P16+273.15)-1/Invoer!$G$10))</f>
        <v>3.1418060061149486E-2</v>
      </c>
      <c r="V14" s="20">
        <f>1/ ( U14*Invoer!$G$8 * (Invoer!P16 + 273.15) * 1000 )</f>
        <v>1.3191088755810443</v>
      </c>
      <c r="W14" s="30">
        <f>Invoer!O16</f>
        <v>4.8190984944085358E-4</v>
      </c>
      <c r="X14" s="20">
        <f>Invoer!$C$11*(Invoer!O16-Invoer!$G$20/V14)</f>
        <v>7.6345076401556744E-4</v>
      </c>
      <c r="Y14" s="11">
        <f t="shared" si="2"/>
        <v>7.6345076401556744E-4</v>
      </c>
      <c r="Z14" s="22">
        <f>Y14*Invoer!$C$13 * (5/(60*24))</f>
        <v>2.892365029921478E-2</v>
      </c>
      <c r="AE14" s="20">
        <f>Z14*Invoer!$G$21/1000</f>
        <v>7.6647673292919169E-3</v>
      </c>
      <c r="AF14" s="20">
        <f>P14*Invoer!$G$21/1000</f>
        <v>0.43349570757610267</v>
      </c>
      <c r="AK14" s="62">
        <f>IF(Berekeningen!F14/(60/5)*Invoer!$G$18=0,(K14/24)/(60/5),Berekeningen!F14/(60/5)*Invoer!$G$18)</f>
        <v>2.9809512363652826</v>
      </c>
      <c r="AL14" s="17">
        <f>AK14*Invoer!$G$19</f>
        <v>1.9346373524010685</v>
      </c>
      <c r="AN14" s="60"/>
      <c r="AO14" s="57"/>
      <c r="AP14" s="57"/>
      <c r="AQ14" s="45"/>
      <c r="AR14" s="45"/>
      <c r="AS14" s="45"/>
      <c r="AT14" s="57"/>
      <c r="AV14" s="54"/>
      <c r="AX14" s="56"/>
    </row>
    <row r="15" spans="1:50" x14ac:dyDescent="0.35">
      <c r="A15" s="61">
        <v>4.1666666666666699E-2</v>
      </c>
      <c r="B15" s="54"/>
      <c r="C15" s="16">
        <f>Invoer!$G$9*EXP(Invoer!$G$12*(1/(Invoer!N17+273.15)-1/Invoer!$G$10))</f>
        <v>3.1418781936488227E-2</v>
      </c>
      <c r="D15" s="10">
        <f>1/(C15*Invoer!$G$8*(Invoer!N17+273.15)*10^3)</f>
        <v>1.3190818560177817</v>
      </c>
      <c r="E15" s="20">
        <f>Invoer!M17</f>
        <v>1.4312011138372327E-2</v>
      </c>
      <c r="F15" s="21">
        <f>IFERROR(Invoer!V17 * Invoer!$G$11/(Invoer!W17+Invoer!$G$11) * (Invoer!N17 + 273.15) / 273.15,0)</f>
        <v>1491.6746343106036</v>
      </c>
      <c r="G15" s="21">
        <f t="shared" si="0"/>
        <v>35800.191223454487</v>
      </c>
      <c r="H15" s="119">
        <f>IF(Invoer!AJ17=0,0,(2.1473*Invoer!AJ17-11.45))</f>
        <v>65.852800000000002</v>
      </c>
      <c r="I15" s="119">
        <f>IF(Invoer!AK17=0,0,(2.1473*Invoer!AK17-11.45))</f>
        <v>65.852800000000002</v>
      </c>
      <c r="J15" s="119">
        <f>IF(Invoer!AL17=0,0,(2.1473*Invoer!AL17-11.45))</f>
        <v>65.852800000000002</v>
      </c>
      <c r="K15" s="21">
        <f t="shared" si="1"/>
        <v>56896.819199999998</v>
      </c>
      <c r="L15" s="115">
        <f>((Invoer!$G$13/Invoer!$G$14)^-0.49)*34500*((G15 / (24 * 60 * 60) * Invoer!$G$13)/Invoer!$G$7)^0.86</f>
        <v>7.9259244326098317</v>
      </c>
      <c r="M15" s="17">
        <f>IF(L15=0,((Invoer!$G$13/Invoer!$G$14)^-0.49)*34500*((K15 / (24 * 60 * 60) * Invoer!$G$13)/Invoer!$G$7)^0.86,L15)</f>
        <v>7.9259244326098317</v>
      </c>
      <c r="N15" s="9">
        <f>M15*(1.024^(Invoer!M17-20))</f>
        <v>4.9339893492229674</v>
      </c>
      <c r="O15" s="50">
        <f>IF(G15=0,((D15*E15*(1-EXP((-N15/D15)*(Invoer!$G$7/K15))))*(K15/Invoer!$G$7)),((D15*E15*(1-EXP((-N15/D15)*(Invoer!$G$7/G15))))*(G15/Invoer!$G$7)))</f>
        <v>4.1269727284392502E-2</v>
      </c>
      <c r="P15" s="117">
        <f>IFERROR(O15*Invoer!$G$7*(5/(60*24)),0)</f>
        <v>1.6335933716738698</v>
      </c>
      <c r="Q15" s="55"/>
      <c r="U15" s="16">
        <f>Invoer!$G$9*EXP(Invoer!$G$12*(1/(Invoer!P17+273.15)-1/Invoer!$G$10))</f>
        <v>3.1418781936488227E-2</v>
      </c>
      <c r="V15" s="20">
        <f>1/ ( U15*Invoer!$G$8 * (Invoer!P17 + 273.15) * 1000 )</f>
        <v>1.3190818560177817</v>
      </c>
      <c r="W15" s="30">
        <f>Invoer!O17</f>
        <v>6.67259791498509E-4</v>
      </c>
      <c r="X15" s="20">
        <f>Invoer!$C$11*(Invoer!O17-Invoer!$G$20/V15)</f>
        <v>1.3194866146534361E-3</v>
      </c>
      <c r="Y15" s="11">
        <f t="shared" si="2"/>
        <v>1.3194866146534361E-3</v>
      </c>
      <c r="Z15" s="22">
        <f>Y15*Invoer!$C$13 * (5/(60*24))</f>
        <v>4.998930018223486E-2</v>
      </c>
      <c r="AE15" s="20">
        <f>Z15*Invoer!$G$21/1000</f>
        <v>1.3247164548292239E-2</v>
      </c>
      <c r="AF15" s="20">
        <f>P15*Invoer!$G$21/1000</f>
        <v>0.43290224349357548</v>
      </c>
      <c r="AK15" s="62">
        <f>IF(Berekeningen!F15/(60/5)*Invoer!$G$18=0,(K15/24)/(60/5),Berekeningen!F15/(60/5)*Invoer!$G$18)</f>
        <v>3.0206411344789723</v>
      </c>
      <c r="AL15" s="17">
        <f>AK15*Invoer!$G$19</f>
        <v>1.9603960962768532</v>
      </c>
      <c r="AN15" s="60"/>
      <c r="AO15" s="57"/>
      <c r="AP15" s="57"/>
      <c r="AQ15" s="45"/>
      <c r="AR15" s="45"/>
      <c r="AS15" s="45"/>
      <c r="AT15" s="57"/>
      <c r="AV15" s="54"/>
      <c r="AX15" s="56"/>
    </row>
    <row r="16" spans="1:50" x14ac:dyDescent="0.35">
      <c r="A16" s="61">
        <v>4.5138888888888902E-2</v>
      </c>
      <c r="B16" s="54"/>
      <c r="C16" s="16">
        <f>Invoer!$G$9*EXP(Invoer!$G$12*(1/(Invoer!N18+273.15)-1/Invoer!$G$10))</f>
        <v>3.1419503832012134E-2</v>
      </c>
      <c r="D16" s="10">
        <f>1/(C16*Invoer!$G$8*(Invoer!N18+273.15)*10^3)</f>
        <v>1.3190548368650674</v>
      </c>
      <c r="E16" s="20">
        <f>Invoer!M18</f>
        <v>1.4115717215418044E-2</v>
      </c>
      <c r="F16" s="21">
        <f>IFERROR(Invoer!V18 * Invoer!$G$11/(Invoer!W18+Invoer!$G$11) * (Invoer!N18 + 273.15) / 273.15,0)</f>
        <v>1486.4774523443355</v>
      </c>
      <c r="G16" s="21">
        <f t="shared" si="0"/>
        <v>35675.458856264049</v>
      </c>
      <c r="H16" s="119">
        <f>IF(Invoer!AJ18=0,0,(2.1473*Invoer!AJ18-11.45))</f>
        <v>65.852800000000002</v>
      </c>
      <c r="I16" s="119">
        <f>IF(Invoer!AK18=0,0,(2.1473*Invoer!AK18-11.45))</f>
        <v>65.852800000000002</v>
      </c>
      <c r="J16" s="119">
        <f>IF(Invoer!AL18=0,0,(2.1473*Invoer!AL18-11.45))</f>
        <v>65.852800000000002</v>
      </c>
      <c r="K16" s="21">
        <f t="shared" si="1"/>
        <v>56896.819199999998</v>
      </c>
      <c r="L16" s="115">
        <f>((Invoer!$G$13/Invoer!$G$14)^-0.49)*34500*((G16 / (24 * 60 * 60) * Invoer!$G$13)/Invoer!$G$7)^0.86</f>
        <v>7.902169804055081</v>
      </c>
      <c r="M16" s="17">
        <f>IF(L16=0,((Invoer!$G$13/Invoer!$G$14)^-0.49)*34500*((K16 / (24 * 60 * 60) * Invoer!$G$13)/Invoer!$G$7)^0.86,L16)</f>
        <v>7.902169804055081</v>
      </c>
      <c r="N16" s="9">
        <f>M16*(1.024^(Invoer!M18-20))</f>
        <v>4.9191788882258036</v>
      </c>
      <c r="O16" s="50">
        <f>IF(G16=0,((D16*E16*(1-EXP((-N16/D16)*(Invoer!$G$7/K16))))*(K16/Invoer!$G$7)),((D16*E16*(1-EXP((-N16/D16)*(Invoer!$G$7/G16))))*(G16/Invoer!$G$7)))</f>
        <v>4.0571690649856745E-2</v>
      </c>
      <c r="P16" s="117">
        <f>IFERROR(O16*Invoer!$G$7*(5/(60*24)),0)</f>
        <v>1.6059627548901627</v>
      </c>
      <c r="Q16" s="55"/>
      <c r="U16" s="16">
        <f>Invoer!$G$9*EXP(Invoer!$G$12*(1/(Invoer!P18+273.15)-1/Invoer!$G$10))</f>
        <v>3.1419503832012134E-2</v>
      </c>
      <c r="V16" s="20">
        <f>1/ ( U16*Invoer!$G$8 * (Invoer!P18 + 273.15) * 1000 )</f>
        <v>1.3190548368650674</v>
      </c>
      <c r="W16" s="30">
        <f>Invoer!O18</f>
        <v>8.5260973355616443E-4</v>
      </c>
      <c r="X16" s="20">
        <f>Invoer!$C$11*(Invoer!O18-Invoer!$G$20/V16)</f>
        <v>1.875522464931118E-3</v>
      </c>
      <c r="Y16" s="11">
        <f t="shared" si="2"/>
        <v>1.875522464931118E-3</v>
      </c>
      <c r="Z16" s="22">
        <f>Y16*Invoer!$C$13 * (5/(60*24))</f>
        <v>7.1054950051609125E-2</v>
      </c>
      <c r="AE16" s="20">
        <f>Z16*Invoer!$G$21/1000</f>
        <v>1.8829561763676419E-2</v>
      </c>
      <c r="AF16" s="20">
        <f>P16*Invoer!$G$21/1000</f>
        <v>0.42558013004589312</v>
      </c>
      <c r="AK16" s="62">
        <f>IF(Berekeningen!F16/(60/5)*Invoer!$G$18=0,(K16/24)/(60/5),Berekeningen!F16/(60/5)*Invoer!$G$18)</f>
        <v>3.0101168409972794</v>
      </c>
      <c r="AL16" s="17">
        <f>AK16*Invoer!$G$19</f>
        <v>1.9535658298072345</v>
      </c>
      <c r="AN16" s="60"/>
      <c r="AO16" s="57"/>
      <c r="AP16" s="57"/>
      <c r="AQ16" s="45"/>
      <c r="AR16" s="45"/>
      <c r="AS16" s="45"/>
      <c r="AT16" s="57"/>
      <c r="AV16" s="54"/>
      <c r="AX16" s="56"/>
    </row>
    <row r="17" spans="1:50" x14ac:dyDescent="0.35">
      <c r="A17" s="61">
        <v>4.8611111111111098E-2</v>
      </c>
      <c r="B17" s="54"/>
      <c r="C17" s="16">
        <f>Invoer!$G$9*EXP(Invoer!$G$12*(1/(Invoer!N19+273.15)-1/Invoer!$G$10))</f>
        <v>3.1421428985430953E-2</v>
      </c>
      <c r="D17" s="10">
        <f>1/(C17*Invoer!$G$8*(Invoer!N19+273.15)*10^3)</f>
        <v>1.3189827877982463</v>
      </c>
      <c r="E17" s="20">
        <f>Invoer!M19</f>
        <v>1.3919423292236388E-2</v>
      </c>
      <c r="F17" s="21">
        <f>IFERROR(Invoer!V19 * Invoer!$G$11/(Invoer!W19+Invoer!$G$11) * (Invoer!N19 + 273.15) / 273.15,0)</f>
        <v>1487.5014464575572</v>
      </c>
      <c r="G17" s="21">
        <f t="shared" si="0"/>
        <v>35700.034714981375</v>
      </c>
      <c r="H17" s="119">
        <f>IF(Invoer!AJ19=0,0,(2.1473*Invoer!AJ19-11.45))</f>
        <v>65.852800000000002</v>
      </c>
      <c r="I17" s="119">
        <f>IF(Invoer!AK19=0,0,(2.1473*Invoer!AK19-11.45))</f>
        <v>65.852800000000002</v>
      </c>
      <c r="J17" s="119">
        <f>IF(Invoer!AL19=0,0,(2.1473*Invoer!AL19-11.45))</f>
        <v>65.852800000000002</v>
      </c>
      <c r="K17" s="21">
        <f t="shared" si="1"/>
        <v>56896.819199999998</v>
      </c>
      <c r="L17" s="115">
        <f>((Invoer!$G$13/Invoer!$G$14)^-0.49)*34500*((G17 / (24 * 60 * 60) * Invoer!$G$13)/Invoer!$G$7)^0.86</f>
        <v>7.9068510666737462</v>
      </c>
      <c r="M17" s="17">
        <f>IF(L17=0,((Invoer!$G$13/Invoer!$G$14)^-0.49)*34500*((K17 / (24 * 60 * 60) * Invoer!$G$13)/Invoer!$G$7)^0.86,L17)</f>
        <v>7.9068510666737462</v>
      </c>
      <c r="N17" s="9">
        <f>M17*(1.024^(Invoer!M19-20))</f>
        <v>4.922070106215009</v>
      </c>
      <c r="O17" s="50">
        <f>IF(G17=0,((D17*E17*(1-EXP((-N17/D17)*(Invoer!$G$7/K17))))*(K17/Invoer!$G$7)),((D17*E17*(1-EXP((-N17/D17)*(Invoer!$G$7/G17))))*(G17/Invoer!$G$7)))</f>
        <v>4.0031905455526033E-2</v>
      </c>
      <c r="P17" s="117">
        <f>IFERROR(O17*Invoer!$G$7*(5/(60*24)),0)</f>
        <v>1.584596257614572</v>
      </c>
      <c r="Q17" s="55"/>
      <c r="U17" s="16">
        <f>Invoer!$G$9*EXP(Invoer!$G$12*(1/(Invoer!P19+273.15)-1/Invoer!$G$10))</f>
        <v>3.1421428985430953E-2</v>
      </c>
      <c r="V17" s="20">
        <f>1/ ( U17*Invoer!$G$8 * (Invoer!P19 + 273.15) * 1000 )</f>
        <v>1.3189827877982463</v>
      </c>
      <c r="W17" s="30">
        <f>Invoer!O19</f>
        <v>1.0379596756138199E-3</v>
      </c>
      <c r="X17" s="20">
        <f>Invoer!$C$11*(Invoer!O19-Invoer!$G$20/V17)</f>
        <v>2.4315350202889913E-3</v>
      </c>
      <c r="Y17" s="11">
        <f t="shared" si="2"/>
        <v>2.4315350202889913E-3</v>
      </c>
      <c r="Z17" s="22">
        <f>Y17*Invoer!$C$13 * (5/(60*24))</f>
        <v>9.2119717383240221E-2</v>
      </c>
      <c r="AE17" s="20">
        <f>Z17*Invoer!$G$21/1000</f>
        <v>2.441172510655866E-2</v>
      </c>
      <c r="AF17" s="20">
        <f>P17*Invoer!$G$21/1000</f>
        <v>0.41991800826786158</v>
      </c>
      <c r="AK17" s="62">
        <f>IF(Berekeningen!F17/(60/5)*Invoer!$G$18=0,(K17/24)/(60/5),Berekeningen!F17/(60/5)*Invoer!$G$18)</f>
        <v>3.0121904290765533</v>
      </c>
      <c r="AL17" s="17">
        <f>AK17*Invoer!$G$19</f>
        <v>1.9549115884706831</v>
      </c>
      <c r="AN17" s="60"/>
      <c r="AO17" s="57"/>
      <c r="AP17" s="57"/>
      <c r="AQ17" s="45"/>
      <c r="AR17" s="45"/>
      <c r="AS17" s="45"/>
      <c r="AT17" s="57"/>
      <c r="AV17" s="54"/>
      <c r="AX17" s="56"/>
    </row>
    <row r="18" spans="1:50" x14ac:dyDescent="0.35">
      <c r="A18" s="61">
        <v>5.2083333333333301E-2</v>
      </c>
      <c r="B18" s="54"/>
      <c r="C18" s="16">
        <f>Invoer!$G$9*EXP(Invoer!$G$12*(1/(Invoer!N20+273.15)-1/Invoer!$G$10))</f>
        <v>3.1425039035030404E-2</v>
      </c>
      <c r="D18" s="10">
        <f>1/(C18*Invoer!$G$8*(Invoer!N20+273.15)*10^3)</f>
        <v>1.3188477036664554</v>
      </c>
      <c r="E18" s="20">
        <f>Invoer!M20</f>
        <v>1.3723129369054732E-2</v>
      </c>
      <c r="F18" s="21">
        <f>IFERROR(Invoer!V20 * Invoer!$G$11/(Invoer!W20+Invoer!$G$11) * (Invoer!N20 + 273.15) / 273.15,0)</f>
        <v>1505.9797689293787</v>
      </c>
      <c r="G18" s="21">
        <f t="shared" si="0"/>
        <v>36143.514454305085</v>
      </c>
      <c r="H18" s="119">
        <f>IF(Invoer!AJ20=0,0,(2.1473*Invoer!AJ20-11.45))</f>
        <v>65.852800000000002</v>
      </c>
      <c r="I18" s="119">
        <f>IF(Invoer!AK20=0,0,(2.1473*Invoer!AK20-11.45))</f>
        <v>65.852800000000002</v>
      </c>
      <c r="J18" s="119">
        <f>IF(Invoer!AL20=0,0,(2.1473*Invoer!AL20-11.45))</f>
        <v>65.852800000000002</v>
      </c>
      <c r="K18" s="21">
        <f t="shared" si="1"/>
        <v>56896.819199999998</v>
      </c>
      <c r="L18" s="115">
        <f>((Invoer!$G$13/Invoer!$G$14)^-0.49)*34500*((G18 / (24 * 60 * 60) * Invoer!$G$13)/Invoer!$G$7)^0.86</f>
        <v>7.9912488645009621</v>
      </c>
      <c r="M18" s="17">
        <f>IF(L18=0,((Invoer!$G$13/Invoer!$G$14)^-0.49)*34500*((K18 / (24 * 60 * 60) * Invoer!$G$13)/Invoer!$G$7)^0.86,L18)</f>
        <v>7.9912488645009621</v>
      </c>
      <c r="N18" s="9">
        <f>M18*(1.024^(Invoer!M20-20))</f>
        <v>4.9745851670311367</v>
      </c>
      <c r="O18" s="50">
        <f>IF(G18=0,((D18*E18*(1-EXP((-N18/D18)*(Invoer!$G$7/K18))))*(K18/Invoer!$G$7)),((D18*E18*(1-EXP((-N18/D18)*(Invoer!$G$7/G18))))*(G18/Invoer!$G$7)))</f>
        <v>3.9919685089361438E-2</v>
      </c>
      <c r="P18" s="117">
        <f>IFERROR(O18*Invoer!$G$7*(5/(60*24)),0)</f>
        <v>1.5801542014538903</v>
      </c>
      <c r="Q18" s="55"/>
      <c r="U18" s="16">
        <f>Invoer!$G$9*EXP(Invoer!$G$12*(1/(Invoer!P20+273.15)-1/Invoer!$G$10))</f>
        <v>3.1425039035030404E-2</v>
      </c>
      <c r="V18" s="20">
        <f>1/ ( U18*Invoer!$G$8 * (Invoer!P20 + 273.15) * 1000 )</f>
        <v>1.3188477036664554</v>
      </c>
      <c r="W18" s="30">
        <f>Invoer!O20</f>
        <v>1.2233096176714753E-3</v>
      </c>
      <c r="X18" s="20">
        <f>Invoer!$C$11*(Invoer!O20-Invoer!$G$20/V18)</f>
        <v>2.9875149567791292E-3</v>
      </c>
      <c r="Y18" s="11">
        <f t="shared" si="2"/>
        <v>2.9875149567791292E-3</v>
      </c>
      <c r="Z18" s="22">
        <f>Y18*Invoer!$C$13 * (5/(60*24))</f>
        <v>0.11318324893547596</v>
      </c>
      <c r="AE18" s="20">
        <f>Z18*Invoer!$G$21/1000</f>
        <v>2.999356096790113E-2</v>
      </c>
      <c r="AF18" s="20">
        <f>P18*Invoer!$G$21/1000</f>
        <v>0.41874086338528094</v>
      </c>
      <c r="AK18" s="62">
        <f>IF(Berekeningen!F18/(60/5)*Invoer!$G$18=0,(K18/24)/(60/5),Berekeningen!F18/(60/5)*Invoer!$G$18)</f>
        <v>3.049609032081992</v>
      </c>
      <c r="AL18" s="17">
        <f>AK18*Invoer!$G$19</f>
        <v>1.9791962618212129</v>
      </c>
      <c r="AN18" s="60"/>
      <c r="AO18" s="57"/>
      <c r="AP18" s="57"/>
      <c r="AQ18" s="45"/>
      <c r="AR18" s="45"/>
      <c r="AS18" s="45"/>
      <c r="AT18" s="57"/>
      <c r="AV18" s="54"/>
      <c r="AX18" s="56"/>
    </row>
    <row r="19" spans="1:50" x14ac:dyDescent="0.35">
      <c r="A19" s="61">
        <v>5.5555555555555601E-2</v>
      </c>
      <c r="B19" s="54"/>
      <c r="C19" s="16">
        <f>Invoer!$G$9*EXP(Invoer!$G$12*(1/(Invoer!N21+273.15)-1/Invoer!$G$10))</f>
        <v>3.1430214319744194E-2</v>
      </c>
      <c r="D19" s="10">
        <f>1/(C19*Invoer!$G$8*(Invoer!N21+273.15)*10^3)</f>
        <v>1.3186541009747528</v>
      </c>
      <c r="E19" s="20">
        <f>Invoer!M21</f>
        <v>1.3698265472218434E-2</v>
      </c>
      <c r="F19" s="21">
        <f>IFERROR(Invoer!V21 * Invoer!$G$11/(Invoer!W21+Invoer!$G$11) * (Invoer!N21 + 273.15) / 273.15,0)</f>
        <v>1512.9331787054382</v>
      </c>
      <c r="G19" s="21">
        <f t="shared" si="0"/>
        <v>36310.396288930518</v>
      </c>
      <c r="H19" s="119">
        <f>IF(Invoer!AJ21=0,0,(2.1473*Invoer!AJ21-11.45))</f>
        <v>65.852800000000002</v>
      </c>
      <c r="I19" s="119">
        <f>IF(Invoer!AK21=0,0,(2.1473*Invoer!AK21-11.45))</f>
        <v>65.852800000000002</v>
      </c>
      <c r="J19" s="119">
        <f>IF(Invoer!AL21=0,0,(2.1473*Invoer!AL21-11.45))</f>
        <v>65.852800000000002</v>
      </c>
      <c r="K19" s="21">
        <f t="shared" si="1"/>
        <v>56896.819199999998</v>
      </c>
      <c r="L19" s="115">
        <f>((Invoer!$G$13/Invoer!$G$14)^-0.49)*34500*((G19 / (24 * 60 * 60) * Invoer!$G$13)/Invoer!$G$7)^0.86</f>
        <v>8.022970213676599</v>
      </c>
      <c r="M19" s="17">
        <f>IF(L19=0,((Invoer!$G$13/Invoer!$G$14)^-0.49)*34500*((K19 / (24 * 60 * 60) * Invoer!$G$13)/Invoer!$G$7)^0.86,L19)</f>
        <v>8.022970213676599</v>
      </c>
      <c r="N19" s="9">
        <f>M19*(1.024^(Invoer!M21-20))</f>
        <v>4.9943288918069477</v>
      </c>
      <c r="O19" s="50">
        <f>IF(G19=0,((D19*E19*(1-EXP((-N19/D19)*(Invoer!$G$7/K19))))*(K19/Invoer!$G$7)),((D19*E19*(1-EXP((-N19/D19)*(Invoer!$G$7/G19))))*(G19/Invoer!$G$7)))</f>
        <v>4.0015076145035508E-2</v>
      </c>
      <c r="P19" s="117">
        <f>IFERROR(O19*Invoer!$G$7*(5/(60*24)),0)</f>
        <v>1.5839300974076556</v>
      </c>
      <c r="Q19" s="55"/>
      <c r="U19" s="16">
        <f>Invoer!$G$9*EXP(Invoer!$G$12*(1/(Invoer!P21+273.15)-1/Invoer!$G$10))</f>
        <v>3.1430214319744194E-2</v>
      </c>
      <c r="V19" s="20">
        <f>1/ ( U19*Invoer!$G$8 * (Invoer!P21 + 273.15) * 1000 )</f>
        <v>1.3186541009747528</v>
      </c>
      <c r="W19" s="30">
        <f>Invoer!O21</f>
        <v>1.4086595597291307E-3</v>
      </c>
      <c r="X19" s="20">
        <f>Invoer!$C$11*(Invoer!O21-Invoer!$G$20/V19)</f>
        <v>3.5434645920323772E-3</v>
      </c>
      <c r="Y19" s="11">
        <f t="shared" si="2"/>
        <v>3.5434645920323772E-3</v>
      </c>
      <c r="Z19" s="22">
        <f>Y19*Invoer!$C$13 * (5/(60*24))</f>
        <v>0.13424563251272661</v>
      </c>
      <c r="AE19" s="20">
        <f>Z19*Invoer!$G$21/1000</f>
        <v>3.5575092615872557E-2</v>
      </c>
      <c r="AF19" s="20">
        <f>P19*Invoer!$G$21/1000</f>
        <v>0.41974147581302873</v>
      </c>
      <c r="AK19" s="62">
        <f>IF(Berekeningen!F19/(60/5)*Invoer!$G$18=0,(K19/24)/(60/5),Berekeningen!F19/(60/5)*Invoer!$G$18)</f>
        <v>3.063689686878512</v>
      </c>
      <c r="AL19" s="17">
        <f>AK19*Invoer!$G$19</f>
        <v>1.9883346067841543</v>
      </c>
      <c r="AN19" s="60"/>
      <c r="AO19" s="57"/>
      <c r="AP19" s="57"/>
      <c r="AQ19" s="45"/>
      <c r="AR19" s="45"/>
      <c r="AS19" s="45"/>
      <c r="AT19" s="57"/>
      <c r="AV19" s="54"/>
      <c r="AX19" s="56"/>
    </row>
    <row r="20" spans="1:50" x14ac:dyDescent="0.35">
      <c r="A20" s="61">
        <v>5.9027777777777797E-2</v>
      </c>
      <c r="B20" s="54"/>
      <c r="C20" s="16">
        <f>Invoer!$G$9*EXP(Invoer!$G$12*(1/(Invoer!N22+273.15)-1/Invoer!$G$10))</f>
        <v>3.1432501403863215E-2</v>
      </c>
      <c r="D20" s="10">
        <f>1/(C20*Invoer!$G$8*(Invoer!N22+273.15)*10^3)</f>
        <v>1.3185685623154806</v>
      </c>
      <c r="E20" s="20">
        <f>Invoer!M22</f>
        <v>1.4848640083528153E-2</v>
      </c>
      <c r="F20" s="21">
        <f>IFERROR(Invoer!V22 * Invoer!$G$11/(Invoer!W22+Invoer!$G$11) * (Invoer!N22 + 273.15) / 273.15,0)</f>
        <v>1499.7742809469526</v>
      </c>
      <c r="G20" s="21">
        <f t="shared" si="0"/>
        <v>35994.58274272686</v>
      </c>
      <c r="H20" s="119">
        <f>IF(Invoer!AJ22=0,0,(2.1473*Invoer!AJ22-11.45))</f>
        <v>65.852800000000002</v>
      </c>
      <c r="I20" s="119">
        <f>IF(Invoer!AK22=0,0,(2.1473*Invoer!AK22-11.45))</f>
        <v>65.852800000000002</v>
      </c>
      <c r="J20" s="119">
        <f>IF(Invoer!AL22=0,0,(2.1473*Invoer!AL22-11.45))</f>
        <v>65.852800000000002</v>
      </c>
      <c r="K20" s="21">
        <f t="shared" si="1"/>
        <v>56896.819199999998</v>
      </c>
      <c r="L20" s="115">
        <f>((Invoer!$G$13/Invoer!$G$14)^-0.49)*34500*((G20 / (24 * 60 * 60) * Invoer!$G$13)/Invoer!$G$7)^0.86</f>
        <v>7.9629222055083408</v>
      </c>
      <c r="M20" s="17">
        <f>IF(L20=0,((Invoer!$G$13/Invoer!$G$14)^-0.49)*34500*((K20 / (24 * 60 * 60) * Invoer!$G$13)/Invoer!$G$7)^0.86,L20)</f>
        <v>7.9629222055083408</v>
      </c>
      <c r="N20" s="9">
        <f>M20*(1.024^(Invoer!M22-20))</f>
        <v>4.957084024416103</v>
      </c>
      <c r="O20" s="50">
        <f>IF(G20=0,((D20*E20*(1-EXP((-N20/D20)*(Invoer!$G$7/K20))))*(K20/Invoer!$G$7)),((D20*E20*(1-EXP((-N20/D20)*(Invoer!$G$7/G20))))*(G20/Invoer!$G$7)))</f>
        <v>4.3024906375778792E-2</v>
      </c>
      <c r="P20" s="117">
        <f>IFERROR(O20*Invoer!$G$7*(5/(60*24)),0)</f>
        <v>1.7030692107079104</v>
      </c>
      <c r="Q20" s="55"/>
      <c r="U20" s="16">
        <f>Invoer!$G$9*EXP(Invoer!$G$12*(1/(Invoer!P22+273.15)-1/Invoer!$G$10))</f>
        <v>3.1432501403863215E-2</v>
      </c>
      <c r="V20" s="20">
        <f>1/ ( U20*Invoer!$G$8 * (Invoer!P22 + 273.15) * 1000 )</f>
        <v>1.3185685623154806</v>
      </c>
      <c r="W20" s="30">
        <f>Invoer!O22</f>
        <v>1.5837637688794833E-3</v>
      </c>
      <c r="X20" s="20">
        <f>Invoer!$C$11*(Invoer!O22-Invoer!$G$20/V20)</f>
        <v>4.068732943181377E-3</v>
      </c>
      <c r="Y20" s="11">
        <f t="shared" si="2"/>
        <v>4.068732943181377E-3</v>
      </c>
      <c r="Z20" s="22">
        <f>Y20*Invoer!$C$13 * (5/(60*24))</f>
        <v>0.15414564285781945</v>
      </c>
      <c r="AE20" s="20">
        <f>Z20*Invoer!$G$21/1000</f>
        <v>4.0848595357322152E-2</v>
      </c>
      <c r="AF20" s="20">
        <f>P20*Invoer!$G$21/1000</f>
        <v>0.45131334083759622</v>
      </c>
      <c r="AK20" s="62">
        <f>IF(Berekeningen!F20/(60/5)*Invoer!$G$18=0,(K20/24)/(60/5),Berekeningen!F20/(60/5)*Invoer!$G$18)</f>
        <v>3.0370429189175789</v>
      </c>
      <c r="AL20" s="17">
        <f>AK20*Invoer!$G$19</f>
        <v>1.9710408543775089</v>
      </c>
      <c r="AN20" s="60"/>
      <c r="AO20" s="57"/>
      <c r="AP20" s="57"/>
      <c r="AQ20" s="45"/>
      <c r="AR20" s="45"/>
      <c r="AS20" s="45"/>
      <c r="AT20" s="57"/>
      <c r="AV20" s="54"/>
      <c r="AX20" s="56"/>
    </row>
    <row r="21" spans="1:50" x14ac:dyDescent="0.35">
      <c r="A21" s="61">
        <v>6.25E-2</v>
      </c>
      <c r="B21" s="54"/>
      <c r="C21" s="16">
        <f>Invoer!$G$9*EXP(Invoer!$G$12*(1/(Invoer!N23+273.15)-1/Invoer!$G$10))</f>
        <v>3.1432501403863215E-2</v>
      </c>
      <c r="D21" s="10">
        <f>1/(C21*Invoer!$G$8*(Invoer!N23+273.15)*10^3)</f>
        <v>1.3185685623154806</v>
      </c>
      <c r="E21" s="20">
        <f>Invoer!M23</f>
        <v>1.5398816402466764E-2</v>
      </c>
      <c r="F21" s="21">
        <f>IFERROR(Invoer!V23 * Invoer!$G$11/(Invoer!W23+Invoer!$G$11) * (Invoer!N23 + 273.15) / 273.15,0)</f>
        <v>1473.3425558657204</v>
      </c>
      <c r="G21" s="21">
        <f t="shared" si="0"/>
        <v>35360.221340777294</v>
      </c>
      <c r="H21" s="119">
        <f>IF(Invoer!AJ23=0,0,(2.1473*Invoer!AJ23-11.45))</f>
        <v>65.852800000000002</v>
      </c>
      <c r="I21" s="119">
        <f>IF(Invoer!AK23=0,0,(2.1473*Invoer!AK23-11.45))</f>
        <v>65.852800000000002</v>
      </c>
      <c r="J21" s="119">
        <f>IF(Invoer!AL23=0,0,(2.1473*Invoer!AL23-11.45))</f>
        <v>65.852800000000002</v>
      </c>
      <c r="K21" s="21">
        <f t="shared" si="1"/>
        <v>56896.819199999998</v>
      </c>
      <c r="L21" s="115">
        <f>((Invoer!$G$13/Invoer!$G$14)^-0.49)*34500*((G21 / (24 * 60 * 60) * Invoer!$G$13)/Invoer!$G$7)^0.86</f>
        <v>7.8420825181757348</v>
      </c>
      <c r="M21" s="17">
        <f>IF(L21=0,((Invoer!$G$13/Invoer!$G$14)^-0.49)*34500*((K21 / (24 * 60 * 60) * Invoer!$G$13)/Invoer!$G$7)^0.86,L21)</f>
        <v>7.8420825181757348</v>
      </c>
      <c r="N21" s="9">
        <f>M21*(1.024^(Invoer!M23-20))</f>
        <v>4.8819225160981317</v>
      </c>
      <c r="O21" s="50">
        <f>IF(G21=0,((D21*E21*(1-EXP((-N21/D21)*(Invoer!$G$7/K21))))*(K21/Invoer!$G$7)),((D21*E21*(1-EXP((-N21/D21)*(Invoer!$G$7/G21))))*(G21/Invoer!$G$7)))</f>
        <v>4.3889755212673312E-2</v>
      </c>
      <c r="P21" s="117">
        <f>IFERROR(O21*Invoer!$G$7*(5/(60*24)),0)</f>
        <v>1.7373028105016517</v>
      </c>
      <c r="Q21" s="55"/>
      <c r="U21" s="16">
        <f>Invoer!$G$9*EXP(Invoer!$G$12*(1/(Invoer!P23+273.15)-1/Invoer!$G$10))</f>
        <v>3.1432501403863215E-2</v>
      </c>
      <c r="V21" s="20">
        <f>1/ ( U21*Invoer!$G$8 * (Invoer!P23 + 273.15) * 1000 )</f>
        <v>1.3185685623154806</v>
      </c>
      <c r="W21" s="30">
        <f>Invoer!O23</f>
        <v>1.5972222337344041E-3</v>
      </c>
      <c r="X21" s="20">
        <f>Invoer!$C$11*(Invoer!O23-Invoer!$G$20/V21)</f>
        <v>4.1091083377461403E-3</v>
      </c>
      <c r="Y21" s="11">
        <f t="shared" si="2"/>
        <v>4.1091083377461403E-3</v>
      </c>
      <c r="Z21" s="22">
        <f>Y21*Invoer!$C$13 * (5/(60*24))</f>
        <v>0.15567528150398657</v>
      </c>
      <c r="AE21" s="20">
        <f>Z21*Invoer!$G$21/1000</f>
        <v>4.1253949598556439E-2</v>
      </c>
      <c r="AF21" s="20">
        <f>P21*Invoer!$G$21/1000</f>
        <v>0.46038524478293774</v>
      </c>
      <c r="AK21" s="62">
        <f>IF(Berekeningen!F21/(60/5)*Invoer!$G$18=0,(K21/24)/(60/5),Berekeningen!F21/(60/5)*Invoer!$G$18)</f>
        <v>2.9835186756280838</v>
      </c>
      <c r="AL21" s="17">
        <f>AK21*Invoer!$G$19</f>
        <v>1.9363036204826265</v>
      </c>
      <c r="AN21" s="60"/>
      <c r="AO21" s="57"/>
      <c r="AP21" s="57"/>
      <c r="AQ21" s="45"/>
      <c r="AR21" s="45"/>
      <c r="AS21" s="45"/>
      <c r="AT21" s="57"/>
      <c r="AV21" s="54"/>
      <c r="AX21" s="56"/>
    </row>
    <row r="22" spans="1:50" x14ac:dyDescent="0.35">
      <c r="A22" s="61">
        <v>6.5972222222222196E-2</v>
      </c>
      <c r="B22" s="54"/>
      <c r="C22" s="16">
        <f>Invoer!$G$9*EXP(Invoer!$G$12*(1/(Invoer!N24+273.15)-1/Invoer!$G$10))</f>
        <v>3.1432501403863215E-2</v>
      </c>
      <c r="D22" s="10">
        <f>1/(C22*Invoer!$G$8*(Invoer!N24+273.15)*10^3)</f>
        <v>1.3185685623154806</v>
      </c>
      <c r="E22" s="20">
        <f>Invoer!M24</f>
        <v>1.6557854513666825E-2</v>
      </c>
      <c r="F22" s="21">
        <f>IFERROR(Invoer!V24 * Invoer!$G$11/(Invoer!W24+Invoer!$G$11) * (Invoer!N24 + 273.15) / 273.15,0)</f>
        <v>1457.198340233135</v>
      </c>
      <c r="G22" s="21">
        <f t="shared" si="0"/>
        <v>34972.760165595239</v>
      </c>
      <c r="H22" s="119">
        <f>IF(Invoer!AJ24=0,0,(2.1473*Invoer!AJ24-11.45))</f>
        <v>65.852800000000002</v>
      </c>
      <c r="I22" s="119">
        <f>IF(Invoer!AK24=0,0,(2.1473*Invoer!AK24-11.45))</f>
        <v>65.852800000000002</v>
      </c>
      <c r="J22" s="119">
        <f>IF(Invoer!AL24=0,0,(2.1473*Invoer!AL24-11.45))</f>
        <v>65.852800000000002</v>
      </c>
      <c r="K22" s="21">
        <f t="shared" si="1"/>
        <v>56896.819199999998</v>
      </c>
      <c r="L22" s="115">
        <f>((Invoer!$G$13/Invoer!$G$14)^-0.49)*34500*((G22 / (24 * 60 * 60) * Invoer!$G$13)/Invoer!$G$7)^0.86</f>
        <v>7.7681258294607209</v>
      </c>
      <c r="M22" s="17">
        <f>IF(L22=0,((Invoer!$G$13/Invoer!$G$14)^-0.49)*34500*((K22 / (24 * 60 * 60) * Invoer!$G$13)/Invoer!$G$7)^0.86,L22)</f>
        <v>7.7681258294607209</v>
      </c>
      <c r="N22" s="9">
        <f>M22*(1.024^(Invoer!M24-20))</f>
        <v>4.8360152769168554</v>
      </c>
      <c r="O22" s="50">
        <f>IF(G22=0,((D22*E22*(1-EXP((-N22/D22)*(Invoer!$G$7/K22))))*(K22/Invoer!$G$7)),((D22*E22*(1-EXP((-N22/D22)*(Invoer!$G$7/G22))))*(G22/Invoer!$G$7)))</f>
        <v>4.6714167995733052E-2</v>
      </c>
      <c r="P22" s="117">
        <f>IFERROR(O22*Invoer!$G$7*(5/(60*24)),0)</f>
        <v>1.8491024831644332</v>
      </c>
      <c r="Q22" s="55"/>
      <c r="U22" s="16">
        <f>Invoer!$G$9*EXP(Invoer!$G$12*(1/(Invoer!P24+273.15)-1/Invoer!$G$10))</f>
        <v>3.1432501403863215E-2</v>
      </c>
      <c r="V22" s="20">
        <f>1/ ( U22*Invoer!$G$8 * (Invoer!P24 + 273.15) * 1000 )</f>
        <v>1.3185685623154806</v>
      </c>
      <c r="W22" s="30">
        <f>Invoer!O24</f>
        <v>2.0713009030259855E-3</v>
      </c>
      <c r="X22" s="20">
        <f>Invoer!$C$11*(Invoer!O24-Invoer!$G$20/V22)</f>
        <v>5.5313443456208831E-3</v>
      </c>
      <c r="Y22" s="11">
        <f t="shared" si="2"/>
        <v>5.5313443456208831E-3</v>
      </c>
      <c r="Z22" s="22">
        <f>Y22*Invoer!$C$13 * (5/(60*24))</f>
        <v>0.20955728526065781</v>
      </c>
      <c r="AE22" s="20">
        <f>Z22*Invoer!$G$21/1000</f>
        <v>5.5532680594074318E-2</v>
      </c>
      <c r="AF22" s="20">
        <f>P22*Invoer!$G$21/1000</f>
        <v>0.49001215803857479</v>
      </c>
      <c r="AK22" s="62">
        <f>IF(Berekeningen!F22/(60/5)*Invoer!$G$18=0,(K22/24)/(60/5),Berekeningen!F22/(60/5)*Invoer!$G$18)</f>
        <v>2.9508266389720981</v>
      </c>
      <c r="AL22" s="17">
        <f>AK22*Invoer!$G$19</f>
        <v>1.9150864886928918</v>
      </c>
      <c r="AN22" s="60"/>
      <c r="AO22" s="57"/>
      <c r="AP22" s="57"/>
      <c r="AQ22" s="45"/>
      <c r="AR22" s="45"/>
      <c r="AS22" s="45"/>
      <c r="AT22" s="57"/>
      <c r="AV22" s="54"/>
      <c r="AX22" s="56"/>
    </row>
    <row r="23" spans="1:50" x14ac:dyDescent="0.35">
      <c r="A23" s="61">
        <v>6.9444444444444406E-2</v>
      </c>
      <c r="B23" s="54"/>
      <c r="C23" s="16">
        <f>Invoer!$G$9*EXP(Invoer!$G$12*(1/(Invoer!N25+273.15)-1/Invoer!$G$10))</f>
        <v>3.1432501403863215E-2</v>
      </c>
      <c r="D23" s="10">
        <f>1/(C23*Invoer!$G$8*(Invoer!N25+273.15)*10^3)</f>
        <v>1.3185685623154806</v>
      </c>
      <c r="E23" s="20">
        <f>Invoer!M25</f>
        <v>1.6319444775581358E-2</v>
      </c>
      <c r="F23" s="21">
        <f>IFERROR(Invoer!V25 * Invoer!$G$11/(Invoer!W25+Invoer!$G$11) * (Invoer!N25 + 273.15) / 273.15,0)</f>
        <v>1486.2373862308534</v>
      </c>
      <c r="G23" s="21">
        <f t="shared" si="0"/>
        <v>35669.697269540484</v>
      </c>
      <c r="H23" s="119">
        <f>IF(Invoer!AJ25=0,0,(2.1473*Invoer!AJ25-11.45))</f>
        <v>65.852800000000002</v>
      </c>
      <c r="I23" s="119">
        <f>IF(Invoer!AK25=0,0,(2.1473*Invoer!AK25-11.45))</f>
        <v>65.852800000000002</v>
      </c>
      <c r="J23" s="119">
        <f>IF(Invoer!AL25=0,0,(2.1473*Invoer!AL25-11.45))</f>
        <v>65.852800000000002</v>
      </c>
      <c r="K23" s="21">
        <f t="shared" si="1"/>
        <v>56896.819199999998</v>
      </c>
      <c r="L23" s="115">
        <f>((Invoer!$G$13/Invoer!$G$14)^-0.49)*34500*((G23 / (24 * 60 * 60) * Invoer!$G$13)/Invoer!$G$7)^0.86</f>
        <v>7.9010722592600997</v>
      </c>
      <c r="M23" s="17">
        <f>IF(L23=0,((Invoer!$G$13/Invoer!$G$14)^-0.49)*34500*((K23 / (24 * 60 * 60) * Invoer!$G$13)/Invoer!$G$7)^0.86,L23)</f>
        <v>7.9010722592600997</v>
      </c>
      <c r="N23" s="9">
        <f>M23*(1.024^(Invoer!M25-20))</f>
        <v>4.918752726460899</v>
      </c>
      <c r="O23" s="50">
        <f>IF(G23=0,((D23*E23*(1-EXP((-N23/D23)*(Invoer!$G$7/K23))))*(K23/Invoer!$G$7)),((D23*E23*(1-EXP((-N23/D23)*(Invoer!$G$7/G23))))*(G23/Invoer!$G$7)))</f>
        <v>4.6891635391459074E-2</v>
      </c>
      <c r="P23" s="117">
        <f>IFERROR(O23*Invoer!$G$7*(5/(60*24)),0)</f>
        <v>1.8561272342452548</v>
      </c>
      <c r="Q23" s="55"/>
      <c r="U23" s="16">
        <f>Invoer!$G$9*EXP(Invoer!$G$12*(1/(Invoer!P25+273.15)-1/Invoer!$G$10))</f>
        <v>3.1432501403863215E-2</v>
      </c>
      <c r="V23" s="20">
        <f>1/ ( U23*Invoer!$G$8 * (Invoer!P25 + 273.15) * 1000 )</f>
        <v>1.3185685623154806</v>
      </c>
      <c r="W23" s="30">
        <f>Invoer!O25</f>
        <v>2.4580583403803757E-3</v>
      </c>
      <c r="X23" s="20">
        <f>Invoer!$C$11*(Invoer!O25-Invoer!$G$20/V23)</f>
        <v>6.691616657684054E-3</v>
      </c>
      <c r="Y23" s="11">
        <f t="shared" si="2"/>
        <v>6.691616657684054E-3</v>
      </c>
      <c r="Z23" s="22">
        <f>Y23*Invoer!$C$13 * (5/(60*24))</f>
        <v>0.25351468524996773</v>
      </c>
      <c r="AE23" s="20">
        <f>Z23*Invoer!$G$21/1000</f>
        <v>6.7181391591241452E-2</v>
      </c>
      <c r="AF23" s="20">
        <f>P23*Invoer!$G$21/1000</f>
        <v>0.49187371707499256</v>
      </c>
      <c r="AK23" s="62">
        <f>IF(Berekeningen!F23/(60/5)*Invoer!$G$18=0,(K23/24)/(60/5),Berekeningen!F23/(60/5)*Invoer!$G$18)</f>
        <v>3.0096307071174779</v>
      </c>
      <c r="AL23" s="17">
        <f>AK23*Invoer!$G$19</f>
        <v>1.9532503289192433</v>
      </c>
      <c r="AN23" s="60"/>
      <c r="AO23" s="57"/>
      <c r="AP23" s="57"/>
      <c r="AQ23" s="45"/>
      <c r="AR23" s="45"/>
      <c r="AS23" s="45"/>
      <c r="AT23" s="57"/>
      <c r="AV23" s="54"/>
      <c r="AX23" s="56"/>
    </row>
    <row r="24" spans="1:50" x14ac:dyDescent="0.35">
      <c r="A24" s="61">
        <v>7.2916666666666699E-2</v>
      </c>
      <c r="B24" s="54"/>
      <c r="C24" s="16">
        <f>Invoer!$G$9*EXP(Invoer!$G$12*(1/(Invoer!N26+273.15)-1/Invoer!$G$10))</f>
        <v>3.1432501403863215E-2</v>
      </c>
      <c r="D24" s="10">
        <f>1/(C24*Invoer!$G$8*(Invoer!N26+273.15)*10^3)</f>
        <v>1.3185685623154806</v>
      </c>
      <c r="E24" s="20">
        <f>Invoer!M26</f>
        <v>1.5798611193986289E-2</v>
      </c>
      <c r="F24" s="21">
        <f>IFERROR(Invoer!V26 * Invoer!$G$11/(Invoer!W26+Invoer!$G$11) * (Invoer!N26 + 273.15) / 273.15,0)</f>
        <v>1492.9077093150659</v>
      </c>
      <c r="G24" s="21">
        <f t="shared" si="0"/>
        <v>35829.785023561577</v>
      </c>
      <c r="H24" s="119">
        <f>IF(Invoer!AJ26=0,0,(2.1473*Invoer!AJ26-11.45))</f>
        <v>65.852800000000002</v>
      </c>
      <c r="I24" s="119">
        <f>IF(Invoer!AK26=0,0,(2.1473*Invoer!AK26-11.45))</f>
        <v>65.852800000000002</v>
      </c>
      <c r="J24" s="119">
        <f>IF(Invoer!AL26=0,0,(2.1473*Invoer!AL26-11.45))</f>
        <v>65.852800000000002</v>
      </c>
      <c r="K24" s="21">
        <f t="shared" si="1"/>
        <v>56896.819199999998</v>
      </c>
      <c r="L24" s="115">
        <f>((Invoer!$G$13/Invoer!$G$14)^-0.49)*34500*((G24 / (24 * 60 * 60) * Invoer!$G$13)/Invoer!$G$7)^0.86</f>
        <v>7.9315587154548384</v>
      </c>
      <c r="M24" s="17">
        <f>IF(L24=0,((Invoer!$G$13/Invoer!$G$14)^-0.49)*34500*((K24 / (24 * 60 * 60) * Invoer!$G$13)/Invoer!$G$7)^0.86,L24)</f>
        <v>7.9315587154548384</v>
      </c>
      <c r="N24" s="9">
        <f>M24*(1.024^(Invoer!M26-20))</f>
        <v>4.9376708467105512</v>
      </c>
      <c r="O24" s="50">
        <f>IF(G24=0,((D24*E24*(1-EXP((-N24/D24)*(Invoer!$G$7/K24))))*(K24/Invoer!$G$7)),((D24*E24*(1-EXP((-N24/D24)*(Invoer!$G$7/G24))))*(G24/Invoer!$G$7)))</f>
        <v>4.5583681013260338E-2</v>
      </c>
      <c r="P24" s="117">
        <f>IFERROR(O24*Invoer!$G$7*(5/(60*24)),0)</f>
        <v>1.8043540401082216</v>
      </c>
      <c r="Q24" s="55"/>
      <c r="U24" s="16">
        <f>Invoer!$G$9*EXP(Invoer!$G$12*(1/(Invoer!P26+273.15)-1/Invoer!$G$10))</f>
        <v>3.1432501403863215E-2</v>
      </c>
      <c r="V24" s="20">
        <f>1/ ( U24*Invoer!$G$8 * (Invoer!P26 + 273.15) * 1000 )</f>
        <v>1.3185685623154806</v>
      </c>
      <c r="W24" s="30">
        <f>Invoer!O26</f>
        <v>2.9415051369596767E-3</v>
      </c>
      <c r="X24" s="20">
        <f>Invoer!$C$11*(Invoer!O26-Invoer!$G$20/V24)</f>
        <v>8.141957047421957E-3</v>
      </c>
      <c r="Y24" s="11">
        <f t="shared" si="2"/>
        <v>8.141957047421957E-3</v>
      </c>
      <c r="Z24" s="22">
        <f>Y24*Invoer!$C$13 * (5/(60*24))</f>
        <v>0.30846143522368391</v>
      </c>
      <c r="AE24" s="20">
        <f>Z24*Invoer!$G$21/1000</f>
        <v>8.1742280334276232E-2</v>
      </c>
      <c r="AF24" s="20">
        <f>P24*Invoer!$G$21/1000</f>
        <v>0.47815382062867873</v>
      </c>
      <c r="AK24" s="62">
        <f>IF(Berekeningen!F24/(60/5)*Invoer!$G$18=0,(K24/24)/(60/5),Berekeningen!F24/(60/5)*Invoer!$G$18)</f>
        <v>3.023138111363008</v>
      </c>
      <c r="AL24" s="17">
        <f>AK24*Invoer!$G$19</f>
        <v>1.9620166342745924</v>
      </c>
      <c r="AN24" s="60"/>
      <c r="AO24" s="57"/>
      <c r="AP24" s="57"/>
      <c r="AQ24" s="45"/>
      <c r="AR24" s="45"/>
      <c r="AS24" s="45"/>
      <c r="AT24" s="57"/>
      <c r="AV24" s="54"/>
      <c r="AX24" s="56"/>
    </row>
    <row r="25" spans="1:50" x14ac:dyDescent="0.35">
      <c r="A25" s="61">
        <v>7.6388888888888895E-2</v>
      </c>
      <c r="B25" s="54"/>
      <c r="C25" s="16">
        <f>Invoer!$G$9*EXP(Invoer!$G$12*(1/(Invoer!N27+273.15)-1/Invoer!$G$10))</f>
        <v>3.1432982857589144E-2</v>
      </c>
      <c r="D25" s="10">
        <f>1/(C25*Invoer!$G$8*(Invoer!N27+273.15)*10^3)</f>
        <v>1.3185505570749712</v>
      </c>
      <c r="E25" s="20">
        <f>Invoer!M27</f>
        <v>1.536458320924794E-2</v>
      </c>
      <c r="F25" s="21">
        <f>IFERROR(Invoer!V27 * Invoer!$G$11/(Invoer!W27+Invoer!$G$11) * (Invoer!N27 + 273.15) / 273.15,0)</f>
        <v>1491.0240938498596</v>
      </c>
      <c r="G25" s="21">
        <f t="shared" si="0"/>
        <v>35784.578252396634</v>
      </c>
      <c r="H25" s="119">
        <f>IF(Invoer!AJ27=0,0,(2.1473*Invoer!AJ27-11.45))</f>
        <v>65.852800000000002</v>
      </c>
      <c r="I25" s="119">
        <f>IF(Invoer!AK27=0,0,(2.1473*Invoer!AK27-11.45))</f>
        <v>65.852800000000002</v>
      </c>
      <c r="J25" s="119">
        <f>IF(Invoer!AL27=0,0,(2.1473*Invoer!AL27-11.45))</f>
        <v>65.852800000000002</v>
      </c>
      <c r="K25" s="21">
        <f t="shared" si="1"/>
        <v>56896.819199999998</v>
      </c>
      <c r="L25" s="115">
        <f>((Invoer!$G$13/Invoer!$G$14)^-0.49)*34500*((G25 / (24 * 60 * 60) * Invoer!$G$13)/Invoer!$G$7)^0.86</f>
        <v>7.9229516589313942</v>
      </c>
      <c r="M25" s="17">
        <f>IF(L25=0,((Invoer!$G$13/Invoer!$G$14)^-0.49)*34500*((K25 / (24 * 60 * 60) * Invoer!$G$13)/Invoer!$G$7)^0.86,L25)</f>
        <v>7.9229516589313942</v>
      </c>
      <c r="N25" s="9">
        <f>M25*(1.024^(Invoer!M27-20))</f>
        <v>4.9322618838401899</v>
      </c>
      <c r="O25" s="50">
        <f>IF(G25=0,((D25*E25*(1-EXP((-N25/D25)*(Invoer!$G$7/K25))))*(K25/Invoer!$G$7)),((D25*E25*(1-EXP((-N25/D25)*(Invoer!$G$7/G25))))*(G25/Invoer!$G$7)))</f>
        <v>4.4278989118169312E-2</v>
      </c>
      <c r="P25" s="117">
        <f>IFERROR(O25*Invoer!$G$7*(5/(60*24)),0)</f>
        <v>1.7527099859275352</v>
      </c>
      <c r="Q25" s="55"/>
      <c r="U25" s="16">
        <f>Invoer!$G$9*EXP(Invoer!$G$12*(1/(Invoer!P27+273.15)-1/Invoer!$G$10))</f>
        <v>3.1432982857589144E-2</v>
      </c>
      <c r="V25" s="20">
        <f>1/ ( U25*Invoer!$G$8 * (Invoer!P27 + 273.15) * 1000 )</f>
        <v>1.3185505570749712</v>
      </c>
      <c r="W25" s="30">
        <f>Invoer!O27</f>
        <v>3.1666895774833392E-3</v>
      </c>
      <c r="X25" s="20">
        <f>Invoer!$C$11*(Invoer!O27-Invoer!$G$20/V25)</f>
        <v>8.8175010484345256E-3</v>
      </c>
      <c r="Y25" s="11">
        <f t="shared" si="2"/>
        <v>8.8175010484345256E-3</v>
      </c>
      <c r="Z25" s="22">
        <f>Y25*Invoer!$C$13 * (5/(60*24))</f>
        <v>0.33405470117871217</v>
      </c>
      <c r="AE25" s="20">
        <f>Z25*Invoer!$G$21/1000</f>
        <v>8.8524495812358717E-2</v>
      </c>
      <c r="AF25" s="20">
        <f>P25*Invoer!$G$21/1000</f>
        <v>0.46446814627079686</v>
      </c>
      <c r="AK25" s="62">
        <f>IF(Berekeningen!F25/(60/5)*Invoer!$G$18=0,(K25/24)/(60/5),Berekeningen!F25/(60/5)*Invoer!$G$18)</f>
        <v>3.0193237900459655</v>
      </c>
      <c r="AL25" s="17">
        <f>AK25*Invoer!$G$19</f>
        <v>1.9595411397398317</v>
      </c>
      <c r="AN25" s="60"/>
      <c r="AO25" s="57"/>
      <c r="AP25" s="57"/>
      <c r="AQ25" s="45"/>
      <c r="AR25" s="45"/>
      <c r="AS25" s="45"/>
      <c r="AT25" s="57"/>
      <c r="AV25" s="54"/>
      <c r="AX25" s="56"/>
    </row>
    <row r="26" spans="1:50" x14ac:dyDescent="0.35">
      <c r="A26" s="61">
        <v>7.9861111111111105E-2</v>
      </c>
      <c r="B26" s="54"/>
      <c r="C26" s="16">
        <f>Invoer!$G$9*EXP(Invoer!$G$12*(1/(Invoer!N28+273.15)-1/Invoer!$G$10))</f>
        <v>3.1438279440938702E-2</v>
      </c>
      <c r="D26" s="10">
        <f>1/(C26*Invoer!$G$8*(Invoer!N28+273.15)*10^3)</f>
        <v>1.3183525114665724</v>
      </c>
      <c r="E26" s="20">
        <f>Invoer!M28</f>
        <v>1.4826388508117816E-2</v>
      </c>
      <c r="F26" s="21">
        <f>IFERROR(Invoer!V28 * Invoer!$G$11/(Invoer!W28+Invoer!$G$11) * (Invoer!N28 + 273.15) / 273.15,0)</f>
        <v>1487.9736504202294</v>
      </c>
      <c r="G26" s="21">
        <f t="shared" si="0"/>
        <v>35711.367610085508</v>
      </c>
      <c r="H26" s="119">
        <f>IF(Invoer!AJ28=0,0,(2.1473*Invoer!AJ28-11.45))</f>
        <v>65.852800000000002</v>
      </c>
      <c r="I26" s="119">
        <f>IF(Invoer!AK28=0,0,(2.1473*Invoer!AK28-11.45))</f>
        <v>65.852800000000002</v>
      </c>
      <c r="J26" s="119">
        <f>IF(Invoer!AL28=0,0,(2.1473*Invoer!AL28-11.45))</f>
        <v>65.852800000000002</v>
      </c>
      <c r="K26" s="21">
        <f t="shared" si="1"/>
        <v>56896.819199999998</v>
      </c>
      <c r="L26" s="115">
        <f>((Invoer!$G$13/Invoer!$G$14)^-0.49)*34500*((G26 / (24 * 60 * 60) * Invoer!$G$13)/Invoer!$G$7)^0.86</f>
        <v>7.9090096289891294</v>
      </c>
      <c r="M26" s="17">
        <f>IF(L26=0,((Invoer!$G$13/Invoer!$G$14)^-0.49)*34500*((K26 / (24 * 60 * 60) * Invoer!$G$13)/Invoer!$G$7)^0.86,L26)</f>
        <v>7.9090096289891294</v>
      </c>
      <c r="N26" s="9">
        <f>M26*(1.024^(Invoer!M28-20))</f>
        <v>4.9235197304467446</v>
      </c>
      <c r="O26" s="50">
        <f>IF(G26=0,((D26*E26*(1-EXP((-N26/D26)*(Invoer!$G$7/K26))))*(K26/Invoer!$G$7)),((D26*E26*(1-EXP((-N26/D26)*(Invoer!$G$7/G26))))*(G26/Invoer!$G$7)))</f>
        <v>4.2643551856128697E-2</v>
      </c>
      <c r="P26" s="117">
        <f>IFERROR(O26*Invoer!$G$7*(5/(60*24)),0)</f>
        <v>1.6879739276384276</v>
      </c>
      <c r="Q26" s="55"/>
      <c r="U26" s="16">
        <f>Invoer!$G$9*EXP(Invoer!$G$12*(1/(Invoer!P28+273.15)-1/Invoer!$G$10))</f>
        <v>3.1438279440938702E-2</v>
      </c>
      <c r="V26" s="20">
        <f>1/ ( U26*Invoer!$G$8 * (Invoer!P28 + 273.15) * 1000 )</f>
        <v>1.3183525114665724</v>
      </c>
      <c r="W26" s="30">
        <f>Invoer!O28</f>
        <v>3.4236797396260954E-3</v>
      </c>
      <c r="X26" s="20">
        <f>Invoer!$C$11*(Invoer!O28-Invoer!$G$20/V26)</f>
        <v>9.5883689981504372E-3</v>
      </c>
      <c r="Y26" s="11">
        <f t="shared" si="2"/>
        <v>9.5883689981504372E-3</v>
      </c>
      <c r="Z26" s="22">
        <f>Y26*Invoer!$C$13 * (5/(60*24))</f>
        <v>0.36325935464867853</v>
      </c>
      <c r="AE26" s="20">
        <f>Z26*Invoer!$G$21/1000</f>
        <v>9.6263728981899818E-2</v>
      </c>
      <c r="AF26" s="20">
        <f>P26*Invoer!$G$21/1000</f>
        <v>0.4473130908241833</v>
      </c>
      <c r="AK26" s="62">
        <f>IF(Berekeningen!F26/(60/5)*Invoer!$G$18=0,(K26/24)/(60/5),Berekeningen!F26/(60/5)*Invoer!$G$18)</f>
        <v>3.0131466421009643</v>
      </c>
      <c r="AL26" s="17">
        <f>AK26*Invoer!$G$19</f>
        <v>1.9555321707235258</v>
      </c>
      <c r="AN26" s="60"/>
      <c r="AO26" s="57"/>
      <c r="AP26" s="57"/>
      <c r="AQ26" s="45"/>
      <c r="AR26" s="45"/>
      <c r="AS26" s="45"/>
      <c r="AT26" s="57"/>
      <c r="AV26" s="54"/>
      <c r="AX26" s="56"/>
    </row>
    <row r="27" spans="1:50" x14ac:dyDescent="0.35">
      <c r="A27" s="61">
        <v>8.3333333333333301E-2</v>
      </c>
      <c r="B27" s="54"/>
      <c r="C27" s="16">
        <f>Invoer!$G$9*EXP(Invoer!$G$12*(1/(Invoer!N29+273.15)-1/Invoer!$G$10))</f>
        <v>3.1444540439830804E-2</v>
      </c>
      <c r="D27" s="10">
        <f>1/(C27*Invoer!$G$8*(Invoer!N29+273.15)*10^3)</f>
        <v>1.3181184860158568</v>
      </c>
      <c r="E27" s="20">
        <f>Invoer!M29</f>
        <v>1.4637364977261313E-2</v>
      </c>
      <c r="F27" s="21">
        <f>IFERROR(Invoer!V29 * Invoer!$G$11/(Invoer!W29+Invoer!$G$11) * (Invoer!N29 + 273.15) / 273.15,0)</f>
        <v>1483.8375259611482</v>
      </c>
      <c r="G27" s="21">
        <f t="shared" si="0"/>
        <v>35612.100623067556</v>
      </c>
      <c r="H27" s="119">
        <f>IF(Invoer!AJ29=0,0,(2.1473*Invoer!AJ29-11.45))</f>
        <v>65.852800000000002</v>
      </c>
      <c r="I27" s="119">
        <f>IF(Invoer!AK29=0,0,(2.1473*Invoer!AK29-11.45))</f>
        <v>65.852800000000002</v>
      </c>
      <c r="J27" s="119">
        <f>IF(Invoer!AL29=0,0,(2.1473*Invoer!AL29-11.45))</f>
        <v>65.852800000000002</v>
      </c>
      <c r="K27" s="21">
        <f t="shared" si="1"/>
        <v>56896.819199999998</v>
      </c>
      <c r="L27" s="115">
        <f>((Invoer!$G$13/Invoer!$G$14)^-0.49)*34500*((G27 / (24 * 60 * 60) * Invoer!$G$13)/Invoer!$G$7)^0.86</f>
        <v>7.8900991077680604</v>
      </c>
      <c r="M27" s="17">
        <f>IF(L27=0,((Invoer!$G$13/Invoer!$G$14)^-0.49)*34500*((K27 / (24 * 60 * 60) * Invoer!$G$13)/Invoer!$G$7)^0.86,L27)</f>
        <v>7.8900991077680604</v>
      </c>
      <c r="N27" s="9">
        <f>M27*(1.024^(Invoer!M29-20))</f>
        <v>4.9117255262442612</v>
      </c>
      <c r="O27" s="50">
        <f>IF(G27=0,((D27*E27*(1-EXP((-N27/D27)*(Invoer!$G$7/K27))))*(K27/Invoer!$G$7)),((D27*E27*(1-EXP((-N27/D27)*(Invoer!$G$7/G27))))*(G27/Invoer!$G$7)))</f>
        <v>4.1987679987486551E-2</v>
      </c>
      <c r="P27" s="117">
        <f>IFERROR(O27*Invoer!$G$7*(5/(60*24)),0)</f>
        <v>1.6620123328380092</v>
      </c>
      <c r="Q27" s="55"/>
      <c r="U27" s="16">
        <f>Invoer!$G$9*EXP(Invoer!$G$12*(1/(Invoer!P29+273.15)-1/Invoer!$G$10))</f>
        <v>3.1444540439830804E-2</v>
      </c>
      <c r="V27" s="20">
        <f>1/ ( U27*Invoer!$G$8 * (Invoer!P29 + 273.15) * 1000 )</f>
        <v>1.3181184860158568</v>
      </c>
      <c r="W27" s="30">
        <f>Invoer!O29</f>
        <v>3.6806699017688516E-3</v>
      </c>
      <c r="X27" s="20">
        <f>Invoer!$C$11*(Invoer!O29-Invoer!$G$20/V27)</f>
        <v>1.0359218279840442E-2</v>
      </c>
      <c r="Y27" s="11">
        <f t="shared" si="2"/>
        <v>1.0359218279840442E-2</v>
      </c>
      <c r="Z27" s="22">
        <f>Y27*Invoer!$C$13 * (5/(60*24))</f>
        <v>0.39246330087270509</v>
      </c>
      <c r="AE27" s="20">
        <f>Z27*Invoer!$G$21/1000</f>
        <v>0.10400277473126686</v>
      </c>
      <c r="AF27" s="20">
        <f>P27*Invoer!$G$21/1000</f>
        <v>0.44043326820207246</v>
      </c>
      <c r="AK27" s="62">
        <f>IF(Berekeningen!F27/(60/5)*Invoer!$G$18=0,(K27/24)/(60/5),Berekeningen!F27/(60/5)*Invoer!$G$18)</f>
        <v>3.0047709900713251</v>
      </c>
      <c r="AL27" s="17">
        <f>AK27*Invoer!$G$19</f>
        <v>1.9500963725562901</v>
      </c>
      <c r="AN27" s="60"/>
      <c r="AO27" s="57"/>
      <c r="AP27" s="57"/>
      <c r="AQ27" s="45"/>
      <c r="AR27" s="45"/>
      <c r="AS27" s="45"/>
      <c r="AT27" s="57"/>
      <c r="AV27" s="54"/>
      <c r="AX27" s="56"/>
    </row>
    <row r="28" spans="1:50" x14ac:dyDescent="0.35">
      <c r="A28" s="61">
        <v>8.6805555555555594E-2</v>
      </c>
      <c r="B28" s="54"/>
      <c r="C28" s="16">
        <f>Invoer!$G$9*EXP(Invoer!$G$12*(1/(Invoer!N30+273.15)-1/Invoer!$G$10))</f>
        <v>3.1439242572782869E-2</v>
      </c>
      <c r="D28" s="10">
        <f>1/(C28*Invoer!$G$8*(Invoer!N30+273.15)*10^3)</f>
        <v>1.3183165055450321</v>
      </c>
      <c r="E28" s="20">
        <f>Invoer!M30</f>
        <v>1.4438066555385376E-2</v>
      </c>
      <c r="F28" s="21">
        <f>IFERROR(Invoer!V30 * Invoer!$G$11/(Invoer!W30+Invoer!$G$11) * (Invoer!N30 + 273.15) / 273.15,0)</f>
        <v>1499.4726802637731</v>
      </c>
      <c r="G28" s="21">
        <f t="shared" si="0"/>
        <v>35987.344326330553</v>
      </c>
      <c r="H28" s="119">
        <f>IF(Invoer!AJ30=0,0,(2.1473*Invoer!AJ30-11.45))</f>
        <v>65.852800000000002</v>
      </c>
      <c r="I28" s="119">
        <f>IF(Invoer!AK30=0,0,(2.1473*Invoer!AK30-11.45))</f>
        <v>65.852800000000002</v>
      </c>
      <c r="J28" s="119">
        <f>IF(Invoer!AL30=0,0,(2.1473*Invoer!AL30-11.45))</f>
        <v>65.852800000000002</v>
      </c>
      <c r="K28" s="21">
        <f t="shared" si="1"/>
        <v>56896.819199999998</v>
      </c>
      <c r="L28" s="115">
        <f>((Invoer!$G$13/Invoer!$G$14)^-0.49)*34500*((G28 / (24 * 60 * 60) * Invoer!$G$13)/Invoer!$G$7)^0.86</f>
        <v>7.9615450484980341</v>
      </c>
      <c r="M28" s="17">
        <f>IF(L28=0,((Invoer!$G$13/Invoer!$G$14)^-0.49)*34500*((K28 / (24 * 60 * 60) * Invoer!$G$13)/Invoer!$G$7)^0.86,L28)</f>
        <v>7.9615450484980341</v>
      </c>
      <c r="N28" s="9">
        <f>M28*(1.024^(Invoer!M30-20))</f>
        <v>4.956178455231397</v>
      </c>
      <c r="O28" s="50">
        <f>IF(G28=0,((D28*E28*(1-EXP((-N28/D28)*(Invoer!$G$7/K28))))*(K28/Invoer!$G$7)),((D28*E28*(1-EXP((-N28/D28)*(Invoer!$G$7/G28))))*(G28/Invoer!$G$7)))</f>
        <v>4.1823392844581662E-2</v>
      </c>
      <c r="P28" s="117">
        <f>IFERROR(O28*Invoer!$G$7*(5/(60*24)),0)</f>
        <v>1.6555093000980241</v>
      </c>
      <c r="Q28" s="55"/>
      <c r="U28" s="16">
        <f>Invoer!$G$9*EXP(Invoer!$G$12*(1/(Invoer!P30+273.15)-1/Invoer!$G$10))</f>
        <v>3.1439242572782869E-2</v>
      </c>
      <c r="V28" s="20">
        <f>1/ ( U28*Invoer!$G$8 * (Invoer!P30 + 273.15) * 1000 )</f>
        <v>1.3183165055450321</v>
      </c>
      <c r="W28" s="30">
        <f>Invoer!O30</f>
        <v>3.9376600639116077E-3</v>
      </c>
      <c r="X28" s="20">
        <f>Invoer!$C$11*(Invoer!O30-Invoer!$G$20/V28)</f>
        <v>1.1130291325886246E-2</v>
      </c>
      <c r="Y28" s="11">
        <f t="shared" si="2"/>
        <v>1.1130291325886246E-2</v>
      </c>
      <c r="Z28" s="22">
        <f>Y28*Invoer!$C$13 * (5/(60*24))</f>
        <v>0.42167572450258617</v>
      </c>
      <c r="AE28" s="20">
        <f>Z28*Invoer!$G$21/1000</f>
        <v>0.11174406699318533</v>
      </c>
      <c r="AF28" s="20">
        <f>P28*Invoer!$G$21/1000</f>
        <v>0.43870996452597638</v>
      </c>
      <c r="AK28" s="62">
        <f>IF(Berekeningen!F28/(60/5)*Invoer!$G$18=0,(K28/24)/(60/5),Berekeningen!F28/(60/5)*Invoer!$G$18)</f>
        <v>3.0364321775341403</v>
      </c>
      <c r="AL28" s="17">
        <f>AK28*Invoer!$G$19</f>
        <v>1.970644483219657</v>
      </c>
      <c r="AN28" s="60"/>
      <c r="AO28" s="57"/>
      <c r="AP28" s="57"/>
      <c r="AQ28" s="45"/>
      <c r="AR28" s="45"/>
      <c r="AS28" s="45"/>
      <c r="AT28" s="57"/>
      <c r="AV28" s="54"/>
      <c r="AX28" s="56"/>
    </row>
    <row r="29" spans="1:50" x14ac:dyDescent="0.35">
      <c r="A29" s="61">
        <v>9.0277777777777804E-2</v>
      </c>
      <c r="B29" s="54"/>
      <c r="C29" s="16">
        <f>Invoer!$G$9*EXP(Invoer!$G$12*(1/(Invoer!N31+273.15)-1/Invoer!$G$10))</f>
        <v>3.1456103194117957E-2</v>
      </c>
      <c r="D29" s="10">
        <f>1/(C29*Invoer!$G$8*(Invoer!N31+273.15)*10^3)</f>
        <v>1.3176865199956804</v>
      </c>
      <c r="E29" s="20">
        <f>Invoer!M31</f>
        <v>1.4238768133509438E-2</v>
      </c>
      <c r="F29" s="21">
        <f>IFERROR(Invoer!V31 * Invoer!$G$11/(Invoer!W31+Invoer!$G$11) * (Invoer!N31 + 273.15) / 273.15,0)</f>
        <v>1474.6722440226872</v>
      </c>
      <c r="G29" s="21">
        <f t="shared" si="0"/>
        <v>35392.133856544489</v>
      </c>
      <c r="H29" s="119">
        <f>IF(Invoer!AJ31=0,0,(2.1473*Invoer!AJ31-11.45))</f>
        <v>65.852800000000002</v>
      </c>
      <c r="I29" s="119">
        <f>IF(Invoer!AK31=0,0,(2.1473*Invoer!AK31-11.45))</f>
        <v>65.852800000000002</v>
      </c>
      <c r="J29" s="119">
        <f>IF(Invoer!AL31=0,0,(2.1473*Invoer!AL31-11.45))</f>
        <v>65.852800000000002</v>
      </c>
      <c r="K29" s="21">
        <f t="shared" si="1"/>
        <v>56896.819199999998</v>
      </c>
      <c r="L29" s="115">
        <f>((Invoer!$G$13/Invoer!$G$14)^-0.49)*34500*((G29 / (24 * 60 * 60) * Invoer!$G$13)/Invoer!$G$7)^0.86</f>
        <v>7.8481687501132509</v>
      </c>
      <c r="M29" s="17">
        <f>IF(L29=0,((Invoer!$G$13/Invoer!$G$14)^-0.49)*34500*((K29 / (24 * 60 * 60) * Invoer!$G$13)/Invoer!$G$7)^0.86,L29)</f>
        <v>7.8481687501132509</v>
      </c>
      <c r="N29" s="9">
        <f>M29*(1.024^(Invoer!M31-20))</f>
        <v>4.8855769556085171</v>
      </c>
      <c r="O29" s="50">
        <f>IF(G29=0,((D29*E29*(1-EXP((-N29/D29)*(Invoer!$G$7/K29))))*(K29/Invoer!$G$7)),((D29*E29*(1-EXP((-N29/D29)*(Invoer!$G$7/G29))))*(G29/Invoer!$G$7)))</f>
        <v>4.0603696684484991E-2</v>
      </c>
      <c r="P29" s="117">
        <f>IFERROR(O29*Invoer!$G$7*(5/(60*24)),0)</f>
        <v>1.6072296604275309</v>
      </c>
      <c r="Q29" s="55"/>
      <c r="U29" s="16">
        <f>Invoer!$G$9*EXP(Invoer!$G$12*(1/(Invoer!P31+273.15)-1/Invoer!$G$10))</f>
        <v>3.1456103194117957E-2</v>
      </c>
      <c r="V29" s="20">
        <f>1/ ( U29*Invoer!$G$8 * (Invoer!P31 + 273.15) * 1000 )</f>
        <v>1.3176865199956804</v>
      </c>
      <c r="W29" s="30">
        <f>Invoer!O31</f>
        <v>4.2577555881507575E-3</v>
      </c>
      <c r="X29" s="20">
        <f>Invoer!$C$11*(Invoer!O31-Invoer!$G$20/V29)</f>
        <v>1.2090251505251663E-2</v>
      </c>
      <c r="Y29" s="11">
        <f t="shared" si="2"/>
        <v>1.2090251505251663E-2</v>
      </c>
      <c r="Z29" s="22">
        <f>Y29*Invoer!$C$13 * (5/(60*24))</f>
        <v>0.4580442158812531</v>
      </c>
      <c r="AE29" s="20">
        <f>Z29*Invoer!$G$21/1000</f>
        <v>0.12138171720853207</v>
      </c>
      <c r="AF29" s="20">
        <f>P29*Invoer!$G$21/1000</f>
        <v>0.42591586001329568</v>
      </c>
      <c r="AK29" s="62">
        <f>IF(Berekeningen!F29/(60/5)*Invoer!$G$18=0,(K29/24)/(60/5),Berekeningen!F29/(60/5)*Invoer!$G$18)</f>
        <v>2.9862112941459413</v>
      </c>
      <c r="AL29" s="17">
        <f>AK29*Invoer!$G$19</f>
        <v>1.9380511299007159</v>
      </c>
      <c r="AN29" s="60"/>
      <c r="AO29" s="57"/>
      <c r="AP29" s="57"/>
      <c r="AQ29" s="45"/>
      <c r="AR29" s="45"/>
      <c r="AS29" s="45"/>
      <c r="AT29" s="57"/>
      <c r="AV29" s="54"/>
      <c r="AX29" s="56"/>
    </row>
    <row r="30" spans="1:50" x14ac:dyDescent="0.35">
      <c r="A30" s="61">
        <v>9.375E-2</v>
      </c>
      <c r="B30" s="54"/>
      <c r="C30" s="16">
        <f>Invoer!$G$9*EXP(Invoer!$G$12*(1/(Invoer!N32+273.15)-1/Invoer!$G$10))</f>
        <v>3.1459476638753606E-2</v>
      </c>
      <c r="D30" s="10">
        <f>1/(C30*Invoer!$G$8*(Invoer!N32+273.15)*10^3)</f>
        <v>1.3175605496902971</v>
      </c>
      <c r="E30" s="20">
        <f>Invoer!M32</f>
        <v>1.4039469711860875E-2</v>
      </c>
      <c r="F30" s="21">
        <f>IFERROR(Invoer!V32 * Invoer!$G$11/(Invoer!W32+Invoer!$G$11) * (Invoer!N32 + 273.15) / 273.15,0)</f>
        <v>1478.2755031897088</v>
      </c>
      <c r="G30" s="21">
        <f t="shared" si="0"/>
        <v>35478.612076553014</v>
      </c>
      <c r="H30" s="119">
        <f>IF(Invoer!AJ32=0,0,(2.1473*Invoer!AJ32-11.45))</f>
        <v>65.852800000000002</v>
      </c>
      <c r="I30" s="119">
        <f>IF(Invoer!AK32=0,0,(2.1473*Invoer!AK32-11.45))</f>
        <v>65.852800000000002</v>
      </c>
      <c r="J30" s="119">
        <f>IF(Invoer!AL32=0,0,(2.1473*Invoer!AL32-11.45))</f>
        <v>65.852800000000002</v>
      </c>
      <c r="K30" s="21">
        <f t="shared" si="1"/>
        <v>56896.819199999998</v>
      </c>
      <c r="L30" s="115">
        <f>((Invoer!$G$13/Invoer!$G$14)^-0.49)*34500*((G30 / (24 * 60 * 60) * Invoer!$G$13)/Invoer!$G$7)^0.86</f>
        <v>7.8646576833159649</v>
      </c>
      <c r="M30" s="17">
        <f>IF(L30=0,((Invoer!$G$13/Invoer!$G$14)^-0.49)*34500*((K30 / (24 * 60 * 60) * Invoer!$G$13)/Invoer!$G$7)^0.86,L30)</f>
        <v>7.8646576833159649</v>
      </c>
      <c r="N30" s="9">
        <f>M30*(1.024^(Invoer!M32-20))</f>
        <v>4.8958183686720043</v>
      </c>
      <c r="O30" s="50">
        <f>IF(G30=0,((D30*E30*(1-EXP((-N30/D30)*(Invoer!$G$7/K30))))*(K30/Invoer!$G$7)),((D30*E30*(1-EXP((-N30/D30)*(Invoer!$G$7/G30))))*(G30/Invoer!$G$7)))</f>
        <v>4.0124135114210847E-2</v>
      </c>
      <c r="P30" s="117">
        <f>IFERROR(O30*Invoer!$G$7*(5/(60*24)),0)</f>
        <v>1.5882470149375125</v>
      </c>
      <c r="Q30" s="55"/>
      <c r="U30" s="16">
        <f>Invoer!$G$9*EXP(Invoer!$G$12*(1/(Invoer!P32+273.15)-1/Invoer!$G$10))</f>
        <v>3.1459476638753606E-2</v>
      </c>
      <c r="V30" s="20">
        <f>1/ ( U30*Invoer!$G$8 * (Invoer!P32 + 273.15) * 1000 )</f>
        <v>1.3175605496902971</v>
      </c>
      <c r="W30" s="30">
        <f>Invoer!O32</f>
        <v>4.5014882925897837E-3</v>
      </c>
      <c r="X30" s="20">
        <f>Invoer!$C$11*(Invoer!O32-Invoer!$G$20/V30)</f>
        <v>1.2821384316339706E-2</v>
      </c>
      <c r="Y30" s="11">
        <f t="shared" si="2"/>
        <v>1.2821384316339706E-2</v>
      </c>
      <c r="Z30" s="22">
        <f>Y30*Invoer!$C$13 * (5/(60*24))</f>
        <v>0.48574348706799486</v>
      </c>
      <c r="AE30" s="20">
        <f>Z30*Invoer!$G$21/1000</f>
        <v>0.12872202407301864</v>
      </c>
      <c r="AF30" s="20">
        <f>P30*Invoer!$G$21/1000</f>
        <v>0.42088545895844082</v>
      </c>
      <c r="AK30" s="62">
        <f>IF(Berekeningen!F30/(60/5)*Invoer!$G$18=0,(K30/24)/(60/5),Berekeningen!F30/(60/5)*Invoer!$G$18)</f>
        <v>2.9935078939591602</v>
      </c>
      <c r="AL30" s="17">
        <f>AK30*Invoer!$G$19</f>
        <v>1.942786623179495</v>
      </c>
      <c r="AN30" s="60"/>
      <c r="AO30" s="57"/>
      <c r="AP30" s="57"/>
      <c r="AQ30" s="45"/>
      <c r="AR30" s="45"/>
      <c r="AS30" s="45"/>
      <c r="AT30" s="57"/>
      <c r="AV30" s="54"/>
      <c r="AX30" s="56"/>
    </row>
    <row r="31" spans="1:50" x14ac:dyDescent="0.35">
      <c r="A31" s="61">
        <v>9.7222222222222196E-2</v>
      </c>
      <c r="B31" s="54"/>
      <c r="C31" s="16">
        <f>Invoer!$G$9*EXP(Invoer!$G$12*(1/(Invoer!N33+273.15)-1/Invoer!$G$10))</f>
        <v>3.1459476638753606E-2</v>
      </c>
      <c r="D31" s="10">
        <f>1/(C31*Invoer!$G$8*(Invoer!N33+273.15)*10^3)</f>
        <v>1.3175605496902971</v>
      </c>
      <c r="E31" s="20">
        <f>Invoer!M33</f>
        <v>1.3840171289984937E-2</v>
      </c>
      <c r="F31" s="21">
        <f>IFERROR(Invoer!V33 * Invoer!$G$11/(Invoer!W33+Invoer!$G$11) * (Invoer!N33 + 273.15) / 273.15,0)</f>
        <v>1490.2991736918834</v>
      </c>
      <c r="G31" s="21">
        <f t="shared" si="0"/>
        <v>35767.180168605206</v>
      </c>
      <c r="H31" s="119">
        <f>IF(Invoer!AJ33=0,0,(2.1473*Invoer!AJ33-11.45))</f>
        <v>65.852800000000002</v>
      </c>
      <c r="I31" s="119">
        <f>IF(Invoer!AK33=0,0,(2.1473*Invoer!AK33-11.45))</f>
        <v>65.852800000000002</v>
      </c>
      <c r="J31" s="119">
        <f>IF(Invoer!AL33=0,0,(2.1473*Invoer!AL33-11.45))</f>
        <v>65.852800000000002</v>
      </c>
      <c r="K31" s="21">
        <f t="shared" si="1"/>
        <v>56896.819199999998</v>
      </c>
      <c r="L31" s="115">
        <f>((Invoer!$G$13/Invoer!$G$14)^-0.49)*34500*((G31 / (24 * 60 * 60) * Invoer!$G$13)/Invoer!$G$7)^0.86</f>
        <v>7.9196387785476663</v>
      </c>
      <c r="M31" s="17">
        <f>IF(L31=0,((Invoer!$G$13/Invoer!$G$14)^-0.49)*34500*((K31 / (24 * 60 * 60) * Invoer!$G$13)/Invoer!$G$7)^0.86,L31)</f>
        <v>7.9196387785476663</v>
      </c>
      <c r="N31" s="9">
        <f>M31*(1.024^(Invoer!M33-20))</f>
        <v>4.9300212799317267</v>
      </c>
      <c r="O31" s="50">
        <f>IF(G31=0,((D31*E31*(1-EXP((-N31/D31)*(Invoer!$G$7/K31))))*(K31/Invoer!$G$7)),((D31*E31*(1-EXP((-N31/D31)*(Invoer!$G$7/G31))))*(G31/Invoer!$G$7)))</f>
        <v>3.9852694628990513E-2</v>
      </c>
      <c r="P31" s="117">
        <f>IFERROR(O31*Invoer!$G$7*(5/(60*24)),0)</f>
        <v>1.5775024957308743</v>
      </c>
      <c r="Q31" s="55"/>
      <c r="U31" s="16">
        <f>Invoer!$G$9*EXP(Invoer!$G$12*(1/(Invoer!P33+273.15)-1/Invoer!$G$10))</f>
        <v>3.1459476638753606E-2</v>
      </c>
      <c r="V31" s="20">
        <f>1/ ( U31*Invoer!$G$8 * (Invoer!P33 + 273.15) * 1000 )</f>
        <v>1.3175605496902971</v>
      </c>
      <c r="W31" s="30">
        <f>Invoer!O33</f>
        <v>4.8735120799392462E-3</v>
      </c>
      <c r="X31" s="20">
        <f>Invoer!$C$11*(Invoer!O33-Invoer!$G$20/V31)</f>
        <v>1.3937455678388094E-2</v>
      </c>
      <c r="Y31" s="11">
        <f t="shared" si="2"/>
        <v>1.3937455678388094E-2</v>
      </c>
      <c r="Z31" s="22">
        <f>Y31*Invoer!$C$13 * (5/(60*24))</f>
        <v>0.52802631564893221</v>
      </c>
      <c r="AE31" s="20">
        <f>Z31*Invoer!$G$21/1000</f>
        <v>0.13992697364696705</v>
      </c>
      <c r="AF31" s="20">
        <f>P31*Invoer!$G$21/1000</f>
        <v>0.41803816136868172</v>
      </c>
      <c r="AK31" s="62">
        <f>IF(Berekeningen!F31/(60/5)*Invoer!$G$18=0,(K31/24)/(60/5),Berekeningen!F31/(60/5)*Invoer!$G$18)</f>
        <v>3.0178558267260636</v>
      </c>
      <c r="AL31" s="17">
        <f>AK31*Invoer!$G$19</f>
        <v>1.9585884315452153</v>
      </c>
      <c r="AN31" s="60"/>
      <c r="AO31" s="57"/>
      <c r="AP31" s="57"/>
      <c r="AQ31" s="45"/>
      <c r="AR31" s="45"/>
      <c r="AS31" s="45"/>
      <c r="AT31" s="57"/>
      <c r="AV31" s="54"/>
      <c r="AX31" s="56"/>
    </row>
    <row r="32" spans="1:50" x14ac:dyDescent="0.35">
      <c r="A32" s="61">
        <v>0.100694444444444</v>
      </c>
      <c r="B32" s="54"/>
      <c r="C32" s="16">
        <f>Invoer!$G$9*EXP(Invoer!$G$12*(1/(Invoer!N34+273.15)-1/Invoer!$G$10))</f>
        <v>3.1460440560942729E-2</v>
      </c>
      <c r="D32" s="10">
        <f>1/(C32*Invoer!$G$8*(Invoer!N34+273.15)*10^3)</f>
        <v>1.3175245598154193</v>
      </c>
      <c r="E32" s="20">
        <f>Invoer!M34</f>
        <v>1.3628472077410454E-2</v>
      </c>
      <c r="F32" s="21">
        <f>IFERROR(Invoer!V34 * Invoer!$G$11/(Invoer!W34+Invoer!$G$11) * (Invoer!N34 + 273.15) / 273.15,0)</f>
        <v>1524.0574109491322</v>
      </c>
      <c r="G32" s="21">
        <f t="shared" si="0"/>
        <v>36577.377862779176</v>
      </c>
      <c r="H32" s="119">
        <f>IF(Invoer!AJ34=0,0,(2.1473*Invoer!AJ34-11.45))</f>
        <v>65.852800000000002</v>
      </c>
      <c r="I32" s="119">
        <f>IF(Invoer!AK34=0,0,(2.1473*Invoer!AK34-11.45))</f>
        <v>65.852800000000002</v>
      </c>
      <c r="J32" s="119">
        <f>IF(Invoer!AL34=0,0,(2.1473*Invoer!AL34-11.45))</f>
        <v>65.852800000000002</v>
      </c>
      <c r="K32" s="21">
        <f t="shared" si="1"/>
        <v>56896.819199999998</v>
      </c>
      <c r="L32" s="115">
        <f>((Invoer!$G$13/Invoer!$G$14)^-0.49)*34500*((G32 / (24 * 60 * 60) * Invoer!$G$13)/Invoer!$G$7)^0.86</f>
        <v>8.073676402304212</v>
      </c>
      <c r="M32" s="17">
        <f>IF(L32=0,((Invoer!$G$13/Invoer!$G$14)^-0.49)*34500*((K32 / (24 * 60 * 60) * Invoer!$G$13)/Invoer!$G$7)^0.86,L32)</f>
        <v>8.073676402304212</v>
      </c>
      <c r="N32" s="9">
        <f>M32*(1.024^(Invoer!M34-20))</f>
        <v>5.0258853642746626</v>
      </c>
      <c r="O32" s="50">
        <f>IF(G32=0,((D32*E32*(1-EXP((-N32/D32)*(Invoer!$G$7/K32))))*(K32/Invoer!$G$7)),((D32*E32*(1-EXP((-N32/D32)*(Invoer!$G$7/G32))))*(G32/Invoer!$G$7)))</f>
        <v>4.0066013882785419E-2</v>
      </c>
      <c r="P32" s="117">
        <f>IFERROR(O32*Invoer!$G$7*(5/(60*24)),0)</f>
        <v>1.585946382860256</v>
      </c>
      <c r="Q32" s="55"/>
      <c r="U32" s="16">
        <f>Invoer!$G$9*EXP(Invoer!$G$12*(1/(Invoer!P34+273.15)-1/Invoer!$G$10))</f>
        <v>3.1460440560942729E-2</v>
      </c>
      <c r="V32" s="20">
        <f>1/ ( U32*Invoer!$G$8 * (Invoer!P34 + 273.15) * 1000 )</f>
        <v>1.3175245598154193</v>
      </c>
      <c r="W32" s="30">
        <f>Invoer!O34</f>
        <v>5.2455358672887087E-3</v>
      </c>
      <c r="X32" s="20">
        <f>Invoer!$C$11*(Invoer!O34-Invoer!$G$20/V32)</f>
        <v>1.505350838121396E-2</v>
      </c>
      <c r="Y32" s="11">
        <f t="shared" si="2"/>
        <v>1.505350838121396E-2</v>
      </c>
      <c r="Z32" s="22">
        <f>Y32*Invoer!$C$13 * (5/(60*24))</f>
        <v>0.57030843731744973</v>
      </c>
      <c r="AE32" s="20">
        <f>Z32*Invoer!$G$21/1000</f>
        <v>0.15113173588912418</v>
      </c>
      <c r="AF32" s="20">
        <f>P32*Invoer!$G$21/1000</f>
        <v>0.42027579145796784</v>
      </c>
      <c r="AK32" s="62">
        <f>IF(Berekeningen!F32/(60/5)*Invoer!$G$18=0,(K32/24)/(60/5),Berekeningen!F32/(60/5)*Invoer!$G$18)</f>
        <v>3.0862162571719924</v>
      </c>
      <c r="AL32" s="17">
        <f>AK32*Invoer!$G$19</f>
        <v>2.002954350904623</v>
      </c>
      <c r="AN32" s="60"/>
      <c r="AO32" s="57"/>
      <c r="AP32" s="57"/>
      <c r="AQ32" s="45"/>
      <c r="AR32" s="45"/>
      <c r="AS32" s="45"/>
      <c r="AT32" s="57"/>
      <c r="AV32" s="54"/>
      <c r="AX32" s="56"/>
    </row>
    <row r="33" spans="1:50" x14ac:dyDescent="0.35">
      <c r="A33" s="61">
        <v>0.104166666666667</v>
      </c>
      <c r="B33" s="54"/>
      <c r="C33" s="16">
        <f>Invoer!$G$9*EXP(Invoer!$G$12*(1/(Invoer!N35+273.15)-1/Invoer!$G$10))</f>
        <v>3.1460922535515627E-2</v>
      </c>
      <c r="D33" s="10">
        <f>1/(C33*Invoer!$G$8*(Invoer!N35+273.15)*10^3)</f>
        <v>1.3175065651514692</v>
      </c>
      <c r="E33" s="20">
        <f>Invoer!M35</f>
        <v>1.3288717051667238E-2</v>
      </c>
      <c r="F33" s="21">
        <f>IFERROR(Invoer!V35 * Invoer!$G$11/(Invoer!W35+Invoer!$G$11) * (Invoer!N35 + 273.15) / 273.15,0)</f>
        <v>1530.9623153231853</v>
      </c>
      <c r="G33" s="21">
        <f t="shared" si="0"/>
        <v>36743.095567756449</v>
      </c>
      <c r="H33" s="119">
        <f>IF(Invoer!AJ35=0,0,(2.1473*Invoer!AJ35-11.45))</f>
        <v>65.852800000000002</v>
      </c>
      <c r="I33" s="119">
        <f>IF(Invoer!AK35=0,0,(2.1473*Invoer!AK35-11.45))</f>
        <v>65.852800000000002</v>
      </c>
      <c r="J33" s="119">
        <f>IF(Invoer!AL35=0,0,(2.1473*Invoer!AL35-11.45))</f>
        <v>65.852800000000002</v>
      </c>
      <c r="K33" s="21">
        <f t="shared" si="1"/>
        <v>56896.819199999998</v>
      </c>
      <c r="L33" s="115">
        <f>((Invoer!$G$13/Invoer!$G$14)^-0.49)*34500*((G33 / (24 * 60 * 60) * Invoer!$G$13)/Invoer!$G$7)^0.86</f>
        <v>8.1051240823878565</v>
      </c>
      <c r="M33" s="17">
        <f>IF(L33=0,((Invoer!$G$13/Invoer!$G$14)^-0.49)*34500*((K33 / (24 * 60 * 60) * Invoer!$G$13)/Invoer!$G$7)^0.86,L33)</f>
        <v>8.1051240823878565</v>
      </c>
      <c r="N33" s="9">
        <f>M33*(1.024^(Invoer!M35-20))</f>
        <v>5.0454209748517105</v>
      </c>
      <c r="O33" s="50">
        <f>IF(G33=0,((D33*E33*(1-EXP((-N33/D33)*(Invoer!$G$7/K33))))*(K33/Invoer!$G$7)),((D33*E33*(1-EXP((-N33/D33)*(Invoer!$G$7/G33))))*(G33/Invoer!$G$7)))</f>
        <v>3.923082132649755E-2</v>
      </c>
      <c r="P33" s="117">
        <f>IFERROR(O33*Invoer!$G$7*(5/(60*24)),0)</f>
        <v>1.5528866775071946</v>
      </c>
      <c r="Q33" s="55"/>
      <c r="U33" s="16">
        <f>Invoer!$G$9*EXP(Invoer!$G$12*(1/(Invoer!P35+273.15)-1/Invoer!$G$10))</f>
        <v>3.1460922535515627E-2</v>
      </c>
      <c r="V33" s="20">
        <f>1/ ( U33*Invoer!$G$8 * (Invoer!P35 + 273.15) * 1000 )</f>
        <v>1.3175065651514692</v>
      </c>
      <c r="W33" s="30">
        <f>Invoer!O35</f>
        <v>5.6175596546381712E-3</v>
      </c>
      <c r="X33" s="20">
        <f>Invoer!$C$11*(Invoer!O35-Invoer!$G$20/V33)</f>
        <v>1.6169570413410606E-2</v>
      </c>
      <c r="Y33" s="11">
        <f t="shared" si="2"/>
        <v>1.6169570413410606E-2</v>
      </c>
      <c r="Z33" s="22">
        <f>Y33*Invoer!$C$13 * (5/(60*24))</f>
        <v>0.61259091243306629</v>
      </c>
      <c r="AE33" s="20">
        <f>Z33*Invoer!$G$21/1000</f>
        <v>0.16233659179476256</v>
      </c>
      <c r="AF33" s="20">
        <f>P33*Invoer!$G$21/1000</f>
        <v>0.41151496953940653</v>
      </c>
      <c r="AK33" s="62">
        <f>IF(Berekeningen!F33/(60/5)*Invoer!$G$18=0,(K33/24)/(60/5),Berekeningen!F33/(60/5)*Invoer!$G$18)</f>
        <v>3.1001986885294501</v>
      </c>
      <c r="AL33" s="17">
        <f>AK33*Invoer!$G$19</f>
        <v>2.0120289488556131</v>
      </c>
      <c r="AN33" s="60"/>
      <c r="AO33" s="57"/>
      <c r="AP33" s="57"/>
      <c r="AQ33" s="45"/>
      <c r="AR33" s="45"/>
      <c r="AS33" s="45"/>
      <c r="AT33" s="57"/>
      <c r="AV33" s="54"/>
      <c r="AX33" s="56"/>
    </row>
    <row r="34" spans="1:50" x14ac:dyDescent="0.35">
      <c r="A34" s="61">
        <v>0.10763888888888901</v>
      </c>
      <c r="B34" s="54"/>
      <c r="C34" s="16">
        <f>Invoer!$G$9*EXP(Invoer!$G$12*(1/(Invoer!N36+273.15)-1/Invoer!$G$10))</f>
        <v>3.1461404519074476E-2</v>
      </c>
      <c r="D34" s="10">
        <f>1/(C34*Invoer!$G$8*(Invoer!N36+273.15)*10^3)</f>
        <v>1.3174885706698385</v>
      </c>
      <c r="E34" s="20">
        <f>Invoer!M36</f>
        <v>1.197193280919843E-2</v>
      </c>
      <c r="F34" s="21">
        <f>IFERROR(Invoer!V36 * Invoer!$G$11/(Invoer!W36+Invoer!$G$11) * (Invoer!N36 + 273.15) / 273.15,0)</f>
        <v>1462.0487351668883</v>
      </c>
      <c r="G34" s="21">
        <f t="shared" si="0"/>
        <v>35089.16964400532</v>
      </c>
      <c r="H34" s="119">
        <f>IF(Invoer!AJ36=0,0,(2.1473*Invoer!AJ36-11.45))</f>
        <v>65.852800000000002</v>
      </c>
      <c r="I34" s="119">
        <f>IF(Invoer!AK36=0,0,(2.1473*Invoer!AK36-11.45))</f>
        <v>65.852800000000002</v>
      </c>
      <c r="J34" s="119">
        <f>IF(Invoer!AL36=0,0,(2.1473*Invoer!AL36-11.45))</f>
        <v>65.852800000000002</v>
      </c>
      <c r="K34" s="21">
        <f t="shared" si="1"/>
        <v>56896.819199999998</v>
      </c>
      <c r="L34" s="115">
        <f>((Invoer!$G$13/Invoer!$G$14)^-0.49)*34500*((G34 / (24 * 60 * 60) * Invoer!$G$13)/Invoer!$G$7)^0.86</f>
        <v>7.7903574981633872</v>
      </c>
      <c r="M34" s="17">
        <f>IF(L34=0,((Invoer!$G$13/Invoer!$G$14)^-0.49)*34500*((K34 / (24 * 60 * 60) * Invoer!$G$13)/Invoer!$G$7)^0.86,L34)</f>
        <v>7.7903574981633872</v>
      </c>
      <c r="N34" s="9">
        <f>M34*(1.024^(Invoer!M36-20))</f>
        <v>4.8493280602851545</v>
      </c>
      <c r="O34" s="50">
        <f>IF(G34=0,((D34*E34*(1-EXP((-N34/D34)*(Invoer!$G$7/K34))))*(K34/Invoer!$G$7)),((D34*E34*(1-EXP((-N34/D34)*(Invoer!$G$7/G34))))*(G34/Invoer!$G$7)))</f>
        <v>3.3865026144102792E-2</v>
      </c>
      <c r="P34" s="117">
        <f>IFERROR(O34*Invoer!$G$7*(5/(60*24)),0)</f>
        <v>1.3404906182040688</v>
      </c>
      <c r="Q34" s="55"/>
      <c r="U34" s="16">
        <f>Invoer!$G$9*EXP(Invoer!$G$12*(1/(Invoer!P36+273.15)-1/Invoer!$G$10))</f>
        <v>3.1461404519074476E-2</v>
      </c>
      <c r="V34" s="20">
        <f>1/ ( U34*Invoer!$G$8 * (Invoer!P36 + 273.15) * 1000 )</f>
        <v>1.3174885706698385</v>
      </c>
      <c r="W34" s="30">
        <f>Invoer!O36</f>
        <v>5.1446759219591813E-3</v>
      </c>
      <c r="X34" s="20">
        <f>Invoer!$C$11*(Invoer!O36-Invoer!$G$20/V34)</f>
        <v>1.475090988536157E-2</v>
      </c>
      <c r="Y34" s="11">
        <f t="shared" si="2"/>
        <v>1.475090988536157E-2</v>
      </c>
      <c r="Z34" s="22">
        <f>Y34*Invoer!$C$13 * (5/(60*24))</f>
        <v>0.55884436721937525</v>
      </c>
      <c r="AE34" s="20">
        <f>Z34*Invoer!$G$21/1000</f>
        <v>0.14809375731313443</v>
      </c>
      <c r="AF34" s="20">
        <f>P34*Invoer!$G$21/1000</f>
        <v>0.35523001382407826</v>
      </c>
      <c r="AK34" s="62">
        <f>IF(Berekeningen!F34/(60/5)*Invoer!$G$18=0,(K34/24)/(60/5),Berekeningen!F34/(60/5)*Invoer!$G$18)</f>
        <v>2.9606486887129484</v>
      </c>
      <c r="AL34" s="17">
        <f>AK34*Invoer!$G$19</f>
        <v>1.9214609989747036</v>
      </c>
      <c r="AN34" s="60"/>
      <c r="AO34" s="57"/>
      <c r="AP34" s="57"/>
      <c r="AQ34" s="45"/>
      <c r="AR34" s="45"/>
      <c r="AS34" s="45"/>
      <c r="AT34" s="57"/>
      <c r="AV34" s="54"/>
      <c r="AX34" s="56"/>
    </row>
    <row r="35" spans="1:50" x14ac:dyDescent="0.35">
      <c r="A35" s="61">
        <v>0.11111111111111099</v>
      </c>
      <c r="B35" s="54"/>
      <c r="C35" s="16">
        <f>Invoer!$G$9*EXP(Invoer!$G$12*(1/(Invoer!N37+273.15)-1/Invoer!$G$10))</f>
        <v>3.1461404519074476E-2</v>
      </c>
      <c r="D35" s="10">
        <f>1/(C35*Invoer!$G$8*(Invoer!N37+273.15)*10^3)</f>
        <v>1.3174885706698385</v>
      </c>
      <c r="E35" s="20">
        <f>Invoer!M37</f>
        <v>1.3020833022892475E-2</v>
      </c>
      <c r="F35" s="21">
        <f>IFERROR(Invoer!V37 * Invoer!$G$11/(Invoer!W37+Invoer!$G$11) * (Invoer!N37 + 273.15) / 273.15,0)</f>
        <v>1473.8209087928992</v>
      </c>
      <c r="G35" s="21">
        <f t="shared" ref="G35:G66" si="3">F35*24</f>
        <v>35371.701811029583</v>
      </c>
      <c r="H35" s="119">
        <f>IF(Invoer!AJ37=0,0,(2.1473*Invoer!AJ37-11.45))</f>
        <v>65.852800000000002</v>
      </c>
      <c r="I35" s="119">
        <f>IF(Invoer!AK37=0,0,(2.1473*Invoer!AK37-11.45))</f>
        <v>65.852800000000002</v>
      </c>
      <c r="J35" s="119">
        <f>IF(Invoer!AL37=0,0,(2.1473*Invoer!AL37-11.45))</f>
        <v>65.852800000000002</v>
      </c>
      <c r="K35" s="21">
        <f t="shared" si="1"/>
        <v>56896.819199999998</v>
      </c>
      <c r="L35" s="115">
        <f>((Invoer!$G$13/Invoer!$G$14)^-0.49)*34500*((G35 / (24 * 60 * 60) * Invoer!$G$13)/Invoer!$G$7)^0.86</f>
        <v>7.8442721177134</v>
      </c>
      <c r="M35" s="17">
        <f>IF(L35=0,((Invoer!$G$13/Invoer!$G$14)^-0.49)*34500*((K35 / (24 * 60 * 60) * Invoer!$G$13)/Invoer!$G$7)^0.86,L35)</f>
        <v>7.8442721177134</v>
      </c>
      <c r="N35" s="9">
        <f>M35*(1.024^(Invoer!M37-20))</f>
        <v>4.8830102075897557</v>
      </c>
      <c r="O35" s="50">
        <f>IF(G35=0,((D35*E35*(1-EXP((-N35/D35)*(Invoer!$G$7/K35))))*(K35/Invoer!$G$7)),((D35*E35*(1-EXP((-N35/D35)*(Invoer!$G$7/G35))))*(G35/Invoer!$G$7)))</f>
        <v>3.7107479645596068E-2</v>
      </c>
      <c r="P35" s="117">
        <f>IFERROR(O35*Invoer!$G$7*(5/(60*24)),0)</f>
        <v>1.468837735971511</v>
      </c>
      <c r="Q35" s="55"/>
      <c r="U35" s="16">
        <f>Invoer!$G$9*EXP(Invoer!$G$12*(1/(Invoer!P37+273.15)-1/Invoer!$G$10))</f>
        <v>3.1461404519074476E-2</v>
      </c>
      <c r="V35" s="20">
        <f>1/ ( U35*Invoer!$G$8 * (Invoer!P37 + 273.15) * 1000 )</f>
        <v>1.3174885706698385</v>
      </c>
      <c r="W35" s="30">
        <f>Invoer!O37</f>
        <v>5.3001469123046263E-3</v>
      </c>
      <c r="X35" s="20">
        <f>Invoer!$C$11*(Invoer!O37-Invoer!$G$20/V35)</f>
        <v>1.5217322856397906E-2</v>
      </c>
      <c r="Y35" s="11">
        <f t="shared" si="2"/>
        <v>1.5217322856397906E-2</v>
      </c>
      <c r="Z35" s="22">
        <f>Y35*Invoer!$C$13 * (5/(60*24))</f>
        <v>0.57651461696582473</v>
      </c>
      <c r="AE35" s="20">
        <f>Z35*Invoer!$G$21/1000</f>
        <v>0.15277637349594356</v>
      </c>
      <c r="AF35" s="20">
        <f>P35*Invoer!$G$21/1000</f>
        <v>0.38924200003245041</v>
      </c>
      <c r="AK35" s="62">
        <f>IF(Berekeningen!F35/(60/5)*Invoer!$G$18=0,(K35/24)/(60/5),Berekeningen!F35/(60/5)*Invoer!$G$18)</f>
        <v>2.9844873403056207</v>
      </c>
      <c r="AL35" s="17">
        <f>AK35*Invoer!$G$19</f>
        <v>1.9369322838583478</v>
      </c>
      <c r="AN35" s="60"/>
      <c r="AO35" s="57"/>
      <c r="AP35" s="57"/>
      <c r="AQ35" s="45"/>
      <c r="AR35" s="45"/>
      <c r="AS35" s="45"/>
      <c r="AT35" s="57"/>
      <c r="AV35" s="54"/>
      <c r="AX35" s="56"/>
    </row>
    <row r="36" spans="1:50" x14ac:dyDescent="0.35">
      <c r="A36" s="61">
        <v>0.114583333333333</v>
      </c>
      <c r="B36" s="54"/>
      <c r="C36" s="16">
        <f>Invoer!$G$9*EXP(Invoer!$G$12*(1/(Invoer!N38+273.15)-1/Invoer!$G$10))</f>
        <v>3.1461404519074476E-2</v>
      </c>
      <c r="D36" s="10">
        <f>1/(C36*Invoer!$G$8*(Invoer!N38+273.15)*10^3)</f>
        <v>1.3174885706698385</v>
      </c>
      <c r="E36" s="20">
        <f>Invoer!M38</f>
        <v>1.2492961527186708E-2</v>
      </c>
      <c r="F36" s="21">
        <f>IFERROR(Invoer!V38 * Invoer!$G$11/(Invoer!W38+Invoer!$G$11) * (Invoer!N38 + 273.15) / 273.15,0)</f>
        <v>1519.1100344059723</v>
      </c>
      <c r="G36" s="21">
        <f t="shared" si="3"/>
        <v>36458.640825743336</v>
      </c>
      <c r="H36" s="119">
        <f>IF(Invoer!AJ38=0,0,(2.1473*Invoer!AJ38-11.45))</f>
        <v>65.852800000000002</v>
      </c>
      <c r="I36" s="119">
        <f>IF(Invoer!AK38=0,0,(2.1473*Invoer!AK38-11.45))</f>
        <v>65.852800000000002</v>
      </c>
      <c r="J36" s="119">
        <f>IF(Invoer!AL38=0,0,(2.1473*Invoer!AL38-11.45))</f>
        <v>65.852800000000002</v>
      </c>
      <c r="K36" s="21">
        <f t="shared" si="1"/>
        <v>56896.819199999998</v>
      </c>
      <c r="L36" s="115">
        <f>((Invoer!$G$13/Invoer!$G$14)^-0.49)*34500*((G36 / (24 * 60 * 60) * Invoer!$G$13)/Invoer!$G$7)^0.86</f>
        <v>8.0511318183430909</v>
      </c>
      <c r="M36" s="17">
        <f>IF(L36=0,((Invoer!$G$13/Invoer!$G$14)^-0.49)*34500*((K36 / (24 * 60 * 60) * Invoer!$G$13)/Invoer!$G$7)^0.86,L36)</f>
        <v>8.0511318183430909</v>
      </c>
      <c r="N36" s="9">
        <f>M36*(1.024^(Invoer!M38-20))</f>
        <v>5.0117163307013701</v>
      </c>
      <c r="O36" s="50">
        <f>IF(G36=0,((D36*E36*(1-EXP((-N36/D36)*(Invoer!$G$7/K36))))*(K36/Invoer!$G$7)),((D36*E36*(1-EXP((-N36/D36)*(Invoer!$G$7/G36))))*(G36/Invoer!$G$7)))</f>
        <v>3.6616211979176798E-2</v>
      </c>
      <c r="P36" s="117">
        <f>IFERROR(O36*Invoer!$G$7*(5/(60*24)),0)</f>
        <v>1.4493917241757481</v>
      </c>
      <c r="Q36" s="55"/>
      <c r="U36" s="16">
        <f>Invoer!$G$9*EXP(Invoer!$G$12*(1/(Invoer!P38+273.15)-1/Invoer!$G$10))</f>
        <v>3.1461404519074476E-2</v>
      </c>
      <c r="V36" s="20">
        <f>1/ ( U36*Invoer!$G$8 * (Invoer!P38 + 273.15) * 1000 )</f>
        <v>1.3174885706698385</v>
      </c>
      <c r="W36" s="30">
        <f>Invoer!O38</f>
        <v>5.0338875326209143E-3</v>
      </c>
      <c r="X36" s="20">
        <f>Invoer!$C$11*(Invoer!O38-Invoer!$G$20/V36)</f>
        <v>1.4418544717346769E-2</v>
      </c>
      <c r="Y36" s="11">
        <f t="shared" si="2"/>
        <v>1.4418544717346769E-2</v>
      </c>
      <c r="Z36" s="22">
        <f>Y36*Invoer!$C$13 * (5/(60*24))</f>
        <v>0.54625257434364782</v>
      </c>
      <c r="AE36" s="20">
        <f>Z36*Invoer!$G$21/1000</f>
        <v>0.14475693220106667</v>
      </c>
      <c r="AF36" s="20">
        <f>P36*Invoer!$G$21/1000</f>
        <v>0.38408880690657327</v>
      </c>
      <c r="AK36" s="62">
        <f>IF(Berekeningen!F36/(60/5)*Invoer!$G$18=0,(K36/24)/(60/5),Berekeningen!F36/(60/5)*Invoer!$G$18)</f>
        <v>3.0761978196720938</v>
      </c>
      <c r="AL36" s="17">
        <f>AK36*Invoer!$G$19</f>
        <v>1.9964523849671889</v>
      </c>
      <c r="AN36" s="60"/>
      <c r="AO36" s="57"/>
      <c r="AP36" s="57"/>
      <c r="AQ36" s="45"/>
      <c r="AR36" s="45"/>
      <c r="AS36" s="45"/>
      <c r="AT36" s="57"/>
      <c r="AV36" s="54"/>
      <c r="AX36" s="56"/>
    </row>
    <row r="37" spans="1:50" x14ac:dyDescent="0.35">
      <c r="A37" s="61">
        <v>0.118055555555556</v>
      </c>
      <c r="B37" s="54"/>
      <c r="C37" s="16">
        <f>Invoer!$G$9*EXP(Invoer!$G$12*(1/(Invoer!N39+273.15)-1/Invoer!$G$10))</f>
        <v>3.1461404519074476E-2</v>
      </c>
      <c r="D37" s="10">
        <f>1/(C37*Invoer!$G$8*(Invoer!N39+273.15)*10^3)</f>
        <v>1.3174885706698385</v>
      </c>
      <c r="E37" s="20">
        <f>Invoer!M39</f>
        <v>1.1833708681357772E-2</v>
      </c>
      <c r="F37" s="21">
        <f>IFERROR(Invoer!V39 * Invoer!$G$11/(Invoer!W39+Invoer!$G$11) * (Invoer!N39 + 273.15) / 273.15,0)</f>
        <v>1518.6479595318046</v>
      </c>
      <c r="G37" s="21">
        <f t="shared" si="3"/>
        <v>36447.551028763308</v>
      </c>
      <c r="H37" s="119">
        <f>IF(Invoer!AJ39=0,0,(2.1473*Invoer!AJ39-11.45))</f>
        <v>65.852800000000002</v>
      </c>
      <c r="I37" s="119">
        <f>IF(Invoer!AK39=0,0,(2.1473*Invoer!AK39-11.45))</f>
        <v>65.852800000000002</v>
      </c>
      <c r="J37" s="119">
        <f>IF(Invoer!AL39=0,0,(2.1473*Invoer!AL39-11.45))</f>
        <v>65.852800000000002</v>
      </c>
      <c r="K37" s="21">
        <f t="shared" si="1"/>
        <v>56896.819199999998</v>
      </c>
      <c r="L37" s="115">
        <f>((Invoer!$G$13/Invoer!$G$14)^-0.49)*34500*((G37 / (24 * 60 * 60) * Invoer!$G$13)/Invoer!$G$7)^0.86</f>
        <v>8.0490256758132759</v>
      </c>
      <c r="M37" s="17">
        <f>IF(L37=0,((Invoer!$G$13/Invoer!$G$14)^-0.49)*34500*((K37 / (24 * 60 * 60) * Invoer!$G$13)/Invoer!$G$7)^0.86,L37)</f>
        <v>8.0490256758132759</v>
      </c>
      <c r="N37" s="9">
        <f>M37*(1.024^(Invoer!M39-20))</f>
        <v>5.0103269485815467</v>
      </c>
      <c r="O37" s="50">
        <f>IF(G37=0,((D37*E37*(1-EXP((-N37/D37)*(Invoer!$G$7/K37))))*(K37/Invoer!$G$7)),((D37*E37*(1-EXP((-N37/D37)*(Invoer!$G$7/G37))))*(G37/Invoer!$G$7)))</f>
        <v>3.4673913105848823E-2</v>
      </c>
      <c r="P37" s="117">
        <f>IFERROR(O37*Invoer!$G$7*(5/(60*24)),0)</f>
        <v>1.3725090604398493</v>
      </c>
      <c r="Q37" s="55"/>
      <c r="U37" s="16">
        <f>Invoer!$G$9*EXP(Invoer!$G$12*(1/(Invoer!P39+273.15)-1/Invoer!$G$10))</f>
        <v>3.1461404519074476E-2</v>
      </c>
      <c r="V37" s="20">
        <f>1/ ( U37*Invoer!$G$8 * (Invoer!P39 + 273.15) * 1000 )</f>
        <v>1.3174885706698385</v>
      </c>
      <c r="W37" s="30">
        <f>Invoer!O39</f>
        <v>6.076388992369175E-3</v>
      </c>
      <c r="X37" s="20">
        <f>Invoer!$C$11*(Invoer!O39-Invoer!$G$20/V37)</f>
        <v>1.7546049096591552E-2</v>
      </c>
      <c r="Y37" s="11">
        <f t="shared" si="2"/>
        <v>1.7546049096591552E-2</v>
      </c>
      <c r="Z37" s="22">
        <f>Y37*Invoer!$C$13 * (5/(60*24))</f>
        <v>0.66473938087816109</v>
      </c>
      <c r="AE37" s="20">
        <f>Z37*Invoer!$G$21/1000</f>
        <v>0.17615593593271267</v>
      </c>
      <c r="AF37" s="20">
        <f>P37*Invoer!$G$21/1000</f>
        <v>0.36371490101656007</v>
      </c>
      <c r="AK37" s="62">
        <f>IF(Berekeningen!F37/(60/5)*Invoer!$G$18=0,(K37/24)/(60/5),Berekeningen!F37/(60/5)*Invoer!$G$18)</f>
        <v>3.0752621180519042</v>
      </c>
      <c r="AL37" s="17">
        <f>AK37*Invoer!$G$19</f>
        <v>1.9958451146156859</v>
      </c>
      <c r="AN37" s="60"/>
      <c r="AO37" s="57"/>
      <c r="AP37" s="57"/>
      <c r="AQ37" s="45"/>
      <c r="AR37" s="45"/>
      <c r="AS37" s="45"/>
      <c r="AT37" s="57"/>
      <c r="AV37" s="54"/>
      <c r="AX37" s="56"/>
    </row>
    <row r="38" spans="1:50" x14ac:dyDescent="0.35">
      <c r="A38" s="61">
        <v>0.121527777777778</v>
      </c>
      <c r="B38" s="54"/>
      <c r="C38" s="16">
        <f>Invoer!$G$9*EXP(Invoer!$G$12*(1/(Invoer!N40+273.15)-1/Invoer!$G$10))</f>
        <v>3.1461404519074476E-2</v>
      </c>
      <c r="D38" s="10">
        <f>1/(C38*Invoer!$G$8*(Invoer!N40+273.15)*10^3)</f>
        <v>1.3174885706698385</v>
      </c>
      <c r="E38" s="20">
        <f>Invoer!M40</f>
        <v>1.111524485325693E-2</v>
      </c>
      <c r="F38" s="21">
        <f>IFERROR(Invoer!V40 * Invoer!$G$11/(Invoer!W40+Invoer!$G$11) * (Invoer!N40 + 273.15) / 273.15,0)</f>
        <v>1460.7100623837637</v>
      </c>
      <c r="G38" s="21">
        <f t="shared" si="3"/>
        <v>35057.041497210332</v>
      </c>
      <c r="H38" s="119">
        <f>IF(Invoer!AJ40=0,0,(2.1473*Invoer!AJ40-11.45))</f>
        <v>65.852800000000002</v>
      </c>
      <c r="I38" s="119">
        <f>IF(Invoer!AK40=0,0,(2.1473*Invoer!AK40-11.45))</f>
        <v>65.852800000000002</v>
      </c>
      <c r="J38" s="119">
        <f>IF(Invoer!AL40=0,0,(2.1473*Invoer!AL40-11.45))</f>
        <v>65.852800000000002</v>
      </c>
      <c r="K38" s="21">
        <f t="shared" si="1"/>
        <v>56896.819199999998</v>
      </c>
      <c r="L38" s="115">
        <f>((Invoer!$G$13/Invoer!$G$14)^-0.49)*34500*((G38 / (24 * 60 * 60) * Invoer!$G$13)/Invoer!$G$7)^0.86</f>
        <v>7.7842227566650992</v>
      </c>
      <c r="M38" s="17">
        <f>IF(L38=0,((Invoer!$G$13/Invoer!$G$14)^-0.49)*34500*((K38 / (24 * 60 * 60) * Invoer!$G$13)/Invoer!$G$7)^0.86,L38)</f>
        <v>7.7842227566650992</v>
      </c>
      <c r="N38" s="9">
        <f>M38*(1.024^(Invoer!M40-20))</f>
        <v>4.8454108687423689</v>
      </c>
      <c r="O38" s="50">
        <f>IF(G38=0,((D38*E38*(1-EXP((-N38/D38)*(Invoer!$G$7/K38))))*(K38/Invoer!$G$7)),((D38*E38*(1-EXP((-N38/D38)*(Invoer!$G$7/G38))))*(G38/Invoer!$G$7)))</f>
        <v>3.1414680906031334E-2</v>
      </c>
      <c r="P38" s="117">
        <f>IFERROR(O38*Invoer!$G$7*(5/(60*24)),0)</f>
        <v>1.2434977858637402</v>
      </c>
      <c r="Q38" s="55"/>
      <c r="U38" s="16">
        <f>Invoer!$G$9*EXP(Invoer!$G$12*(1/(Invoer!P40+273.15)-1/Invoer!$G$10))</f>
        <v>3.1461404519074476E-2</v>
      </c>
      <c r="V38" s="20">
        <f>1/ ( U38*Invoer!$G$8 * (Invoer!P40 + 273.15) * 1000 )</f>
        <v>1.3174885706698385</v>
      </c>
      <c r="W38" s="30">
        <f>Invoer!O40</f>
        <v>7.3474700385910792E-3</v>
      </c>
      <c r="X38" s="20">
        <f>Invoer!$C$11*(Invoer!O40-Invoer!$G$20/V38)</f>
        <v>2.1359292235257264E-2</v>
      </c>
      <c r="Y38" s="11">
        <f t="shared" si="2"/>
        <v>2.1359292235257264E-2</v>
      </c>
      <c r="Z38" s="22">
        <f>Y38*Invoer!$C$13 * (5/(60*24))</f>
        <v>0.80920568603781939</v>
      </c>
      <c r="AE38" s="20">
        <f>Z38*Invoer!$G$21/1000</f>
        <v>0.21443950680002213</v>
      </c>
      <c r="AF38" s="20">
        <f>P38*Invoer!$G$21/1000</f>
        <v>0.32952691325389116</v>
      </c>
      <c r="AK38" s="62">
        <f>IF(Berekeningen!F38/(60/5)*Invoer!$G$18=0,(K38/24)/(60/5),Berekeningen!F38/(60/5)*Invoer!$G$18)</f>
        <v>2.9579378763271214</v>
      </c>
      <c r="AL38" s="17">
        <f>AK38*Invoer!$G$19</f>
        <v>1.9197016817363017</v>
      </c>
      <c r="AN38" s="60"/>
      <c r="AO38" s="57"/>
      <c r="AP38" s="57"/>
      <c r="AQ38" s="45"/>
      <c r="AR38" s="45"/>
      <c r="AS38" s="45"/>
      <c r="AT38" s="57"/>
      <c r="AV38" s="54"/>
      <c r="AX38" s="56"/>
    </row>
    <row r="39" spans="1:50" x14ac:dyDescent="0.35">
      <c r="A39" s="61">
        <v>0.125</v>
      </c>
      <c r="B39" s="54"/>
      <c r="C39" s="16">
        <f>Invoer!$G$9*EXP(Invoer!$G$12*(1/(Invoer!N41+273.15)-1/Invoer!$G$10))</f>
        <v>3.1461404519074476E-2</v>
      </c>
      <c r="D39" s="10">
        <f>1/(C39*Invoer!$G$8*(Invoer!N41+273.15)*10^3)</f>
        <v>1.3174885706698385</v>
      </c>
      <c r="E39" s="20">
        <f>Invoer!M41</f>
        <v>9.4225363674316515E-3</v>
      </c>
      <c r="F39" s="21">
        <f>IFERROR(Invoer!V41 * Invoer!$G$11/(Invoer!W41+Invoer!$G$11) * (Invoer!N41 + 273.15) / 273.15,0)</f>
        <v>1586.5969941237711</v>
      </c>
      <c r="G39" s="21">
        <f t="shared" si="3"/>
        <v>38078.327858970508</v>
      </c>
      <c r="H39" s="119">
        <f>IF(Invoer!AJ41=0,0,(2.1473*Invoer!AJ41-11.45))</f>
        <v>65.852800000000002</v>
      </c>
      <c r="I39" s="119">
        <f>IF(Invoer!AK41=0,0,(2.1473*Invoer!AK41-11.45))</f>
        <v>65.852800000000002</v>
      </c>
      <c r="J39" s="119">
        <f>IF(Invoer!AL41=0,0,(2.1473*Invoer!AL41-11.45))</f>
        <v>65.852800000000002</v>
      </c>
      <c r="K39" s="21">
        <f t="shared" si="1"/>
        <v>56896.819199999998</v>
      </c>
      <c r="L39" s="115">
        <f>((Invoer!$G$13/Invoer!$G$14)^-0.49)*34500*((G39 / (24 * 60 * 60) * Invoer!$G$13)/Invoer!$G$7)^0.86</f>
        <v>8.3577908072671008</v>
      </c>
      <c r="M39" s="17">
        <f>IF(L39=0,((Invoer!$G$13/Invoer!$G$14)^-0.49)*34500*((K39 / (24 * 60 * 60) * Invoer!$G$13)/Invoer!$G$7)^0.86,L39)</f>
        <v>8.3577908072671008</v>
      </c>
      <c r="N39" s="9">
        <f>M39*(1.024^(Invoer!M41-20))</f>
        <v>5.202228399512081</v>
      </c>
      <c r="O39" s="50">
        <f>IF(G39=0,((D39*E39*(1-EXP((-N39/D39)*(Invoer!$G$7/K39))))*(K39/Invoer!$G$7)),((D39*E39*(1-EXP((-N39/D39)*(Invoer!$G$7/G39))))*(G39/Invoer!$G$7)))</f>
        <v>2.8751345092392262E-2</v>
      </c>
      <c r="P39" s="117">
        <f>IFERROR(O39*Invoer!$G$7*(5/(60*24)),0)</f>
        <v>1.1380740765738602</v>
      </c>
      <c r="Q39" s="55"/>
      <c r="U39" s="16">
        <f>Invoer!$G$9*EXP(Invoer!$G$12*(1/(Invoer!P41+273.15)-1/Invoer!$G$10))</f>
        <v>3.1461404519074476E-2</v>
      </c>
      <c r="V39" s="20">
        <f>1/ ( U39*Invoer!$G$8 * (Invoer!P41 + 273.15) * 1000 )</f>
        <v>1.3174885706698385</v>
      </c>
      <c r="W39" s="30">
        <f>Invoer!O41</f>
        <v>6.5865929529536514E-3</v>
      </c>
      <c r="X39" s="20">
        <f>Invoer!$C$11*(Invoer!O41-Invoer!$G$20/V39)</f>
        <v>1.907666097834498E-2</v>
      </c>
      <c r="Y39" s="11">
        <f t="shared" si="2"/>
        <v>1.907666097834498E-2</v>
      </c>
      <c r="Z39" s="22">
        <f>Y39*Invoer!$C$13 * (5/(60*24))</f>
        <v>0.72272724977334057</v>
      </c>
      <c r="AE39" s="20">
        <f>Z39*Invoer!$G$21/1000</f>
        <v>0.19152272118993524</v>
      </c>
      <c r="AF39" s="20">
        <f>P39*Invoer!$G$21/1000</f>
        <v>0.30158963029207297</v>
      </c>
      <c r="AK39" s="62">
        <f>IF(Berekeningen!F39/(60/5)*Invoer!$G$18=0,(K39/24)/(60/5),Berekeningen!F39/(60/5)*Invoer!$G$18)</f>
        <v>3.2128589131006362</v>
      </c>
      <c r="AL39" s="17">
        <f>AK39*Invoer!$G$19</f>
        <v>2.0851454346023131</v>
      </c>
      <c r="AN39" s="60"/>
      <c r="AO39" s="57"/>
      <c r="AP39" s="57"/>
      <c r="AQ39" s="45"/>
      <c r="AR39" s="45"/>
      <c r="AS39" s="45"/>
      <c r="AT39" s="57"/>
      <c r="AV39" s="54"/>
      <c r="AX39" s="56"/>
    </row>
    <row r="40" spans="1:50" x14ac:dyDescent="0.35">
      <c r="A40" s="61">
        <v>0.12847222222222199</v>
      </c>
      <c r="B40" s="54"/>
      <c r="C40" s="16">
        <f>Invoer!$G$9*EXP(Invoer!$G$12*(1/(Invoer!N42+273.15)-1/Invoer!$G$10))</f>
        <v>3.1461404519074476E-2</v>
      </c>
      <c r="D40" s="10">
        <f>1/(C40*Invoer!$G$8*(Invoer!N42+273.15)*10^3)</f>
        <v>1.3174885706698385</v>
      </c>
      <c r="E40" s="20">
        <f>Invoer!M42</f>
        <v>8.1758592017043465E-3</v>
      </c>
      <c r="F40" s="21">
        <f>IFERROR(Invoer!V42 * Invoer!$G$11/(Invoer!W42+Invoer!$G$11) * (Invoer!N42 + 273.15) / 273.15,0)</f>
        <v>1251.4040113689464</v>
      </c>
      <c r="G40" s="21">
        <f t="shared" si="3"/>
        <v>30033.696272854715</v>
      </c>
      <c r="H40" s="119">
        <f>IF(Invoer!AJ42=0,0,(2.1473*Invoer!AJ42-11.45))</f>
        <v>65.852800000000002</v>
      </c>
      <c r="I40" s="119">
        <f>IF(Invoer!AK42=0,0,(2.1473*Invoer!AK42-11.45))</f>
        <v>65.852800000000002</v>
      </c>
      <c r="J40" s="119">
        <f>IF(Invoer!AL42=0,0,(2.1473*Invoer!AL42-11.45))</f>
        <v>65.852800000000002</v>
      </c>
      <c r="K40" s="21">
        <f t="shared" si="1"/>
        <v>56896.819199999998</v>
      </c>
      <c r="L40" s="115">
        <f>((Invoer!$G$13/Invoer!$G$14)^-0.49)*34500*((G40 / (24 * 60 * 60) * Invoer!$G$13)/Invoer!$G$7)^0.86</f>
        <v>6.8147838280588173</v>
      </c>
      <c r="M40" s="17">
        <f>IF(L40=0,((Invoer!$G$13/Invoer!$G$14)^-0.49)*34500*((K40 / (24 * 60 * 60) * Invoer!$G$13)/Invoer!$G$7)^0.86,L40)</f>
        <v>6.8147838280588173</v>
      </c>
      <c r="N40" s="9">
        <f>M40*(1.024^(Invoer!M42-20))</f>
        <v>4.2416727810007755</v>
      </c>
      <c r="O40" s="50">
        <f>IF(G40=0,((D40*E40*(1-EXP((-N40/D40)*(Invoer!$G$7/K40))))*(K40/Invoer!$G$7)),((D40*E40*(1-EXP((-N40/D40)*(Invoer!$G$7/G40))))*(G40/Invoer!$G$7)))</f>
        <v>2.0017165516420389E-2</v>
      </c>
      <c r="P40" s="117">
        <f>IFERROR(O40*Invoer!$G$7*(5/(60*24)),0)</f>
        <v>0.79234613502497364</v>
      </c>
      <c r="Q40" s="55"/>
      <c r="U40" s="16">
        <f>Invoer!$G$9*EXP(Invoer!$G$12*(1/(Invoer!P42+273.15)-1/Invoer!$G$10))</f>
        <v>3.1461404519074476E-2</v>
      </c>
      <c r="V40" s="20">
        <f>1/ ( U40*Invoer!$G$8 * (Invoer!P42 + 273.15) * 1000 )</f>
        <v>1.3174885706698385</v>
      </c>
      <c r="W40" s="30">
        <f>Invoer!O42</f>
        <v>6.5711805412623408E-3</v>
      </c>
      <c r="X40" s="20">
        <f>Invoer!$C$11*(Invoer!O42-Invoer!$G$20/V40)</f>
        <v>1.9030423743271047E-2</v>
      </c>
      <c r="Y40" s="11">
        <f t="shared" si="2"/>
        <v>1.9030423743271047E-2</v>
      </c>
      <c r="Z40" s="22">
        <f>Y40*Invoer!$C$13 * (5/(60*24))</f>
        <v>0.72097553285704996</v>
      </c>
      <c r="AE40" s="20">
        <f>Z40*Invoer!$G$21/1000</f>
        <v>0.19105851620711822</v>
      </c>
      <c r="AF40" s="20">
        <f>P40*Invoer!$G$21/1000</f>
        <v>0.20997172578161802</v>
      </c>
      <c r="AK40" s="62">
        <f>IF(Berekeningen!F40/(60/5)*Invoer!$G$18=0,(K40/24)/(60/5),Berekeningen!F40/(60/5)*Invoer!$G$18)</f>
        <v>2.5340931230221164</v>
      </c>
      <c r="AL40" s="17">
        <f>AK40*Invoer!$G$19</f>
        <v>1.6446264368413537</v>
      </c>
      <c r="AN40" s="60"/>
      <c r="AO40" s="57"/>
      <c r="AP40" s="57"/>
      <c r="AQ40" s="45"/>
      <c r="AR40" s="45"/>
      <c r="AS40" s="45"/>
      <c r="AT40" s="57"/>
      <c r="AV40" s="54"/>
      <c r="AX40" s="56"/>
    </row>
    <row r="41" spans="1:50" x14ac:dyDescent="0.35">
      <c r="A41" s="61">
        <v>0.131944444444444</v>
      </c>
      <c r="B41" s="54"/>
      <c r="C41" s="16">
        <f>Invoer!$G$9*EXP(Invoer!$G$12*(1/(Invoer!N43+273.15)-1/Invoer!$G$10))</f>
        <v>3.1461645514223625E-2</v>
      </c>
      <c r="D41" s="10">
        <f>1/(C41*Invoer!$G$8*(Invoer!N43+273.15)*10^3)</f>
        <v>1.3174795734973948</v>
      </c>
      <c r="E41" s="20">
        <f>Invoer!M43</f>
        <v>1.2818286774563602E-2</v>
      </c>
      <c r="F41" s="21">
        <f>IFERROR(Invoer!V43 * Invoer!$G$11/(Invoer!W43+Invoer!$G$11) * (Invoer!N43 + 273.15) / 273.15,0)</f>
        <v>1162.7132315803956</v>
      </c>
      <c r="G41" s="21">
        <f t="shared" si="3"/>
        <v>27905.117557929494</v>
      </c>
      <c r="H41" s="119">
        <f>IF(Invoer!AJ43=0,0,(2.1473*Invoer!AJ43-11.45))</f>
        <v>65.852800000000002</v>
      </c>
      <c r="I41" s="119">
        <f>IF(Invoer!AK43=0,0,(2.1473*Invoer!AK43-11.45))</f>
        <v>65.852800000000002</v>
      </c>
      <c r="J41" s="119">
        <f>IF(Invoer!AL43=0,0,(2.1473*Invoer!AL43-11.45))</f>
        <v>65.852800000000002</v>
      </c>
      <c r="K41" s="21">
        <f t="shared" si="1"/>
        <v>56896.819199999998</v>
      </c>
      <c r="L41" s="115">
        <f>((Invoer!$G$13/Invoer!$G$14)^-0.49)*34500*((G41 / (24 * 60 * 60) * Invoer!$G$13)/Invoer!$G$7)^0.86</f>
        <v>6.3972989491980572</v>
      </c>
      <c r="M41" s="17">
        <f>IF(L41=0,((Invoer!$G$13/Invoer!$G$14)^-0.49)*34500*((K41 / (24 * 60 * 60) * Invoer!$G$13)/Invoer!$G$7)^0.86,L41)</f>
        <v>6.3972989491980572</v>
      </c>
      <c r="N41" s="9">
        <f>M41*(1.024^(Invoer!M43-20))</f>
        <v>3.9822593534989363</v>
      </c>
      <c r="O41" s="50">
        <f>IF(G41=0,((D41*E41*(1-EXP((-N41/D41)*(Invoer!$G$7/K41))))*(K41/Invoer!$G$7)),((D41*E41*(1-EXP((-N41/D41)*(Invoer!$G$7/G41))))*(G41/Invoer!$G$7)))</f>
        <v>2.9313641303300456E-2</v>
      </c>
      <c r="P41" s="117">
        <f>IFERROR(O41*Invoer!$G$7*(5/(60*24)),0)</f>
        <v>1.1603316349223096</v>
      </c>
      <c r="Q41" s="55"/>
      <c r="U41" s="16">
        <f>Invoer!$G$9*EXP(Invoer!$G$12*(1/(Invoer!P43+273.15)-1/Invoer!$G$10))</f>
        <v>3.1461645514223625E-2</v>
      </c>
      <c r="V41" s="20">
        <f>1/ ( U41*Invoer!$G$8 * (Invoer!P43 + 273.15) * 1000 )</f>
        <v>1.3174795734973948</v>
      </c>
      <c r="W41" s="30">
        <f>Invoer!O43</f>
        <v>5.7486979810467652E-3</v>
      </c>
      <c r="X41" s="20">
        <f>Invoer!$C$11*(Invoer!O43-Invoer!$G$20/V41)</f>
        <v>1.6562971397558166E-2</v>
      </c>
      <c r="Y41" s="11">
        <f t="shared" si="2"/>
        <v>1.6562971397558166E-2</v>
      </c>
      <c r="Z41" s="22">
        <f>Y41*Invoer!$C$13 * (5/(60*24))</f>
        <v>0.62749507263457338</v>
      </c>
      <c r="AE41" s="20">
        <f>Z41*Invoer!$G$21/1000</f>
        <v>0.16628619424816193</v>
      </c>
      <c r="AF41" s="20">
        <f>P41*Invoer!$G$21/1000</f>
        <v>0.30748788325441206</v>
      </c>
      <c r="AK41" s="62">
        <f>IF(Berekeningen!F41/(60/5)*Invoer!$G$18=0,(K41/24)/(60/5),Berekeningen!F41/(60/5)*Invoer!$G$18)</f>
        <v>2.3544942939503009</v>
      </c>
      <c r="AL41" s="17">
        <f>AK41*Invoer!$G$19</f>
        <v>1.5280667967737454</v>
      </c>
      <c r="AN41" s="60"/>
      <c r="AO41" s="57"/>
      <c r="AP41" s="57"/>
      <c r="AQ41" s="45"/>
      <c r="AR41" s="45"/>
      <c r="AS41" s="45"/>
      <c r="AT41" s="57"/>
      <c r="AV41" s="54"/>
      <c r="AX41" s="56"/>
    </row>
    <row r="42" spans="1:50" x14ac:dyDescent="0.35">
      <c r="A42" s="61">
        <v>0.13541666666666699</v>
      </c>
      <c r="B42" s="54"/>
      <c r="C42" s="16">
        <f>Invoer!$G$9*EXP(Invoer!$G$12*(1/(Invoer!N44+273.15)-1/Invoer!$G$10))</f>
        <v>3.1462368513150443E-2</v>
      </c>
      <c r="D42" s="10">
        <f>1/(C42*Invoer!$G$8*(Invoer!N44+273.15)*10^3)</f>
        <v>1.3174525822535439</v>
      </c>
      <c r="E42" s="20">
        <f>Invoer!M44</f>
        <v>1.0777529706865607E-2</v>
      </c>
      <c r="F42" s="21">
        <f>IFERROR(Invoer!V44 * Invoer!$G$11/(Invoer!W44+Invoer!$G$11) * (Invoer!N44 + 273.15) / 273.15,0)</f>
        <v>1312.2050452307878</v>
      </c>
      <c r="G42" s="21">
        <f t="shared" si="3"/>
        <v>31492.92108553891</v>
      </c>
      <c r="H42" s="119">
        <f>IF(Invoer!AJ44=0,0,(2.1473*Invoer!AJ44-11.45))</f>
        <v>65.852800000000002</v>
      </c>
      <c r="I42" s="119">
        <f>IF(Invoer!AK44=0,0,(2.1473*Invoer!AK44-11.45))</f>
        <v>65.852800000000002</v>
      </c>
      <c r="J42" s="119">
        <f>IF(Invoer!AL44=0,0,(2.1473*Invoer!AL44-11.45))</f>
        <v>65.852800000000002</v>
      </c>
      <c r="K42" s="21">
        <f t="shared" si="1"/>
        <v>56896.819199999998</v>
      </c>
      <c r="L42" s="115">
        <f>((Invoer!$G$13/Invoer!$G$14)^-0.49)*34500*((G42 / (24 * 60 * 60) * Invoer!$G$13)/Invoer!$G$7)^0.86</f>
        <v>7.0985829580148145</v>
      </c>
      <c r="M42" s="17">
        <f>IF(L42=0,((Invoer!$G$13/Invoer!$G$14)^-0.49)*34500*((K42 / (24 * 60 * 60) * Invoer!$G$13)/Invoer!$G$7)^0.86,L42)</f>
        <v>7.0985829580148145</v>
      </c>
      <c r="N42" s="9">
        <f>M42*(1.024^(Invoer!M44-20))</f>
        <v>4.4185882913384233</v>
      </c>
      <c r="O42" s="50">
        <f>IF(G42=0,((D42*E42*(1-EXP((-N42/D42)*(Invoer!$G$7/K42))))*(K42/Invoer!$G$7)),((D42*E42*(1-EXP((-N42/D42)*(Invoer!$G$7/G42))))*(G42/Invoer!$G$7)))</f>
        <v>2.7575573732770281E-2</v>
      </c>
      <c r="P42" s="117">
        <f>IFERROR(O42*Invoer!$G$7*(5/(60*24)),0)</f>
        <v>1.0915331269221569</v>
      </c>
      <c r="Q42" s="55"/>
      <c r="U42" s="16">
        <f>Invoer!$G$9*EXP(Invoer!$G$12*(1/(Invoer!P44+273.15)-1/Invoer!$G$10))</f>
        <v>3.1462368513150443E-2</v>
      </c>
      <c r="V42" s="20">
        <f>1/ ( U42*Invoer!$G$8 * (Invoer!P44 + 273.15) * 1000 )</f>
        <v>1.3174525822535439</v>
      </c>
      <c r="W42" s="30">
        <f>Invoer!O44</f>
        <v>4.8301090819222736E-3</v>
      </c>
      <c r="X42" s="20">
        <f>Invoer!$C$11*(Invoer!O44-Invoer!$G$20/V42)</f>
        <v>1.3807190704745721E-2</v>
      </c>
      <c r="Y42" s="11">
        <f t="shared" si="2"/>
        <v>1.3807190704745721E-2</v>
      </c>
      <c r="Z42" s="22">
        <f>Y42*Invoer!$C$13 * (5/(60*24))</f>
        <v>0.52309117284541862</v>
      </c>
      <c r="AE42" s="20">
        <f>Z42*Invoer!$G$21/1000</f>
        <v>0.13861916080403594</v>
      </c>
      <c r="AF42" s="20">
        <f>P42*Invoer!$G$21/1000</f>
        <v>0.28925627863437159</v>
      </c>
      <c r="AK42" s="62">
        <f>IF(Berekeningen!F42/(60/5)*Invoer!$G$18=0,(K42/24)/(60/5),Berekeningen!F42/(60/5)*Invoer!$G$18)</f>
        <v>2.6572152165923453</v>
      </c>
      <c r="AL42" s="17">
        <f>AK42*Invoer!$G$19</f>
        <v>1.724532675568432</v>
      </c>
      <c r="AN42" s="60"/>
      <c r="AO42" s="57"/>
      <c r="AP42" s="57"/>
      <c r="AQ42" s="45"/>
      <c r="AR42" s="45"/>
      <c r="AS42" s="45"/>
      <c r="AT42" s="57"/>
      <c r="AV42" s="54"/>
      <c r="AX42" s="56"/>
    </row>
    <row r="43" spans="1:50" x14ac:dyDescent="0.35">
      <c r="A43" s="61">
        <v>0.13888888888888901</v>
      </c>
      <c r="B43" s="54"/>
      <c r="C43" s="16">
        <f>Invoer!$G$9*EXP(Invoer!$G$12*(1/(Invoer!N45+273.15)-1/Invoer!$G$10))</f>
        <v>3.1462850523668005E-2</v>
      </c>
      <c r="D43" s="10">
        <f>1/(C43*Invoer!$G$8*(Invoer!N45+273.15)*10^3)</f>
        <v>1.3174345883188763</v>
      </c>
      <c r="E43" s="20">
        <f>Invoer!M45</f>
        <v>4.9892526561355526E-3</v>
      </c>
      <c r="F43" s="21">
        <f>IFERROR(Invoer!V45 * Invoer!$G$11/(Invoer!W45+Invoer!$G$11) * (Invoer!N45 + 273.15) / 273.15,0)</f>
        <v>1334.7239043724344</v>
      </c>
      <c r="G43" s="21">
        <f t="shared" si="3"/>
        <v>32033.373704938425</v>
      </c>
      <c r="H43" s="119">
        <f>IF(Invoer!AJ45=0,0,(2.1473*Invoer!AJ45-11.45))</f>
        <v>65.852800000000002</v>
      </c>
      <c r="I43" s="119">
        <f>IF(Invoer!AK45=0,0,(2.1473*Invoer!AK45-11.45))</f>
        <v>65.852800000000002</v>
      </c>
      <c r="J43" s="119">
        <f>IF(Invoer!AL45=0,0,(2.1473*Invoer!AL45-11.45))</f>
        <v>65.852800000000002</v>
      </c>
      <c r="K43" s="21">
        <f t="shared" si="1"/>
        <v>56896.819199999998</v>
      </c>
      <c r="L43" s="115">
        <f>((Invoer!$G$13/Invoer!$G$14)^-0.49)*34500*((G43 / (24 * 60 * 60) * Invoer!$G$13)/Invoer!$G$7)^0.86</f>
        <v>7.2032225767864322</v>
      </c>
      <c r="M43" s="17">
        <f>IF(L43=0,((Invoer!$G$13/Invoer!$G$14)^-0.49)*34500*((K43 / (24 * 60 * 60) * Invoer!$G$13)/Invoer!$G$7)^0.86,L43)</f>
        <v>7.2032225767864322</v>
      </c>
      <c r="N43" s="9">
        <f>M43*(1.024^(Invoer!M45-20))</f>
        <v>4.4831068590519942</v>
      </c>
      <c r="O43" s="50">
        <f>IF(G43=0,((D43*E43*(1-EXP((-N43/D43)*(Invoer!$G$7/K43))))*(K43/Invoer!$G$7)),((D43*E43*(1-EXP((-N43/D43)*(Invoer!$G$7/G43))))*(G43/Invoer!$G$7)))</f>
        <v>1.2967790214425757E-2</v>
      </c>
      <c r="P43" s="117">
        <f>IFERROR(O43*Invoer!$G$7*(5/(60*24)),0)</f>
        <v>0.51330836265435287</v>
      </c>
      <c r="Q43" s="55"/>
      <c r="U43" s="16">
        <f>Invoer!$G$9*EXP(Invoer!$G$12*(1/(Invoer!P45+273.15)-1/Invoer!$G$10))</f>
        <v>3.1462850523668005E-2</v>
      </c>
      <c r="V43" s="20">
        <f>1/ ( U43*Invoer!$G$8 * (Invoer!P45 + 273.15) * 1000 )</f>
        <v>1.3174345883188763</v>
      </c>
      <c r="W43" s="30">
        <f>Invoer!O45</f>
        <v>3.040509310873555E-3</v>
      </c>
      <c r="X43" s="20">
        <f>Invoer!$C$11*(Invoer!O45-Invoer!$G$20/V43)</f>
        <v>8.438382061106503E-3</v>
      </c>
      <c r="Y43" s="11">
        <f t="shared" si="2"/>
        <v>8.438382061106503E-3</v>
      </c>
      <c r="Z43" s="22">
        <f>Y43*Invoer!$C$13 * (5/(60*24))</f>
        <v>0.31969162037754528</v>
      </c>
      <c r="AE43" s="20">
        <f>Z43*Invoer!$G$21/1000</f>
        <v>8.4718279400049501E-2</v>
      </c>
      <c r="AF43" s="20">
        <f>P43*Invoer!$G$21/1000</f>
        <v>0.13602671610340353</v>
      </c>
      <c r="AK43" s="62">
        <f>IF(Berekeningen!F43/(60/5)*Invoer!$G$18=0,(K43/24)/(60/5),Berekeningen!F43/(60/5)*Invoer!$G$18)</f>
        <v>2.7028159063541795</v>
      </c>
      <c r="AL43" s="17">
        <f>AK43*Invoer!$G$19</f>
        <v>1.7541275232238625</v>
      </c>
      <c r="AN43" s="60"/>
      <c r="AO43" s="57"/>
      <c r="AP43" s="57"/>
      <c r="AQ43" s="45"/>
      <c r="AR43" s="45"/>
      <c r="AS43" s="45"/>
      <c r="AT43" s="57"/>
      <c r="AV43" s="54"/>
      <c r="AX43" s="56"/>
    </row>
    <row r="44" spans="1:50" x14ac:dyDescent="0.35">
      <c r="A44" s="61">
        <v>0.14236111111111099</v>
      </c>
      <c r="B44" s="54"/>
      <c r="C44" s="16">
        <f>Invoer!$G$9*EXP(Invoer!$G$12*(1/(Invoer!N46+273.15)-1/Invoer!$G$10))</f>
        <v>3.1463573556294394E-2</v>
      </c>
      <c r="D44" s="10">
        <f>1/(C44*Invoer!$G$8*(Invoer!N46+273.15)*10^3)</f>
        <v>1.3174075977587194</v>
      </c>
      <c r="E44" s="20">
        <f>Invoer!M46</f>
        <v>1.1241319538385143E-3</v>
      </c>
      <c r="F44" s="21">
        <f>IFERROR(Invoer!V46 * Invoer!$G$11/(Invoer!W46+Invoer!$G$11) * (Invoer!N46 + 273.15) / 273.15,0)</f>
        <v>1408.7242612346281</v>
      </c>
      <c r="G44" s="21">
        <f t="shared" si="3"/>
        <v>33809.382269631074</v>
      </c>
      <c r="H44" s="119">
        <f>IF(Invoer!AJ46=0,0,(2.1473*Invoer!AJ46-11.45))</f>
        <v>65.852800000000002</v>
      </c>
      <c r="I44" s="119">
        <f>IF(Invoer!AK46=0,0,(2.1473*Invoer!AK46-11.45))</f>
        <v>65.852800000000002</v>
      </c>
      <c r="J44" s="119">
        <f>IF(Invoer!AL46=0,0,(2.1473*Invoer!AL46-11.45))</f>
        <v>65.852800000000002</v>
      </c>
      <c r="K44" s="21">
        <f t="shared" si="1"/>
        <v>56896.819199999998</v>
      </c>
      <c r="L44" s="115">
        <f>((Invoer!$G$13/Invoer!$G$14)^-0.49)*34500*((G44 / (24 * 60 * 60) * Invoer!$G$13)/Invoer!$G$7)^0.86</f>
        <v>7.545370196353776</v>
      </c>
      <c r="M44" s="17">
        <f>IF(L44=0,((Invoer!$G$13/Invoer!$G$14)^-0.49)*34500*((K44 / (24 * 60 * 60) * Invoer!$G$13)/Invoer!$G$7)^0.86,L44)</f>
        <v>7.545370196353776</v>
      </c>
      <c r="N44" s="9">
        <f>M44*(1.024^(Invoer!M46-20))</f>
        <v>4.6956205868520309</v>
      </c>
      <c r="O44" s="50">
        <f>IF(G44=0,((D44*E44*(1-EXP((-N44/D44)*(Invoer!$G$7/K44))))*(K44/Invoer!$G$7)),((D44*E44*(1-EXP((-N44/D44)*(Invoer!$G$7/G44))))*(G44/Invoer!$G$7)))</f>
        <v>3.0716172604692269E-3</v>
      </c>
      <c r="P44" s="117">
        <f>IFERROR(O44*Invoer!$G$7*(5/(60*24)),0)</f>
        <v>0.12158484989357354</v>
      </c>
      <c r="Q44" s="55"/>
      <c r="U44" s="16">
        <f>Invoer!$G$9*EXP(Invoer!$G$12*(1/(Invoer!P46+273.15)-1/Invoer!$G$10))</f>
        <v>3.1463573556294394E-2</v>
      </c>
      <c r="V44" s="20">
        <f>1/ ( U44*Invoer!$G$8 * (Invoer!P46 + 273.15) * 1000 )</f>
        <v>1.3174075977587194</v>
      </c>
      <c r="W44" s="30">
        <f>Invoer!O46</f>
        <v>1.6703493395956077E-3</v>
      </c>
      <c r="X44" s="20">
        <f>Invoer!$C$11*(Invoer!O46-Invoer!$G$20/V44)</f>
        <v>4.3278881512324278E-3</v>
      </c>
      <c r="Y44" s="11">
        <f t="shared" si="2"/>
        <v>4.3278881512324278E-3</v>
      </c>
      <c r="Z44" s="22">
        <f>Y44*Invoer!$C$13 * (5/(60*24))</f>
        <v>0.16396384589617019</v>
      </c>
      <c r="AE44" s="20">
        <f>Z44*Invoer!$G$21/1000</f>
        <v>4.3450419162485099E-2</v>
      </c>
      <c r="AF44" s="20">
        <f>P44*Invoer!$G$21/1000</f>
        <v>3.221998522179699E-2</v>
      </c>
      <c r="AK44" s="62">
        <f>IF(Berekeningen!F44/(60/5)*Invoer!$G$18=0,(K44/24)/(60/5),Berekeningen!F44/(60/5)*Invoer!$G$18)</f>
        <v>2.8526666290001219</v>
      </c>
      <c r="AL44" s="17">
        <f>AK44*Invoer!$G$19</f>
        <v>1.8513806422210792</v>
      </c>
      <c r="AN44" s="60"/>
      <c r="AO44" s="57"/>
      <c r="AP44" s="57"/>
      <c r="AQ44" s="45"/>
      <c r="AR44" s="45"/>
      <c r="AS44" s="45"/>
      <c r="AT44" s="57"/>
      <c r="AV44" s="54"/>
      <c r="AX44" s="56"/>
    </row>
    <row r="45" spans="1:50" x14ac:dyDescent="0.35">
      <c r="A45" s="61">
        <v>0.14583333333333301</v>
      </c>
      <c r="B45" s="54"/>
      <c r="C45" s="16">
        <f>Invoer!$G$9*EXP(Invoer!$G$12*(1/(Invoer!N47+273.15)-1/Invoer!$G$10))</f>
        <v>3.1470985806675671E-2</v>
      </c>
      <c r="D45" s="10">
        <f>1/(C45*Invoer!$G$8*(Invoer!N47+273.15)*10^3)</f>
        <v>1.3171309681677854</v>
      </c>
      <c r="E45" s="20">
        <f>Invoer!M47</f>
        <v>6.8768037999689113E-4</v>
      </c>
      <c r="F45" s="21">
        <f>IFERROR(Invoer!V47 * Invoer!$G$11/(Invoer!W47+Invoer!$G$11) * (Invoer!N47 + 273.15) / 273.15,0)</f>
        <v>1389.4954367316693</v>
      </c>
      <c r="G45" s="21">
        <f t="shared" si="3"/>
        <v>33347.890481560062</v>
      </c>
      <c r="H45" s="119">
        <f>IF(Invoer!AJ47=0,0,(2.1473*Invoer!AJ47-11.45))</f>
        <v>65.852800000000002</v>
      </c>
      <c r="I45" s="119">
        <f>IF(Invoer!AK47=0,0,(2.1473*Invoer!AK47-11.45))</f>
        <v>65.852800000000002</v>
      </c>
      <c r="J45" s="119">
        <f>IF(Invoer!AL47=0,0,(2.1473*Invoer!AL47-11.45))</f>
        <v>65.852800000000002</v>
      </c>
      <c r="K45" s="21">
        <f t="shared" si="1"/>
        <v>56896.819199999998</v>
      </c>
      <c r="L45" s="115">
        <f>((Invoer!$G$13/Invoer!$G$14)^-0.49)*34500*((G45 / (24 * 60 * 60) * Invoer!$G$13)/Invoer!$G$7)^0.86</f>
        <v>7.4567112275037974</v>
      </c>
      <c r="M45" s="17">
        <f>IF(L45=0,((Invoer!$G$13/Invoer!$G$14)^-0.49)*34500*((K45 / (24 * 60 * 60) * Invoer!$G$13)/Invoer!$G$7)^0.86,L45)</f>
        <v>7.4567112275037974</v>
      </c>
      <c r="N45" s="9">
        <f>M45*(1.024^(Invoer!M47-20))</f>
        <v>4.6403984705869021</v>
      </c>
      <c r="O45" s="50">
        <f>IF(G45=0,((D45*E45*(1-EXP((-N45/D45)*(Invoer!$G$7/K45))))*(K45/Invoer!$G$7)),((D45*E45*(1-EXP((-N45/D45)*(Invoer!$G$7/G45))))*(G45/Invoer!$G$7)))</f>
        <v>1.8550368360226968E-3</v>
      </c>
      <c r="P45" s="117">
        <f>IFERROR(O45*Invoer!$G$7*(5/(60*24)),0)</f>
        <v>7.34285414258984E-2</v>
      </c>
      <c r="Q45" s="55"/>
      <c r="U45" s="16">
        <f>Invoer!$G$9*EXP(Invoer!$G$12*(1/(Invoer!P47+273.15)-1/Invoer!$G$10))</f>
        <v>3.1470985806675671E-2</v>
      </c>
      <c r="V45" s="20">
        <f>1/ ( U45*Invoer!$G$8 * (Invoer!P47 + 273.15) * 1000 )</f>
        <v>1.3171309681677854</v>
      </c>
      <c r="W45" s="30">
        <f>Invoer!O47</f>
        <v>4.3161651555578828E-4</v>
      </c>
      <c r="X45" s="20">
        <f>Invoer!$C$11*(Invoer!O47-Invoer!$G$20/V45)</f>
        <v>6.115461988978122E-4</v>
      </c>
      <c r="Y45" s="11">
        <f t="shared" si="2"/>
        <v>6.115461988978122E-4</v>
      </c>
      <c r="Z45" s="22">
        <f>Y45*Invoer!$C$13 * (5/(60*24))</f>
        <v>2.3168682556159823E-2</v>
      </c>
      <c r="AE45" s="20">
        <f>Z45*Invoer!$G$21/1000</f>
        <v>6.1397008773823531E-3</v>
      </c>
      <c r="AF45" s="20">
        <f>P45*Invoer!$G$21/1000</f>
        <v>1.9458563477863077E-2</v>
      </c>
      <c r="AK45" s="62">
        <f>IF(Berekeningen!F45/(60/5)*Invoer!$G$18=0,(K45/24)/(60/5),Berekeningen!F45/(60/5)*Invoer!$G$18)</f>
        <v>2.8137282593816302</v>
      </c>
      <c r="AL45" s="17">
        <f>AK45*Invoer!$G$19</f>
        <v>1.8261096403386781</v>
      </c>
      <c r="AN45" s="60"/>
      <c r="AO45" s="57"/>
      <c r="AP45" s="57"/>
      <c r="AQ45" s="45"/>
      <c r="AR45" s="45"/>
      <c r="AS45" s="45"/>
      <c r="AT45" s="57"/>
      <c r="AV45" s="54"/>
      <c r="AX45" s="56"/>
    </row>
    <row r="46" spans="1:50" x14ac:dyDescent="0.35">
      <c r="A46" s="61">
        <v>0.149305555555556</v>
      </c>
      <c r="B46" s="54"/>
      <c r="C46" s="16">
        <f>Invoer!$G$9*EXP(Invoer!$G$12*(1/(Invoer!N48+273.15)-1/Invoer!$G$10))</f>
        <v>3.147297482075135E-2</v>
      </c>
      <c r="D46" s="10">
        <f>1/(C46*Invoer!$G$8*(Invoer!N48+273.15)*10^3)</f>
        <v>1.317056757804699</v>
      </c>
      <c r="E46" s="20">
        <f>Invoer!M48</f>
        <v>1.1949855788770947E-3</v>
      </c>
      <c r="F46" s="21">
        <f>IFERROR(Invoer!V48 * Invoer!$G$11/(Invoer!W48+Invoer!$G$11) * (Invoer!N48 + 273.15) / 273.15,0)</f>
        <v>1313.2253273577539</v>
      </c>
      <c r="G46" s="21">
        <f t="shared" si="3"/>
        <v>31517.407856586095</v>
      </c>
      <c r="H46" s="119">
        <f>IF(Invoer!AJ48=0,0,(2.1473*Invoer!AJ48-11.45))</f>
        <v>65.852800000000002</v>
      </c>
      <c r="I46" s="119">
        <f>IF(Invoer!AK48=0,0,(2.1473*Invoer!AK48-11.45))</f>
        <v>65.852800000000002</v>
      </c>
      <c r="J46" s="119">
        <f>IF(Invoer!AL48=0,0,(2.1473*Invoer!AL48-11.45))</f>
        <v>65.852800000000002</v>
      </c>
      <c r="K46" s="21">
        <f t="shared" si="1"/>
        <v>56896.819199999998</v>
      </c>
      <c r="L46" s="115">
        <f>((Invoer!$G$13/Invoer!$G$14)^-0.49)*34500*((G46 / (24 * 60 * 60) * Invoer!$G$13)/Invoer!$G$7)^0.86</f>
        <v>7.1033293659114092</v>
      </c>
      <c r="M46" s="17">
        <f>IF(L46=0,((Invoer!$G$13/Invoer!$G$14)^-0.49)*34500*((K46 / (24 * 60 * 60) * Invoer!$G$13)/Invoer!$G$7)^0.86,L46)</f>
        <v>7.1033293659114092</v>
      </c>
      <c r="N46" s="9">
        <f>M46*(1.024^(Invoer!M48-20))</f>
        <v>4.4205379970568917</v>
      </c>
      <c r="O46" s="50">
        <f>IF(G46=0,((D46*E46*(1-EXP((-N46/D46)*(Invoer!$G$7/K46))))*(K46/Invoer!$G$7)),((D46*E46*(1-EXP((-N46/D46)*(Invoer!$G$7/G46))))*(G46/Invoer!$G$7)))</f>
        <v>3.0589129015107198E-3</v>
      </c>
      <c r="P46" s="117">
        <f>IFERROR(O46*Invoer!$G$7*(5/(60*24)),0)</f>
        <v>0.12108196901813266</v>
      </c>
      <c r="Q46" s="55"/>
      <c r="U46" s="16">
        <f>Invoer!$G$9*EXP(Invoer!$G$12*(1/(Invoer!P48+273.15)-1/Invoer!$G$10))</f>
        <v>3.147297482075135E-2</v>
      </c>
      <c r="V46" s="20">
        <f>1/ ( U46*Invoer!$G$8 * (Invoer!P48 + 273.15) * 1000 )</f>
        <v>1.317056757804699</v>
      </c>
      <c r="W46" s="30">
        <f>Invoer!O48</f>
        <v>3.9544753380482689E-4</v>
      </c>
      <c r="X46" s="20">
        <f>Invoer!$C$11*(Invoer!O48-Invoer!$G$20/V46)</f>
        <v>5.0300075250271398E-4</v>
      </c>
      <c r="Y46" s="11">
        <f t="shared" si="2"/>
        <v>5.0300075250271398E-4</v>
      </c>
      <c r="Z46" s="22">
        <f>Y46*Invoer!$C$13 * (5/(60*24))</f>
        <v>1.9056393092212194E-2</v>
      </c>
      <c r="AE46" s="20">
        <f>Z46*Invoer!$G$21/1000</f>
        <v>5.0499441694362313E-3</v>
      </c>
      <c r="AF46" s="20">
        <f>P46*Invoer!$G$21/1000</f>
        <v>3.208672178980515E-2</v>
      </c>
      <c r="AK46" s="62">
        <f>IF(Berekeningen!F46/(60/5)*Invoer!$G$18=0,(K46/24)/(60/5),Berekeningen!F46/(60/5)*Invoer!$G$18)</f>
        <v>2.6592812878994514</v>
      </c>
      <c r="AL46" s="17">
        <f>AK46*Invoer!$G$19</f>
        <v>1.725873555846744</v>
      </c>
      <c r="AN46" s="60"/>
      <c r="AO46" s="57"/>
      <c r="AP46" s="57"/>
      <c r="AQ46" s="45"/>
      <c r="AR46" s="45"/>
      <c r="AS46" s="45"/>
      <c r="AT46" s="57"/>
      <c r="AV46" s="54"/>
      <c r="AX46" s="56"/>
    </row>
    <row r="47" spans="1:50" x14ac:dyDescent="0.35">
      <c r="A47" s="61">
        <v>0.15277777777777801</v>
      </c>
      <c r="B47" s="54"/>
      <c r="C47" s="16">
        <f>Invoer!$G$9*EXP(Invoer!$G$12*(1/(Invoer!N49+273.15)-1/Invoer!$G$10))</f>
        <v>3.1474421472530455E-2</v>
      </c>
      <c r="D47" s="10">
        <f>1/(C47*Invoer!$G$8*(Invoer!N49+273.15)*10^3)</f>
        <v>1.3170027885798326</v>
      </c>
      <c r="E47" s="20">
        <f>Invoer!M49</f>
        <v>1.0394119846447818E-3</v>
      </c>
      <c r="F47" s="21">
        <f>IFERROR(Invoer!V49 * Invoer!$G$11/(Invoer!W49+Invoer!$G$11) * (Invoer!N49 + 273.15) / 273.15,0)</f>
        <v>1334.5951267692651</v>
      </c>
      <c r="G47" s="21">
        <f t="shared" si="3"/>
        <v>32030.283042462361</v>
      </c>
      <c r="H47" s="119">
        <f>IF(Invoer!AJ49=0,0,(2.1473*Invoer!AJ49-11.45))</f>
        <v>65.852800000000002</v>
      </c>
      <c r="I47" s="119">
        <f>IF(Invoer!AK49=0,0,(2.1473*Invoer!AK49-11.45))</f>
        <v>65.852800000000002</v>
      </c>
      <c r="J47" s="119">
        <f>IF(Invoer!AL49=0,0,(2.1473*Invoer!AL49-11.45))</f>
        <v>65.852800000000002</v>
      </c>
      <c r="K47" s="21">
        <f t="shared" si="1"/>
        <v>56896.819199999998</v>
      </c>
      <c r="L47" s="115">
        <f>((Invoer!$G$13/Invoer!$G$14)^-0.49)*34500*((G47 / (24 * 60 * 60) * Invoer!$G$13)/Invoer!$G$7)^0.86</f>
        <v>7.2026248852334875</v>
      </c>
      <c r="M47" s="17">
        <f>IF(L47=0,((Invoer!$G$13/Invoer!$G$14)^-0.49)*34500*((K47 / (24 * 60 * 60) * Invoer!$G$13)/Invoer!$G$7)^0.86,L47)</f>
        <v>7.2026248852334875</v>
      </c>
      <c r="N47" s="9">
        <f>M47*(1.024^(Invoer!M49-20))</f>
        <v>4.4823149634200634</v>
      </c>
      <c r="O47" s="50">
        <f>IF(G47=0,((D47*E47*(1-EXP((-N47/D47)*(Invoer!$G$7/K47))))*(K47/Invoer!$G$7)),((D47*E47*(1-EXP((-N47/D47)*(Invoer!$G$7/G47))))*(G47/Invoer!$G$7)))</f>
        <v>2.7007798475269179E-3</v>
      </c>
      <c r="P47" s="117">
        <f>IFERROR(O47*Invoer!$G$7*(5/(60*24)),0)</f>
        <v>0.10690586896460717</v>
      </c>
      <c r="Q47" s="55"/>
      <c r="U47" s="16">
        <f>Invoer!$G$9*EXP(Invoer!$G$12*(1/(Invoer!P49+273.15)-1/Invoer!$G$10))</f>
        <v>3.1474421472530455E-2</v>
      </c>
      <c r="V47" s="20">
        <f>1/ ( U47*Invoer!$G$8 * (Invoer!P49 + 273.15) * 1000 )</f>
        <v>1.3170027885798326</v>
      </c>
      <c r="W47" s="30">
        <f>Invoer!O49</f>
        <v>3.592785520538655E-4</v>
      </c>
      <c r="X47" s="20">
        <f>Invoer!$C$11*(Invoer!O49-Invoer!$G$20/V47)</f>
        <v>3.9446580470479015E-4</v>
      </c>
      <c r="Y47" s="11">
        <f t="shared" si="2"/>
        <v>3.9446580470479015E-4</v>
      </c>
      <c r="Z47" s="22">
        <f>Y47*Invoer!$C$13 * (5/(60*24))</f>
        <v>1.4944501371992935E-2</v>
      </c>
      <c r="AE47" s="20">
        <f>Z47*Invoer!$G$21/1000</f>
        <v>3.9602928635781281E-3</v>
      </c>
      <c r="AF47" s="20">
        <f>P47*Invoer!$G$21/1000</f>
        <v>2.8330055275620901E-2</v>
      </c>
      <c r="AK47" s="62">
        <f>IF(Berekeningen!F47/(60/5)*Invoer!$G$18=0,(K47/24)/(60/5),Berekeningen!F47/(60/5)*Invoer!$G$18)</f>
        <v>2.7025551317077618</v>
      </c>
      <c r="AL47" s="17">
        <f>AK47*Invoer!$G$19</f>
        <v>1.7539582804783376</v>
      </c>
      <c r="AN47" s="60"/>
      <c r="AO47" s="57"/>
      <c r="AP47" s="57"/>
      <c r="AQ47" s="45"/>
      <c r="AR47" s="45"/>
      <c r="AS47" s="45"/>
      <c r="AT47" s="57"/>
      <c r="AV47" s="54"/>
      <c r="AX47" s="56"/>
    </row>
    <row r="48" spans="1:50" x14ac:dyDescent="0.35">
      <c r="A48" s="61">
        <v>0.15625</v>
      </c>
      <c r="B48" s="54"/>
      <c r="C48" s="16">
        <f>Invoer!$G$9*EXP(Invoer!$G$12*(1/(Invoer!N50+273.15)-1/Invoer!$G$10))</f>
        <v>3.1475868205231398E-2</v>
      </c>
      <c r="D48" s="10">
        <f>1/(C48*Invoer!$G$8*(Invoer!N50+273.15)*10^3)</f>
        <v>1.3169488209955984</v>
      </c>
      <c r="E48" s="20">
        <f>Invoer!M50</f>
        <v>4.1473765742239266E-4</v>
      </c>
      <c r="F48" s="21">
        <f>IFERROR(Invoer!V50 * Invoer!$G$11/(Invoer!W50+Invoer!$G$11) * (Invoer!N50 + 273.15) / 273.15,0)</f>
        <v>1439.8328471376176</v>
      </c>
      <c r="G48" s="21">
        <f t="shared" si="3"/>
        <v>34555.988331302826</v>
      </c>
      <c r="H48" s="119">
        <f>IF(Invoer!AJ50=0,0,(2.1473*Invoer!AJ50-11.45))</f>
        <v>65.852800000000002</v>
      </c>
      <c r="I48" s="119">
        <f>IF(Invoer!AK50=0,0,(2.1473*Invoer!AK50-11.45))</f>
        <v>65.852800000000002</v>
      </c>
      <c r="J48" s="119">
        <f>IF(Invoer!AL50=0,0,(2.1473*Invoer!AL50-11.45))</f>
        <v>65.852800000000002</v>
      </c>
      <c r="K48" s="21">
        <f t="shared" si="1"/>
        <v>56896.819199999998</v>
      </c>
      <c r="L48" s="115">
        <f>((Invoer!$G$13/Invoer!$G$14)^-0.49)*34500*((G48 / (24 * 60 * 60) * Invoer!$G$13)/Invoer!$G$7)^0.86</f>
        <v>7.6884462673210496</v>
      </c>
      <c r="M48" s="17">
        <f>IF(L48=0,((Invoer!$G$13/Invoer!$G$14)^-0.49)*34500*((K48 / (24 * 60 * 60) * Invoer!$G$13)/Invoer!$G$7)^0.86,L48)</f>
        <v>7.6884462673210496</v>
      </c>
      <c r="N48" s="9">
        <f>M48*(1.024^(Invoer!M50-20))</f>
        <v>4.7845789199961493</v>
      </c>
      <c r="O48" s="50">
        <f>IF(G48=0,((D48*E48*(1-EXP((-N48/D48)*(Invoer!$G$7/K48))))*(K48/Invoer!$G$7)),((D48*E48*(1-EXP((-N48/D48)*(Invoer!$G$7/G48))))*(G48/Invoer!$G$7)))</f>
        <v>1.1562339863083885E-3</v>
      </c>
      <c r="P48" s="117">
        <f>IFERROR(O48*Invoer!$G$7*(5/(60*24)),0)</f>
        <v>4.5767595291373704E-2</v>
      </c>
      <c r="Q48" s="55"/>
      <c r="U48" s="16">
        <f>Invoer!$G$9*EXP(Invoer!$G$12*(1/(Invoer!P50+273.15)-1/Invoer!$G$10))</f>
        <v>3.1475868205231398E-2</v>
      </c>
      <c r="V48" s="20">
        <f>1/ ( U48*Invoer!$G$8 * (Invoer!P50 + 273.15) * 1000 )</f>
        <v>1.3169488209955984</v>
      </c>
      <c r="W48" s="30">
        <f>Invoer!O50</f>
        <v>3.231095703029041E-4</v>
      </c>
      <c r="X48" s="20">
        <f>Invoer!$C$11*(Invoer!O50-Invoer!$G$20/V48)</f>
        <v>2.8593085546311495E-4</v>
      </c>
      <c r="Y48" s="11">
        <f t="shared" si="2"/>
        <v>2.8593085546311495E-4</v>
      </c>
      <c r="Z48" s="22">
        <f>Y48*Invoer!$C$13 * (5/(60*24))</f>
        <v>1.0832609597076551E-2</v>
      </c>
      <c r="AE48" s="20">
        <f>Z48*Invoer!$G$21/1000</f>
        <v>2.8706415432252861E-3</v>
      </c>
      <c r="AF48" s="20">
        <f>P48*Invoer!$G$21/1000</f>
        <v>1.2128412752214032E-2</v>
      </c>
      <c r="AK48" s="62">
        <f>IF(Berekeningen!F48/(60/5)*Invoer!$G$18=0,(K48/24)/(60/5),Berekeningen!F48/(60/5)*Invoer!$G$18)</f>
        <v>2.9156615154536754</v>
      </c>
      <c r="AL48" s="17">
        <f>AK48*Invoer!$G$19</f>
        <v>1.8922643235294354</v>
      </c>
      <c r="AN48" s="60"/>
      <c r="AO48" s="57"/>
      <c r="AP48" s="57"/>
      <c r="AQ48" s="45"/>
      <c r="AR48" s="45"/>
      <c r="AS48" s="45"/>
      <c r="AT48" s="57"/>
      <c r="AV48" s="54"/>
      <c r="AX48" s="56"/>
    </row>
    <row r="49" spans="1:50" x14ac:dyDescent="0.35">
      <c r="A49" s="61">
        <v>0.15972222222222199</v>
      </c>
      <c r="B49" s="54"/>
      <c r="C49" s="16">
        <f>Invoer!$G$9*EXP(Invoer!$G$12*(1/(Invoer!N51+273.15)-1/Invoer!$G$10))</f>
        <v>3.1475868205231398E-2</v>
      </c>
      <c r="D49" s="10">
        <f>1/(C49*Invoer!$G$8*(Invoer!N51+273.15)*10^3)</f>
        <v>1.3169488209955984</v>
      </c>
      <c r="E49" s="20">
        <f>Invoer!M51</f>
        <v>3.7856867567143127E-4</v>
      </c>
      <c r="F49" s="21">
        <f>IFERROR(Invoer!V51 * Invoer!$G$11/(Invoer!W51+Invoer!$G$11) * (Invoer!N51 + 273.15) / 273.15,0)</f>
        <v>1422.6973670784873</v>
      </c>
      <c r="G49" s="21">
        <f t="shared" si="3"/>
        <v>34144.736809883696</v>
      </c>
      <c r="H49" s="119">
        <f>IF(Invoer!AJ51=0,0,(2.1473*Invoer!AJ51-11.45))</f>
        <v>65.852800000000002</v>
      </c>
      <c r="I49" s="119">
        <f>IF(Invoer!AK51=0,0,(2.1473*Invoer!AK51-11.45))</f>
        <v>65.852800000000002</v>
      </c>
      <c r="J49" s="119">
        <f>IF(Invoer!AL51=0,0,(2.1473*Invoer!AL51-11.45))</f>
        <v>65.852800000000002</v>
      </c>
      <c r="K49" s="21">
        <f t="shared" si="1"/>
        <v>56896.819199999998</v>
      </c>
      <c r="L49" s="115">
        <f>((Invoer!$G$13/Invoer!$G$14)^-0.49)*34500*((G49 / (24 * 60 * 60) * Invoer!$G$13)/Invoer!$G$7)^0.86</f>
        <v>7.6096901083857373</v>
      </c>
      <c r="M49" s="17">
        <f>IF(L49=0,((Invoer!$G$13/Invoer!$G$14)^-0.49)*34500*((K49 / (24 * 60 * 60) * Invoer!$G$13)/Invoer!$G$7)^0.86,L49)</f>
        <v>7.6096901083857373</v>
      </c>
      <c r="N49" s="9">
        <f>M49*(1.024^(Invoer!M51-20))</f>
        <v>4.7355642977147445</v>
      </c>
      <c r="O49" s="50">
        <f>IF(G49=0,((D49*E49*(1-EXP((-N49/D49)*(Invoer!$G$7/K49))))*(K49/Invoer!$G$7)),((D49*E49*(1-EXP((-N49/D49)*(Invoer!$G$7/G49))))*(G49/Invoer!$G$7)))</f>
        <v>1.0437435259685632E-3</v>
      </c>
      <c r="P49" s="117">
        <f>IFERROR(O49*Invoer!$G$7*(5/(60*24)),0)</f>
        <v>4.1314847902922287E-2</v>
      </c>
      <c r="Q49" s="55"/>
      <c r="U49" s="16">
        <f>Invoer!$G$9*EXP(Invoer!$G$12*(1/(Invoer!P51+273.15)-1/Invoer!$G$10))</f>
        <v>3.1475868205231398E-2</v>
      </c>
      <c r="V49" s="20">
        <f>1/ ( U49*Invoer!$G$8 * (Invoer!P51 + 273.15) * 1000 )</f>
        <v>1.3169488209955984</v>
      </c>
      <c r="W49" s="30">
        <f>Invoer!O51</f>
        <v>2.8694058855194271E-4</v>
      </c>
      <c r="X49" s="20">
        <f>Invoer!$C$11*(Invoer!O51-Invoer!$G$20/V49)</f>
        <v>1.7742391021023074E-4</v>
      </c>
      <c r="Y49" s="11">
        <f t="shared" si="2"/>
        <v>1.7742391021023074E-4</v>
      </c>
      <c r="Z49" s="22">
        <f>Y49*Invoer!$C$13 * (5/(60*24))</f>
        <v>6.7217787649438455E-3</v>
      </c>
      <c r="AE49" s="20">
        <f>Z49*Invoer!$G$21/1000</f>
        <v>1.7812713727101191E-3</v>
      </c>
      <c r="AF49" s="20">
        <f>P49*Invoer!$G$21/1000</f>
        <v>1.0948434694274405E-2</v>
      </c>
      <c r="AK49" s="62">
        <f>IF(Berekeningen!F49/(60/5)*Invoer!$G$18=0,(K49/24)/(60/5),Berekeningen!F49/(60/5)*Invoer!$G$18)</f>
        <v>2.8809621683339364</v>
      </c>
      <c r="AL49" s="17">
        <f>AK49*Invoer!$G$19</f>
        <v>1.8697444472487248</v>
      </c>
      <c r="AN49" s="60"/>
      <c r="AO49" s="57"/>
      <c r="AP49" s="57"/>
      <c r="AQ49" s="45"/>
      <c r="AR49" s="45"/>
      <c r="AS49" s="45"/>
      <c r="AT49" s="57"/>
      <c r="AV49" s="54"/>
      <c r="AX49" s="56"/>
    </row>
    <row r="50" spans="1:50" x14ac:dyDescent="0.35">
      <c r="A50" s="61">
        <v>0.163194444444444</v>
      </c>
      <c r="B50" s="54"/>
      <c r="C50" s="16">
        <f>Invoer!$G$9*EXP(Invoer!$G$12*(1/(Invoer!N52+273.15)-1/Invoer!$G$10))</f>
        <v>3.1475868205231398E-2</v>
      </c>
      <c r="D50" s="10">
        <f>1/(C50*Invoer!$G$8*(Invoer!N52+273.15)*10^3)</f>
        <v>1.3169488209955984</v>
      </c>
      <c r="E50" s="20">
        <f>Invoer!M52</f>
        <v>3.4239969392046987E-4</v>
      </c>
      <c r="F50" s="21">
        <f>IFERROR(Invoer!V52 * Invoer!$G$11/(Invoer!W52+Invoer!$G$11) * (Invoer!N52 + 273.15) / 273.15,0)</f>
        <v>1389.4887200747421</v>
      </c>
      <c r="G50" s="21">
        <f t="shared" si="3"/>
        <v>33347.729281793814</v>
      </c>
      <c r="H50" s="119">
        <f>IF(Invoer!AJ52=0,0,(2.1473*Invoer!AJ52-11.45))</f>
        <v>65.852800000000002</v>
      </c>
      <c r="I50" s="119">
        <f>IF(Invoer!AK52=0,0,(2.1473*Invoer!AK52-11.45))</f>
        <v>65.852800000000002</v>
      </c>
      <c r="J50" s="119">
        <f>IF(Invoer!AL52=0,0,(2.1473*Invoer!AL52-11.45))</f>
        <v>65.852800000000002</v>
      </c>
      <c r="K50" s="21">
        <f t="shared" si="1"/>
        <v>56896.819199999998</v>
      </c>
      <c r="L50" s="115">
        <f>((Invoer!$G$13/Invoer!$G$14)^-0.49)*34500*((G50 / (24 * 60 * 60) * Invoer!$G$13)/Invoer!$G$7)^0.86</f>
        <v>7.4566802289120844</v>
      </c>
      <c r="M50" s="17">
        <f>IF(L50=0,((Invoer!$G$13/Invoer!$G$14)^-0.49)*34500*((K50 / (24 * 60 * 60) * Invoer!$G$13)/Invoer!$G$7)^0.86,L50)</f>
        <v>7.4566802289120844</v>
      </c>
      <c r="N50" s="9">
        <f>M50*(1.024^(Invoer!M52-20))</f>
        <v>4.6403411805480177</v>
      </c>
      <c r="O50" s="50">
        <f>IF(G50=0,((D50*E50*(1-EXP((-N50/D50)*(Invoer!$G$7/K50))))*(K50/Invoer!$G$7)),((D50*E50*(1-EXP((-N50/D50)*(Invoer!$G$7/G50))))*(G50/Invoer!$G$7)))</f>
        <v>9.2356275267472588E-4</v>
      </c>
      <c r="P50" s="117">
        <f>IFERROR(O50*Invoer!$G$7*(5/(60*24)),0)</f>
        <v>3.6557692293374563E-2</v>
      </c>
      <c r="Q50" s="55"/>
      <c r="U50" s="16">
        <f>Invoer!$G$9*EXP(Invoer!$G$12*(1/(Invoer!P52+273.15)-1/Invoer!$G$10))</f>
        <v>3.1475868205231398E-2</v>
      </c>
      <c r="V50" s="20">
        <f>1/ ( U50*Invoer!$G$8 * (Invoer!P52 + 273.15) * 1000 )</f>
        <v>1.3169488209955984</v>
      </c>
      <c r="W50" s="30">
        <f>Invoer!O52</f>
        <v>2.5077160680098132E-4</v>
      </c>
      <c r="X50" s="20">
        <f>Invoer!$C$11*(Invoer!O52-Invoer!$G$20/V50)</f>
        <v>6.891696495734656E-5</v>
      </c>
      <c r="Y50" s="11">
        <f t="shared" si="2"/>
        <v>6.891696495734656E-5</v>
      </c>
      <c r="Z50" s="22">
        <f>Y50*Invoer!$C$13 * (5/(60*24))</f>
        <v>2.6109479328111401E-3</v>
      </c>
      <c r="AE50" s="20">
        <f>Z50*Invoer!$G$21/1000</f>
        <v>6.9190120219495205E-4</v>
      </c>
      <c r="AF50" s="20">
        <f>P50*Invoer!$G$21/1000</f>
        <v>9.6877884577442602E-3</v>
      </c>
      <c r="AK50" s="62">
        <f>IF(Berekeningen!F50/(60/5)*Invoer!$G$18=0,(K50/24)/(60/5),Berekeningen!F50/(60/5)*Invoer!$G$18)</f>
        <v>2.8137146581513526</v>
      </c>
      <c r="AL50" s="17">
        <f>AK50*Invoer!$G$19</f>
        <v>1.8261008131402279</v>
      </c>
      <c r="AN50" s="60"/>
      <c r="AO50" s="57"/>
      <c r="AP50" s="57"/>
      <c r="AQ50" s="45"/>
      <c r="AR50" s="45"/>
      <c r="AS50" s="45"/>
      <c r="AT50" s="57"/>
      <c r="AV50" s="54"/>
      <c r="AX50" s="56"/>
    </row>
    <row r="51" spans="1:50" x14ac:dyDescent="0.35">
      <c r="A51" s="61">
        <v>0.16666666666666699</v>
      </c>
      <c r="B51" s="54"/>
      <c r="C51" s="16">
        <f>Invoer!$G$9*EXP(Invoer!$G$12*(1/(Invoer!N53+273.15)-1/Invoer!$G$10))</f>
        <v>3.1475868205231398E-2</v>
      </c>
      <c r="D51" s="10">
        <f>1/(C51*Invoer!$G$8*(Invoer!N53+273.15)*10^3)</f>
        <v>1.3169488209955984</v>
      </c>
      <c r="E51" s="20">
        <f>Invoer!M53</f>
        <v>3.0623071216950848E-4</v>
      </c>
      <c r="F51" s="21">
        <f>IFERROR(Invoer!V53 * Invoer!$G$11/(Invoer!W53+Invoer!$G$11) * (Invoer!N53 + 273.15) / 273.15,0)</f>
        <v>1360.7913695334012</v>
      </c>
      <c r="G51" s="21">
        <f t="shared" si="3"/>
        <v>32658.99286880163</v>
      </c>
      <c r="H51" s="119">
        <f>IF(Invoer!AJ53=0,0,(2.1473*Invoer!AJ53-11.45))</f>
        <v>65.852800000000002</v>
      </c>
      <c r="I51" s="119">
        <f>IF(Invoer!AK53=0,0,(2.1473*Invoer!AK53-11.45))</f>
        <v>65.852800000000002</v>
      </c>
      <c r="J51" s="119">
        <f>IF(Invoer!AL53=0,0,(2.1473*Invoer!AL53-11.45))</f>
        <v>65.852800000000002</v>
      </c>
      <c r="K51" s="21">
        <f t="shared" si="1"/>
        <v>56896.819199999998</v>
      </c>
      <c r="L51" s="115">
        <f>((Invoer!$G$13/Invoer!$G$14)^-0.49)*34500*((G51 / (24 * 60 * 60) * Invoer!$G$13)/Invoer!$G$7)^0.86</f>
        <v>7.3240437027143503</v>
      </c>
      <c r="M51" s="17">
        <f>IF(L51=0,((Invoer!$G$13/Invoer!$G$14)^-0.49)*34500*((K51 / (24 * 60 * 60) * Invoer!$G$13)/Invoer!$G$7)^0.86,L51)</f>
        <v>7.3240437027143503</v>
      </c>
      <c r="N51" s="9">
        <f>M51*(1.024^(Invoer!M53-20))</f>
        <v>4.5577966876926341</v>
      </c>
      <c r="O51" s="50">
        <f>IF(G51=0,((D51*E51*(1-EXP((-N51/D51)*(Invoer!$G$7/K51))))*(K51/Invoer!$G$7)),((D51*E51*(1-EXP((-N51/D51)*(Invoer!$G$7/G51))))*(G51/Invoer!$G$7)))</f>
        <v>8.1016212600138924E-4</v>
      </c>
      <c r="P51" s="117">
        <f>IFERROR(O51*Invoer!$G$7*(5/(60*24)),0)</f>
        <v>3.2068917487554985E-2</v>
      </c>
      <c r="Q51" s="55"/>
      <c r="U51" s="16">
        <f>Invoer!$G$9*EXP(Invoer!$G$12*(1/(Invoer!P53+273.15)-1/Invoer!$G$10))</f>
        <v>3.1475868205231398E-2</v>
      </c>
      <c r="V51" s="20">
        <f>1/ ( U51*Invoer!$G$8 * (Invoer!P53 + 273.15) * 1000 )</f>
        <v>1.3169488209955984</v>
      </c>
      <c r="W51" s="30">
        <f>Invoer!O53</f>
        <v>2.1460262505001992E-4</v>
      </c>
      <c r="X51" s="20">
        <f>Invoer!$C$11*(Invoer!O53-Invoer!$G$20/V51)</f>
        <v>-3.9589980295537619E-5</v>
      </c>
      <c r="Y51" s="11">
        <f t="shared" si="2"/>
        <v>0</v>
      </c>
      <c r="Z51" s="22">
        <f>Y51*Invoer!$C$13 * (5/(60*24))</f>
        <v>0</v>
      </c>
      <c r="AE51" s="20">
        <f>Z51*Invoer!$G$21/1000</f>
        <v>0</v>
      </c>
      <c r="AF51" s="20">
        <f>P51*Invoer!$G$21/1000</f>
        <v>8.498263134202072E-3</v>
      </c>
      <c r="AK51" s="62">
        <f>IF(Berekeningen!F51/(60/5)*Invoer!$G$18=0,(K51/24)/(60/5),Berekeningen!F51/(60/5)*Invoer!$G$18)</f>
        <v>2.7556025233051371</v>
      </c>
      <c r="AL51" s="17">
        <f>AK51*Invoer!$G$19</f>
        <v>1.788386037625034</v>
      </c>
      <c r="AN51" s="60"/>
      <c r="AO51" s="57"/>
      <c r="AP51" s="57"/>
      <c r="AQ51" s="45"/>
      <c r="AR51" s="45"/>
      <c r="AS51" s="45"/>
      <c r="AT51" s="57"/>
      <c r="AV51" s="54"/>
      <c r="AX51" s="56"/>
    </row>
    <row r="52" spans="1:50" x14ac:dyDescent="0.35">
      <c r="A52" s="61">
        <v>0.17013888888888901</v>
      </c>
      <c r="B52" s="54"/>
      <c r="C52" s="16">
        <f>Invoer!$G$9*EXP(Invoer!$G$12*(1/(Invoer!N54+273.15)-1/Invoer!$G$10))</f>
        <v>3.1475868205231398E-2</v>
      </c>
      <c r="D52" s="10">
        <f>1/(C52*Invoer!$G$8*(Invoer!N54+273.15)*10^3)</f>
        <v>1.3169488209955984</v>
      </c>
      <c r="E52" s="20">
        <f>Invoer!M54</f>
        <v>2.7006173041854709E-4</v>
      </c>
      <c r="F52" s="21">
        <f>IFERROR(Invoer!V54 * Invoer!$G$11/(Invoer!W54+Invoer!$G$11) * (Invoer!N54 + 273.15) / 273.15,0)</f>
        <v>1351.2963015988732</v>
      </c>
      <c r="G52" s="21">
        <f t="shared" si="3"/>
        <v>32431.111238372956</v>
      </c>
      <c r="H52" s="119">
        <f>IF(Invoer!AJ54=0,0,(2.1473*Invoer!AJ54-11.45))</f>
        <v>65.852800000000002</v>
      </c>
      <c r="I52" s="119">
        <f>IF(Invoer!AK54=0,0,(2.1473*Invoer!AK54-11.45))</f>
        <v>65.852800000000002</v>
      </c>
      <c r="J52" s="119">
        <f>IF(Invoer!AL54=0,0,(2.1473*Invoer!AL54-11.45))</f>
        <v>65.852800000000002</v>
      </c>
      <c r="K52" s="21">
        <f t="shared" si="1"/>
        <v>56896.819199999998</v>
      </c>
      <c r="L52" s="115">
        <f>((Invoer!$G$13/Invoer!$G$14)^-0.49)*34500*((G52 / (24 * 60 * 60) * Invoer!$G$13)/Invoer!$G$7)^0.86</f>
        <v>7.2800724797764547</v>
      </c>
      <c r="M52" s="17">
        <f>IF(L52=0,((Invoer!$G$13/Invoer!$G$14)^-0.49)*34500*((K52 / (24 * 60 * 60) * Invoer!$G$13)/Invoer!$G$7)^0.86,L52)</f>
        <v>7.2800724797764547</v>
      </c>
      <c r="N52" s="9">
        <f>M52*(1.024^(Invoer!M54-20))</f>
        <v>4.5304292435306435</v>
      </c>
      <c r="O52" s="50">
        <f>IF(G52=0,((D52*E52*(1-EXP((-N52/D52)*(Invoer!$G$7/K52))))*(K52/Invoer!$G$7)),((D52*E52*(1-EXP((-N52/D52)*(Invoer!$G$7/G52))))*(G52/Invoer!$G$7)))</f>
        <v>7.0984601502309549E-4</v>
      </c>
      <c r="P52" s="117">
        <f>IFERROR(O52*Invoer!$G$7*(5/(60*24)),0)</f>
        <v>2.8098071427997529E-2</v>
      </c>
      <c r="Q52" s="55"/>
      <c r="U52" s="16">
        <f>Invoer!$G$9*EXP(Invoer!$G$12*(1/(Invoer!P54+273.15)-1/Invoer!$G$10))</f>
        <v>3.1475868205231398E-2</v>
      </c>
      <c r="V52" s="20">
        <f>1/ ( U52*Invoer!$G$8 * (Invoer!P54 + 273.15) * 1000 )</f>
        <v>1.3169488209955984</v>
      </c>
      <c r="W52" s="30">
        <f>Invoer!O54</f>
        <v>1.7843364329905853E-4</v>
      </c>
      <c r="X52" s="20">
        <f>Invoer!$C$11*(Invoer!O54-Invoer!$G$20/V52)</f>
        <v>-1.480969255484218E-4</v>
      </c>
      <c r="Y52" s="11">
        <f t="shared" si="2"/>
        <v>0</v>
      </c>
      <c r="Z52" s="22">
        <f>Y52*Invoer!$C$13 * (5/(60*24))</f>
        <v>0</v>
      </c>
      <c r="AE52" s="20">
        <f>Z52*Invoer!$G$21/1000</f>
        <v>0</v>
      </c>
      <c r="AF52" s="20">
        <f>P52*Invoer!$G$21/1000</f>
        <v>7.4459889284193446E-3</v>
      </c>
      <c r="AK52" s="62">
        <f>IF(Berekeningen!F52/(60/5)*Invoer!$G$18=0,(K52/24)/(60/5),Berekeningen!F52/(60/5)*Invoer!$G$18)</f>
        <v>2.736375010737718</v>
      </c>
      <c r="AL52" s="17">
        <f>AK52*Invoer!$G$19</f>
        <v>1.7759073819687792</v>
      </c>
      <c r="AN52" s="60"/>
      <c r="AO52" s="57"/>
      <c r="AP52" s="57"/>
      <c r="AQ52" s="45"/>
      <c r="AR52" s="45"/>
      <c r="AS52" s="45"/>
      <c r="AT52" s="57"/>
      <c r="AV52" s="54"/>
      <c r="AX52" s="56"/>
    </row>
    <row r="53" spans="1:50" x14ac:dyDescent="0.35">
      <c r="A53" s="61">
        <v>0.17361111111111099</v>
      </c>
      <c r="B53" s="54"/>
      <c r="C53" s="16">
        <f>Invoer!$G$9*EXP(Invoer!$G$12*(1/(Invoer!N55+273.15)-1/Invoer!$G$10))</f>
        <v>3.1477315018859482E-2</v>
      </c>
      <c r="D53" s="10">
        <f>1/(C53*Invoer!$G$8*(Invoer!N55+273.15)*10^3)</f>
        <v>1.3168948550519657</v>
      </c>
      <c r="E53" s="20">
        <f>Invoer!M55</f>
        <v>2.3389274866758569E-4</v>
      </c>
      <c r="F53" s="21">
        <f>IFERROR(Invoer!V55 * Invoer!$G$11/(Invoer!W55+Invoer!$G$11) * (Invoer!N55 + 273.15) / 273.15,0)</f>
        <v>1344.1823891794261</v>
      </c>
      <c r="G53" s="21">
        <f t="shared" si="3"/>
        <v>32260.377340306226</v>
      </c>
      <c r="H53" s="119">
        <f>IF(Invoer!AJ55=0,0,(2.1473*Invoer!AJ55-11.45))</f>
        <v>65.852800000000002</v>
      </c>
      <c r="I53" s="119">
        <f>IF(Invoer!AK55=0,0,(2.1473*Invoer!AK55-11.45))</f>
        <v>65.852800000000002</v>
      </c>
      <c r="J53" s="119">
        <f>IF(Invoer!AL55=0,0,(2.1473*Invoer!AL55-11.45))</f>
        <v>65.852800000000002</v>
      </c>
      <c r="K53" s="21">
        <f t="shared" si="1"/>
        <v>56896.819199999998</v>
      </c>
      <c r="L53" s="115">
        <f>((Invoer!$G$13/Invoer!$G$14)^-0.49)*34500*((G53 / (24 * 60 * 60) * Invoer!$G$13)/Invoer!$G$7)^0.86</f>
        <v>7.2470999388298392</v>
      </c>
      <c r="M53" s="17">
        <f>IF(L53=0,((Invoer!$G$13/Invoer!$G$14)^-0.49)*34500*((K53 / (24 * 60 * 60) * Invoer!$G$13)/Invoer!$G$7)^0.86,L53)</f>
        <v>7.2470999388298392</v>
      </c>
      <c r="N53" s="9">
        <f>M53*(1.024^(Invoer!M55-20))</f>
        <v>4.5099063808911914</v>
      </c>
      <c r="O53" s="50">
        <f>IF(G53=0,((D53*E53*(1-EXP((-N53/D53)*(Invoer!$G$7/K53))))*(K53/Invoer!$G$7)),((D53*E53*(1-EXP((-N53/D53)*(Invoer!$G$7/G53))))*(G53/Invoer!$G$7)))</f>
        <v>6.1176083062866083E-4</v>
      </c>
      <c r="P53" s="117">
        <f>IFERROR(O53*Invoer!$G$7*(5/(60*24)),0)</f>
        <v>2.4215532879051156E-2</v>
      </c>
      <c r="Q53" s="55"/>
      <c r="U53" s="16">
        <f>Invoer!$G$9*EXP(Invoer!$G$12*(1/(Invoer!P55+273.15)-1/Invoer!$G$10))</f>
        <v>3.1477315018859482E-2</v>
      </c>
      <c r="V53" s="20">
        <f>1/ ( U53*Invoer!$G$8 * (Invoer!P55 + 273.15) * 1000 )</f>
        <v>1.3168948550519657</v>
      </c>
      <c r="W53" s="30">
        <f>Invoer!O55</f>
        <v>1.4226466154809714E-4</v>
      </c>
      <c r="X53" s="20">
        <f>Invoer!$C$11*(Invoer!O55-Invoer!$G$20/V53)</f>
        <v>-2.5663187623393735E-4</v>
      </c>
      <c r="Y53" s="11">
        <f t="shared" si="2"/>
        <v>0</v>
      </c>
      <c r="Z53" s="22">
        <f>Y53*Invoer!$C$13 * (5/(60*24))</f>
        <v>0</v>
      </c>
      <c r="AE53" s="20">
        <f>Z53*Invoer!$G$21/1000</f>
        <v>0</v>
      </c>
      <c r="AF53" s="20">
        <f>P53*Invoer!$G$21/1000</f>
        <v>6.4171162129485568E-3</v>
      </c>
      <c r="AK53" s="62">
        <f>IF(Berekeningen!F53/(60/5)*Invoer!$G$18=0,(K53/24)/(60/5),Berekeningen!F53/(60/5)*Invoer!$G$18)</f>
        <v>2.7219693380883379</v>
      </c>
      <c r="AL53" s="17">
        <f>AK53*Invoer!$G$19</f>
        <v>1.7665581004193314</v>
      </c>
      <c r="AN53" s="60"/>
      <c r="AO53" s="57"/>
      <c r="AP53" s="57"/>
      <c r="AQ53" s="45"/>
      <c r="AR53" s="45"/>
      <c r="AS53" s="45"/>
      <c r="AT53" s="57"/>
      <c r="AV53" s="54"/>
      <c r="AX53" s="56"/>
    </row>
    <row r="54" spans="1:50" x14ac:dyDescent="0.35">
      <c r="A54" s="61">
        <v>0.17708333333333301</v>
      </c>
      <c r="B54" s="54"/>
      <c r="C54" s="16">
        <f>Invoer!$G$9*EXP(Invoer!$G$12*(1/(Invoer!N56+273.15)-1/Invoer!$G$10))</f>
        <v>3.1482861887561754E-2</v>
      </c>
      <c r="D54" s="10">
        <f>1/(C54*Invoer!$G$8*(Invoer!N56+273.15)*10^3)</f>
        <v>1.316688000799205</v>
      </c>
      <c r="E54" s="20">
        <f>Invoer!M56</f>
        <v>1.977237669166243E-4</v>
      </c>
      <c r="F54" s="21">
        <f>IFERROR(Invoer!V56 * Invoer!$G$11/(Invoer!W56+Invoer!$G$11) * (Invoer!N56 + 273.15) / 273.15,0)</f>
        <v>1338.8418399550555</v>
      </c>
      <c r="G54" s="21">
        <f t="shared" si="3"/>
        <v>32132.204158921333</v>
      </c>
      <c r="H54" s="119">
        <f>IF(Invoer!AJ56=0,0,(2.1473*Invoer!AJ56-11.45))</f>
        <v>65.852800000000002</v>
      </c>
      <c r="I54" s="119">
        <f>IF(Invoer!AK56=0,0,(2.1473*Invoer!AK56-11.45))</f>
        <v>65.852800000000002</v>
      </c>
      <c r="J54" s="119">
        <f>IF(Invoer!AL56=0,0,(2.1473*Invoer!AL56-11.45))</f>
        <v>65.852800000000002</v>
      </c>
      <c r="K54" s="21">
        <f t="shared" si="1"/>
        <v>56896.819199999998</v>
      </c>
      <c r="L54" s="115">
        <f>((Invoer!$G$13/Invoer!$G$14)^-0.49)*34500*((G54 / (24 * 60 * 60) * Invoer!$G$13)/Invoer!$G$7)^0.86</f>
        <v>7.2223307734509596</v>
      </c>
      <c r="M54" s="17">
        <f>IF(L54=0,((Invoer!$G$13/Invoer!$G$14)^-0.49)*34500*((K54 / (24 * 60 * 60) * Invoer!$G$13)/Invoer!$G$7)^0.86,L54)</f>
        <v>7.2223307734509596</v>
      </c>
      <c r="N54" s="9">
        <f>M54*(1.024^(Invoer!M56-20))</f>
        <v>4.494488550545241</v>
      </c>
      <c r="O54" s="50">
        <f>IF(G54=0,((D54*E54*(1-EXP((-N54/D54)*(Invoer!$G$7/K54))))*(K54/Invoer!$G$7)),((D54*E54*(1-EXP((-N54/D54)*(Invoer!$G$7/G54))))*(G54/Invoer!$G$7)))</f>
        <v>5.1521192566059333E-4</v>
      </c>
      <c r="P54" s="117">
        <f>IFERROR(O54*Invoer!$G$7*(5/(60*24)),0)</f>
        <v>2.0393805390731819E-2</v>
      </c>
      <c r="Q54" s="55"/>
      <c r="U54" s="16">
        <f>Invoer!$G$9*EXP(Invoer!$G$12*(1/(Invoer!P56+273.15)-1/Invoer!$G$10))</f>
        <v>3.1482861887561754E-2</v>
      </c>
      <c r="V54" s="20">
        <f>1/ ( U54*Invoer!$G$8 * (Invoer!P56 + 273.15) * 1000 )</f>
        <v>1.316688000799205</v>
      </c>
      <c r="W54" s="30">
        <f>Invoer!O56</f>
        <v>1.0609567979713574E-4</v>
      </c>
      <c r="X54" s="20">
        <f>Invoer!$C$11*(Invoer!O56-Invoer!$G$20/V54)</f>
        <v>-3.6524618902239827E-4</v>
      </c>
      <c r="Y54" s="11">
        <f t="shared" si="2"/>
        <v>0</v>
      </c>
      <c r="Z54" s="22">
        <f>Y54*Invoer!$C$13 * (5/(60*24))</f>
        <v>0</v>
      </c>
      <c r="AE54" s="20">
        <f>Z54*Invoer!$G$21/1000</f>
        <v>0</v>
      </c>
      <c r="AF54" s="20">
        <f>P54*Invoer!$G$21/1000</f>
        <v>5.4043584285439318E-3</v>
      </c>
      <c r="AK54" s="62">
        <f>IF(Berekeningen!F54/(60/5)*Invoer!$G$18=0,(K54/24)/(60/5),Berekeningen!F54/(60/5)*Invoer!$G$18)</f>
        <v>2.7111547259089877</v>
      </c>
      <c r="AL54" s="17">
        <f>AK54*Invoer!$G$19</f>
        <v>1.759539417114933</v>
      </c>
      <c r="AN54" s="60"/>
      <c r="AO54" s="57"/>
      <c r="AP54" s="57"/>
      <c r="AQ54" s="45"/>
      <c r="AR54" s="45"/>
      <c r="AS54" s="45"/>
      <c r="AT54" s="57"/>
      <c r="AV54" s="54"/>
      <c r="AX54" s="56"/>
    </row>
    <row r="55" spans="1:50" x14ac:dyDescent="0.35">
      <c r="A55" s="61">
        <v>0.180555555555556</v>
      </c>
      <c r="B55" s="54"/>
      <c r="C55" s="16">
        <f>Invoer!$G$9*EXP(Invoer!$G$12*(1/(Invoer!N57+273.15)-1/Invoer!$G$10))</f>
        <v>3.148527394062136E-2</v>
      </c>
      <c r="D55" s="10">
        <f>1/(C55*Invoer!$G$8*(Invoer!N57+273.15)*10^3)</f>
        <v>1.3165980716864469</v>
      </c>
      <c r="E55" s="20">
        <f>Invoer!M57</f>
        <v>1.6155478516566291E-4</v>
      </c>
      <c r="F55" s="21">
        <f>IFERROR(Invoer!V57 * Invoer!$G$11/(Invoer!W57+Invoer!$G$11) * (Invoer!N57 + 273.15) / 273.15,0)</f>
        <v>1351.8379105539368</v>
      </c>
      <c r="G55" s="21">
        <f t="shared" si="3"/>
        <v>32444.109853294482</v>
      </c>
      <c r="H55" s="119">
        <f>IF(Invoer!AJ57=0,0,(2.1473*Invoer!AJ57-11.45))</f>
        <v>65.852800000000002</v>
      </c>
      <c r="I55" s="119">
        <f>IF(Invoer!AK57=0,0,(2.1473*Invoer!AK57-11.45))</f>
        <v>65.852800000000002</v>
      </c>
      <c r="J55" s="119">
        <f>IF(Invoer!AL57=0,0,(2.1473*Invoer!AL57-11.45))</f>
        <v>65.852800000000002</v>
      </c>
      <c r="K55" s="21">
        <f t="shared" si="1"/>
        <v>56896.819199999998</v>
      </c>
      <c r="L55" s="115">
        <f>((Invoer!$G$13/Invoer!$G$14)^-0.49)*34500*((G55 / (24 * 60 * 60) * Invoer!$G$13)/Invoer!$G$7)^0.86</f>
        <v>7.2825818065454122</v>
      </c>
      <c r="M55" s="17">
        <f>IF(L55=0,((Invoer!$G$13/Invoer!$G$14)^-0.49)*34500*((K55 / (24 * 60 * 60) * Invoer!$G$13)/Invoer!$G$7)^0.86,L55)</f>
        <v>7.2825818065454122</v>
      </c>
      <c r="N55" s="9">
        <f>M55*(1.024^(Invoer!M57-20))</f>
        <v>4.5319791487686283</v>
      </c>
      <c r="O55" s="50">
        <f>IF(G55=0,((D55*E55*(1-EXP((-N55/D55)*(Invoer!$G$7/K55))))*(K55/Invoer!$G$7)),((D55*E55*(1-EXP((-N55/D55)*(Invoer!$G$7/G55))))*(G55/Invoer!$G$7)))</f>
        <v>4.2474245359592539E-4</v>
      </c>
      <c r="P55" s="117">
        <f>IFERROR(O55*Invoer!$G$7*(5/(60*24)),0)</f>
        <v>1.6812722121505377E-2</v>
      </c>
      <c r="Q55" s="55"/>
      <c r="U55" s="16">
        <f>Invoer!$G$9*EXP(Invoer!$G$12*(1/(Invoer!P57+273.15)-1/Invoer!$G$10))</f>
        <v>3.148527394062136E-2</v>
      </c>
      <c r="V55" s="20">
        <f>1/ ( U55*Invoer!$G$8 * (Invoer!P57 + 273.15) * 1000 )</f>
        <v>1.3165980716864469</v>
      </c>
      <c r="W55" s="30">
        <f>Invoer!O57</f>
        <v>6.9926698046174351E-5</v>
      </c>
      <c r="X55" s="20">
        <f>Invoer!$C$11*(Invoer!O57-Invoer!$G$20/V55)</f>
        <v>-4.7379982243174706E-4</v>
      </c>
      <c r="Y55" s="11">
        <f t="shared" si="2"/>
        <v>0</v>
      </c>
      <c r="Z55" s="22">
        <f>Y55*Invoer!$C$13 * (5/(60*24))</f>
        <v>0</v>
      </c>
      <c r="AE55" s="20">
        <f>Z55*Invoer!$G$21/1000</f>
        <v>0</v>
      </c>
      <c r="AF55" s="20">
        <f>P55*Invoer!$G$21/1000</f>
        <v>4.455371362198925E-3</v>
      </c>
      <c r="AK55" s="62">
        <f>IF(Berekeningen!F55/(60/5)*Invoer!$G$18=0,(K55/24)/(60/5),Berekeningen!F55/(60/5)*Invoer!$G$18)</f>
        <v>2.7374717688717221</v>
      </c>
      <c r="AL55" s="17">
        <f>AK55*Invoer!$G$19</f>
        <v>1.7766191779977476</v>
      </c>
      <c r="AN55" s="60"/>
      <c r="AO55" s="57"/>
      <c r="AP55" s="57"/>
      <c r="AQ55" s="45"/>
      <c r="AR55" s="45"/>
      <c r="AS55" s="45"/>
      <c r="AT55" s="57"/>
      <c r="AV55" s="54"/>
      <c r="AX55" s="56"/>
    </row>
    <row r="56" spans="1:50" x14ac:dyDescent="0.35">
      <c r="A56" s="61">
        <v>0.18402777777777801</v>
      </c>
      <c r="B56" s="54"/>
      <c r="C56" s="16">
        <f>Invoer!$G$9*EXP(Invoer!$G$12*(1/(Invoer!N58+273.15)-1/Invoer!$G$10))</f>
        <v>3.1489616202874396E-2</v>
      </c>
      <c r="D56" s="10">
        <f>1/(C56*Invoer!$G$8*(Invoer!N58+273.15)*10^3)</f>
        <v>1.3164362107662777</v>
      </c>
      <c r="E56" s="20">
        <f>Invoer!M58</f>
        <v>1.2538580341470151E-4</v>
      </c>
      <c r="F56" s="21">
        <f>IFERROR(Invoer!V58 * Invoer!$G$11/(Invoer!W58+Invoer!$G$11) * (Invoer!N58 + 273.15) / 273.15,0)</f>
        <v>1272.9281597638769</v>
      </c>
      <c r="G56" s="21">
        <f t="shared" si="3"/>
        <v>30550.275834333046</v>
      </c>
      <c r="H56" s="119">
        <f>IF(Invoer!AJ58=0,0,(2.1473*Invoer!AJ58-11.45))</f>
        <v>65.852800000000002</v>
      </c>
      <c r="I56" s="119">
        <f>IF(Invoer!AK58=0,0,(2.1473*Invoer!AK58-11.45))</f>
        <v>65.852800000000002</v>
      </c>
      <c r="J56" s="119">
        <f>IF(Invoer!AL58=0,0,(2.1473*Invoer!AL58-11.45))</f>
        <v>65.852800000000002</v>
      </c>
      <c r="K56" s="21">
        <f t="shared" si="1"/>
        <v>56896.819199999998</v>
      </c>
      <c r="L56" s="115">
        <f>((Invoer!$G$13/Invoer!$G$14)^-0.49)*34500*((G56 / (24 * 60 * 60) * Invoer!$G$13)/Invoer!$G$7)^0.86</f>
        <v>6.9154675253231943</v>
      </c>
      <c r="M56" s="17">
        <f>IF(L56=0,((Invoer!$G$13/Invoer!$G$14)^-0.49)*34500*((K56 / (24 * 60 * 60) * Invoer!$G$13)/Invoer!$G$7)^0.86,L56)</f>
        <v>6.9154675253231943</v>
      </c>
      <c r="N56" s="9">
        <f>M56*(1.024^(Invoer!M58-20))</f>
        <v>4.3035188037864742</v>
      </c>
      <c r="O56" s="50">
        <f>IF(G56=0,((D56*E56*(1-EXP((-N56/D56)*(Invoer!$G$7/K56))))*(K56/Invoer!$G$7)),((D56*E56*(1-EXP((-N56/D56)*(Invoer!$G$7/G56))))*(G56/Invoer!$G$7)))</f>
        <v>3.1173254867403481E-4</v>
      </c>
      <c r="P56" s="117">
        <f>IFERROR(O56*Invoer!$G$7*(5/(60*24)),0)</f>
        <v>1.2339413385013877E-2</v>
      </c>
      <c r="Q56" s="55"/>
      <c r="U56" s="16">
        <f>Invoer!$G$9*EXP(Invoer!$G$12*(1/(Invoer!P58+273.15)-1/Invoer!$G$10))</f>
        <v>3.1489616202874396E-2</v>
      </c>
      <c r="V56" s="20">
        <f>1/ ( U56*Invoer!$G$8 * (Invoer!P58 + 273.15) * 1000 )</f>
        <v>1.3164362107662777</v>
      </c>
      <c r="W56" s="30">
        <f>Invoer!O58</f>
        <v>3.1507201875532094E-5</v>
      </c>
      <c r="X56" s="20">
        <f>Invoer!$C$11*(Invoer!O58-Invoer!$G$20/V56)</f>
        <v>-5.891423597364679E-4</v>
      </c>
      <c r="Y56" s="11">
        <f t="shared" si="2"/>
        <v>0</v>
      </c>
      <c r="Z56" s="22">
        <f>Y56*Invoer!$C$13 * (5/(60*24))</f>
        <v>0</v>
      </c>
      <c r="AE56" s="20">
        <f>Z56*Invoer!$G$21/1000</f>
        <v>0</v>
      </c>
      <c r="AF56" s="20">
        <f>P56*Invoer!$G$21/1000</f>
        <v>3.2699445470286775E-3</v>
      </c>
      <c r="AK56" s="62">
        <f>IF(Berekeningen!F56/(60/5)*Invoer!$G$18=0,(K56/24)/(60/5),Berekeningen!F56/(60/5)*Invoer!$G$18)</f>
        <v>2.5776795235218506</v>
      </c>
      <c r="AL56" s="17">
        <f>AK56*Invoer!$G$19</f>
        <v>1.672914010765681</v>
      </c>
      <c r="AN56" s="60"/>
      <c r="AO56" s="57"/>
      <c r="AP56" s="57"/>
      <c r="AQ56" s="45"/>
      <c r="AR56" s="45"/>
      <c r="AS56" s="45"/>
      <c r="AT56" s="57"/>
      <c r="AV56" s="54"/>
      <c r="AX56" s="56"/>
    </row>
    <row r="57" spans="1:50" x14ac:dyDescent="0.35">
      <c r="A57" s="61">
        <v>0.1875</v>
      </c>
      <c r="B57" s="54"/>
      <c r="C57" s="16">
        <f>Invoer!$G$9*EXP(Invoer!$G$12*(1/(Invoer!N59+273.15)-1/Invoer!$G$10))</f>
        <v>3.1487927458738879E-2</v>
      </c>
      <c r="D57" s="10">
        <f>1/(C57*Invoer!$G$8*(Invoer!N59+273.15)*10^3)</f>
        <v>1.3164991549253948</v>
      </c>
      <c r="E57" s="20">
        <f>Invoer!M59</f>
        <v>8.921682166374012E-5</v>
      </c>
      <c r="F57" s="21">
        <f>IFERROR(Invoer!V59 * Invoer!$G$11/(Invoer!W59+Invoer!$G$11) * (Invoer!N59 + 273.15) / 273.15,0)</f>
        <v>1246.4181408533634</v>
      </c>
      <c r="G57" s="21">
        <f t="shared" si="3"/>
        <v>29914.035380480724</v>
      </c>
      <c r="H57" s="119">
        <f>IF(Invoer!AJ59=0,0,(2.1473*Invoer!AJ59-11.45))</f>
        <v>65.852800000000002</v>
      </c>
      <c r="I57" s="119">
        <f>IF(Invoer!AK59=0,0,(2.1473*Invoer!AK59-11.45))</f>
        <v>65.852800000000002</v>
      </c>
      <c r="J57" s="119">
        <f>IF(Invoer!AL59=0,0,(2.1473*Invoer!AL59-11.45))</f>
        <v>65.852800000000002</v>
      </c>
      <c r="K57" s="21">
        <f t="shared" si="1"/>
        <v>56896.819199999998</v>
      </c>
      <c r="L57" s="115">
        <f>((Invoer!$G$13/Invoer!$G$14)^-0.49)*34500*((G57 / (24 * 60 * 60) * Invoer!$G$13)/Invoer!$G$7)^0.86</f>
        <v>6.7914269239494196</v>
      </c>
      <c r="M57" s="17">
        <f>IF(L57=0,((Invoer!$G$13/Invoer!$G$14)^-0.49)*34500*((K57 / (24 * 60 * 60) * Invoer!$G$13)/Invoer!$G$7)^0.86,L57)</f>
        <v>6.7914269239494196</v>
      </c>
      <c r="N57" s="9">
        <f>M57*(1.024^(Invoer!M59-20))</f>
        <v>4.2263242931470559</v>
      </c>
      <c r="O57" s="50">
        <f>IF(G57=0,((D57*E57*(1-EXP((-N57/D57)*(Invoer!$G$7/K57))))*(K57/Invoer!$G$7)),((D57*E57*(1-EXP((-N57/D57)*(Invoer!$G$7/G57))))*(G57/Invoer!$G$7)))</f>
        <v>2.1752225296446922E-4</v>
      </c>
      <c r="P57" s="117">
        <f>IFERROR(O57*Invoer!$G$7*(5/(60*24)),0)</f>
        <v>8.6102558465102393E-3</v>
      </c>
      <c r="Q57" s="55"/>
      <c r="U57" s="16">
        <f>Invoer!$G$9*EXP(Invoer!$G$12*(1/(Invoer!P59+273.15)-1/Invoer!$G$10))</f>
        <v>3.1487927458738879E-2</v>
      </c>
      <c r="V57" s="20">
        <f>1/ ( U57*Invoer!$G$8 * (Invoer!P59 + 273.15) * 1000 )</f>
        <v>1.3164991549253948</v>
      </c>
      <c r="W57" s="30">
        <f>Invoer!O59</f>
        <v>0</v>
      </c>
      <c r="X57" s="20">
        <f>Invoer!$C$11*(Invoer!O59-Invoer!$G$20/V57)</f>
        <v>-6.8363127817655327E-4</v>
      </c>
      <c r="Y57" s="11">
        <f t="shared" si="2"/>
        <v>0</v>
      </c>
      <c r="Z57" s="22">
        <f>Y57*Invoer!$C$13 * (5/(60*24))</f>
        <v>0</v>
      </c>
      <c r="AE57" s="20">
        <f>Z57*Invoer!$G$21/1000</f>
        <v>0</v>
      </c>
      <c r="AF57" s="20">
        <f>P57*Invoer!$G$21/1000</f>
        <v>2.2817177993252136E-3</v>
      </c>
      <c r="AK57" s="62">
        <f>IF(Berekeningen!F57/(60/5)*Invoer!$G$18=0,(K57/24)/(60/5),Berekeningen!F57/(60/5)*Invoer!$G$18)</f>
        <v>2.5239967352280606</v>
      </c>
      <c r="AL57" s="17">
        <f>AK57*Invoer!$G$19</f>
        <v>1.6380738811630113</v>
      </c>
      <c r="AN57" s="60"/>
      <c r="AO57" s="57"/>
      <c r="AP57" s="57"/>
      <c r="AQ57" s="45"/>
      <c r="AR57" s="45"/>
      <c r="AS57" s="45"/>
      <c r="AT57" s="57"/>
      <c r="AV57" s="54"/>
      <c r="AX57" s="56"/>
    </row>
    <row r="58" spans="1:50" x14ac:dyDescent="0.35">
      <c r="A58" s="61">
        <v>0.19097222222222199</v>
      </c>
      <c r="B58" s="54"/>
      <c r="C58" s="16">
        <f>Invoer!$G$9*EXP(Invoer!$G$12*(1/(Invoer!N60+273.15)-1/Invoer!$G$10))</f>
        <v>3.1490339984101064E-2</v>
      </c>
      <c r="D58" s="10">
        <f>1/(C58*Invoer!$G$8*(Invoer!N60+273.15)*10^3)</f>
        <v>1.3164092353815549</v>
      </c>
      <c r="E58" s="20">
        <f>Invoer!M60</f>
        <v>5.3047839912778727E-5</v>
      </c>
      <c r="F58" s="21">
        <f>IFERROR(Invoer!V60 * Invoer!$G$11/(Invoer!W60+Invoer!$G$11) * (Invoer!N60 + 273.15) / 273.15,0)</f>
        <v>1262.554398179745</v>
      </c>
      <c r="G58" s="21">
        <f t="shared" si="3"/>
        <v>30301.305556313881</v>
      </c>
      <c r="H58" s="119">
        <f>IF(Invoer!AJ60=0,0,(2.1473*Invoer!AJ60-11.45))</f>
        <v>65.852800000000002</v>
      </c>
      <c r="I58" s="119">
        <f>IF(Invoer!AK60=0,0,(2.1473*Invoer!AK60-11.45))</f>
        <v>65.852800000000002</v>
      </c>
      <c r="J58" s="119">
        <f>IF(Invoer!AL60=0,0,(2.1473*Invoer!AL60-11.45))</f>
        <v>65.852800000000002</v>
      </c>
      <c r="K58" s="21">
        <f t="shared" si="1"/>
        <v>56896.819199999998</v>
      </c>
      <c r="L58" s="115">
        <f>((Invoer!$G$13/Invoer!$G$14)^-0.49)*34500*((G58 / (24 * 60 * 60) * Invoer!$G$13)/Invoer!$G$7)^0.86</f>
        <v>6.8669720951440034</v>
      </c>
      <c r="M58" s="17">
        <f>IF(L58=0,((Invoer!$G$13/Invoer!$G$14)^-0.49)*34500*((K58 / (24 * 60 * 60) * Invoer!$G$13)/Invoer!$G$7)^0.86,L58)</f>
        <v>6.8669720951440034</v>
      </c>
      <c r="N58" s="9">
        <f>M58*(1.024^(Invoer!M60-20))</f>
        <v>4.2733326023939906</v>
      </c>
      <c r="O58" s="50">
        <f>IF(G58=0,((D58*E58*(1-EXP((-N58/D58)*(Invoer!$G$7/K58))))*(K58/Invoer!$G$7)),((D58*E58*(1-EXP((-N58/D58)*(Invoer!$G$7/G58))))*(G58/Invoer!$G$7)))</f>
        <v>1.3088718874096095E-4</v>
      </c>
      <c r="P58" s="117">
        <f>IFERROR(O58*Invoer!$G$7*(5/(60*24)),0)</f>
        <v>5.180951220996371E-3</v>
      </c>
      <c r="Q58" s="55"/>
      <c r="U58" s="16">
        <f>Invoer!$G$9*EXP(Invoer!$G$12*(1/(Invoer!P60+273.15)-1/Invoer!$G$10))</f>
        <v>3.1490339984101064E-2</v>
      </c>
      <c r="V58" s="20">
        <f>1/ ( U58*Invoer!$G$8 * (Invoer!P60 + 273.15) * 1000 )</f>
        <v>1.3164092353815549</v>
      </c>
      <c r="W58" s="30">
        <f>Invoer!O60</f>
        <v>0</v>
      </c>
      <c r="X58" s="20">
        <f>Invoer!$C$11*(Invoer!O60-Invoer!$G$20/V58)</f>
        <v>-6.8367797475922401E-4</v>
      </c>
      <c r="Y58" s="11">
        <f t="shared" si="2"/>
        <v>0</v>
      </c>
      <c r="Z58" s="22">
        <f>Y58*Invoer!$C$13 * (5/(60*24))</f>
        <v>0</v>
      </c>
      <c r="AE58" s="20">
        <f>Z58*Invoer!$G$21/1000</f>
        <v>0</v>
      </c>
      <c r="AF58" s="20">
        <f>P58*Invoer!$G$21/1000</f>
        <v>1.3729520735640383E-3</v>
      </c>
      <c r="AK58" s="62">
        <f>IF(Berekeningen!F58/(60/5)*Invoer!$G$18=0,(K58/24)/(60/5),Berekeningen!F58/(60/5)*Invoer!$G$18)</f>
        <v>2.5566726563139834</v>
      </c>
      <c r="AL58" s="17">
        <f>AK58*Invoer!$G$19</f>
        <v>1.6592805539477753</v>
      </c>
      <c r="AN58" s="60"/>
      <c r="AO58" s="57"/>
      <c r="AP58" s="57"/>
      <c r="AQ58" s="45"/>
      <c r="AR58" s="45"/>
      <c r="AS58" s="45"/>
      <c r="AT58" s="57"/>
      <c r="AV58" s="54"/>
      <c r="AX58" s="56"/>
    </row>
    <row r="59" spans="1:50" x14ac:dyDescent="0.35">
      <c r="A59" s="61">
        <v>0.194444444444444</v>
      </c>
      <c r="B59" s="54"/>
      <c r="C59" s="16">
        <f>Invoer!$G$9*EXP(Invoer!$G$12*(1/(Invoer!N61+273.15)-1/Invoer!$G$10))</f>
        <v>3.1490339984101064E-2</v>
      </c>
      <c r="D59" s="10">
        <f>1/(C59*Invoer!$G$8*(Invoer!N61+273.15)*10^3)</f>
        <v>1.3164092353815549</v>
      </c>
      <c r="E59" s="20">
        <f>Invoer!M61</f>
        <v>7.8768004755147562E-6</v>
      </c>
      <c r="F59" s="21">
        <f>IFERROR(Invoer!V61 * Invoer!$G$11/(Invoer!W61+Invoer!$G$11) * (Invoer!N61 + 273.15) / 273.15,0)</f>
        <v>1333.7847605758227</v>
      </c>
      <c r="G59" s="21">
        <f t="shared" si="3"/>
        <v>32010.834253819747</v>
      </c>
      <c r="H59" s="119">
        <f>IF(Invoer!AJ61=0,0,(2.1473*Invoer!AJ61-11.45))</f>
        <v>65.852800000000002</v>
      </c>
      <c r="I59" s="119">
        <f>IF(Invoer!AK61=0,0,(2.1473*Invoer!AK61-11.45))</f>
        <v>65.852800000000002</v>
      </c>
      <c r="J59" s="119">
        <f>IF(Invoer!AL61=0,0,(2.1473*Invoer!AL61-11.45))</f>
        <v>65.852800000000002</v>
      </c>
      <c r="K59" s="21">
        <f t="shared" si="1"/>
        <v>56896.819199999998</v>
      </c>
      <c r="L59" s="115">
        <f>((Invoer!$G$13/Invoer!$G$14)^-0.49)*34500*((G59 / (24 * 60 * 60) * Invoer!$G$13)/Invoer!$G$7)^0.86</f>
        <v>7.1988635720877658</v>
      </c>
      <c r="M59" s="17">
        <f>IF(L59=0,((Invoer!$G$13/Invoer!$G$14)^-0.49)*34500*((K59 / (24 * 60 * 60) * Invoer!$G$13)/Invoer!$G$7)^0.86,L59)</f>
        <v>7.1988635720877658</v>
      </c>
      <c r="N59" s="9">
        <f>M59*(1.024^(Invoer!M61-20))</f>
        <v>4.4798646361190118</v>
      </c>
      <c r="O59" s="50">
        <f>IF(G59=0,((D59*E59*(1-EXP((-N59/D59)*(Invoer!$G$7/K59))))*(K59/Invoer!$G$7)),((D59*E59*(1-EXP((-N59/D59)*(Invoer!$G$7/G59))))*(G59/Invoer!$G$7)))</f>
        <v>2.0450588849453975E-5</v>
      </c>
      <c r="P59" s="117">
        <f>IFERROR(O59*Invoer!$G$7*(5/(60*24)),0)</f>
        <v>8.0950247529088654E-4</v>
      </c>
      <c r="Q59" s="55"/>
      <c r="U59" s="16">
        <f>Invoer!$G$9*EXP(Invoer!$G$12*(1/(Invoer!P61+273.15)-1/Invoer!$G$10))</f>
        <v>3.1490339984101064E-2</v>
      </c>
      <c r="V59" s="20">
        <f>1/ ( U59*Invoer!$G$8 * (Invoer!P61 + 273.15) * 1000 )</f>
        <v>1.3164092353815549</v>
      </c>
      <c r="W59" s="30">
        <f>Invoer!O61</f>
        <v>0</v>
      </c>
      <c r="X59" s="20">
        <f>Invoer!$C$11*(Invoer!O61-Invoer!$G$20/V59)</f>
        <v>-6.8367797475922401E-4</v>
      </c>
      <c r="Y59" s="11">
        <f t="shared" si="2"/>
        <v>0</v>
      </c>
      <c r="Z59" s="22">
        <f>Y59*Invoer!$C$13 * (5/(60*24))</f>
        <v>0</v>
      </c>
      <c r="AE59" s="20">
        <f>Z59*Invoer!$G$21/1000</f>
        <v>0</v>
      </c>
      <c r="AF59" s="20">
        <f>P59*Invoer!$G$21/1000</f>
        <v>2.1451815595208493E-4</v>
      </c>
      <c r="AK59" s="62">
        <f>IF(Berekeningen!F59/(60/5)*Invoer!$G$18=0,(K59/24)/(60/5),Berekeningen!F59/(60/5)*Invoer!$G$18)</f>
        <v>2.700914140166041</v>
      </c>
      <c r="AL59" s="17">
        <f>AK59*Invoer!$G$19</f>
        <v>1.7528932769677608</v>
      </c>
      <c r="AN59" s="60"/>
      <c r="AO59" s="57"/>
      <c r="AP59" s="57"/>
      <c r="AQ59" s="45"/>
      <c r="AR59" s="45"/>
      <c r="AS59" s="45"/>
      <c r="AT59" s="57"/>
      <c r="AV59" s="54"/>
      <c r="AX59" s="56"/>
    </row>
    <row r="60" spans="1:50" x14ac:dyDescent="0.35">
      <c r="A60" s="61">
        <v>0.19791666666666699</v>
      </c>
      <c r="B60" s="54"/>
      <c r="C60" s="16">
        <f>Invoer!$G$9*EXP(Invoer!$G$12*(1/(Invoer!N62+273.15)-1/Invoer!$G$10))</f>
        <v>3.1490339984101064E-2</v>
      </c>
      <c r="D60" s="10">
        <f>1/(C60*Invoer!$G$8*(Invoer!N62+273.15)*10^3)</f>
        <v>1.3164092353815549</v>
      </c>
      <c r="E60" s="20">
        <f>Invoer!M62</f>
        <v>0</v>
      </c>
      <c r="F60" s="21">
        <f>IFERROR(Invoer!V62 * Invoer!$G$11/(Invoer!W62+Invoer!$G$11) * (Invoer!N62 + 273.15) / 273.15,0)</f>
        <v>1320.0255689048024</v>
      </c>
      <c r="G60" s="21">
        <f t="shared" si="3"/>
        <v>31680.613653715256</v>
      </c>
      <c r="H60" s="119">
        <f>IF(Invoer!AJ62=0,0,(2.1473*Invoer!AJ62-11.45))</f>
        <v>65.852800000000002</v>
      </c>
      <c r="I60" s="119">
        <f>IF(Invoer!AK62=0,0,(2.1473*Invoer!AK62-11.45))</f>
        <v>65.852800000000002</v>
      </c>
      <c r="J60" s="119">
        <f>IF(Invoer!AL62=0,0,(2.1473*Invoer!AL62-11.45))</f>
        <v>65.852800000000002</v>
      </c>
      <c r="K60" s="21">
        <f t="shared" si="1"/>
        <v>56896.819199999998</v>
      </c>
      <c r="L60" s="115">
        <f>((Invoer!$G$13/Invoer!$G$14)^-0.49)*34500*((G60 / (24 * 60 * 60) * Invoer!$G$13)/Invoer!$G$7)^0.86</f>
        <v>7.1349512942835256</v>
      </c>
      <c r="M60" s="17">
        <f>IF(L60=0,((Invoer!$G$13/Invoer!$G$14)^-0.49)*34500*((K60 / (24 * 60 * 60) * Invoer!$G$13)/Invoer!$G$7)^0.86,L60)</f>
        <v>7.1349512942835256</v>
      </c>
      <c r="N60" s="9">
        <f>M60*(1.024^(Invoer!M62-20))</f>
        <v>4.4400910911121514</v>
      </c>
      <c r="O60" s="50">
        <f>IF(G60=0,((D60*E60*(1-EXP((-N60/D60)*(Invoer!$G$7/K60))))*(K60/Invoer!$G$7)),((D60*E60*(1-EXP((-N60/D60)*(Invoer!$G$7/G60))))*(G60/Invoer!$G$7)))</f>
        <v>0</v>
      </c>
      <c r="P60" s="117">
        <f>IFERROR(O60*Invoer!$G$7*(5/(60*24)),0)</f>
        <v>0</v>
      </c>
      <c r="Q60" s="55"/>
      <c r="U60" s="16">
        <f>Invoer!$G$9*EXP(Invoer!$G$12*(1/(Invoer!P62+273.15)-1/Invoer!$G$10))</f>
        <v>3.1490339984101064E-2</v>
      </c>
      <c r="V60" s="20">
        <f>1/ ( U60*Invoer!$G$8 * (Invoer!P62 + 273.15) * 1000 )</f>
        <v>1.3164092353815549</v>
      </c>
      <c r="W60" s="30">
        <f>Invoer!O62</f>
        <v>0</v>
      </c>
      <c r="X60" s="20">
        <f>Invoer!$C$11*(Invoer!O62-Invoer!$G$20/V60)</f>
        <v>-6.8367797475922401E-4</v>
      </c>
      <c r="Y60" s="11">
        <f t="shared" si="2"/>
        <v>0</v>
      </c>
      <c r="Z60" s="22">
        <f>Y60*Invoer!$C$13 * (5/(60*24))</f>
        <v>0</v>
      </c>
      <c r="AE60" s="20">
        <f>Z60*Invoer!$G$21/1000</f>
        <v>0</v>
      </c>
      <c r="AF60" s="20">
        <f>P60*Invoer!$G$21/1000</f>
        <v>0</v>
      </c>
      <c r="AK60" s="62">
        <f>IF(Berekeningen!F60/(60/5)*Invoer!$G$18=0,(K60/24)/(60/5),Berekeningen!F60/(60/5)*Invoer!$G$18)</f>
        <v>2.6730517770322249</v>
      </c>
      <c r="AL60" s="17">
        <f>AK60*Invoer!$G$19</f>
        <v>1.7348106032939139</v>
      </c>
      <c r="AN60" s="60"/>
      <c r="AO60" s="57"/>
      <c r="AP60" s="57"/>
      <c r="AQ60" s="45"/>
      <c r="AR60" s="45"/>
      <c r="AS60" s="45"/>
      <c r="AT60" s="57"/>
      <c r="AV60" s="54"/>
      <c r="AX60" s="56"/>
    </row>
    <row r="61" spans="1:50" x14ac:dyDescent="0.35">
      <c r="A61" s="61">
        <v>0.20138888888888901</v>
      </c>
      <c r="B61" s="54"/>
      <c r="C61" s="16">
        <f>Invoer!$G$9*EXP(Invoer!$G$12*(1/(Invoer!N63+273.15)-1/Invoer!$G$10))</f>
        <v>3.1490339984101064E-2</v>
      </c>
      <c r="D61" s="10">
        <f>1/(C61*Invoer!$G$8*(Invoer!N63+273.15)*10^3)</f>
        <v>1.3164092353815549</v>
      </c>
      <c r="E61" s="20">
        <f>Invoer!M63</f>
        <v>0</v>
      </c>
      <c r="F61" s="21">
        <f>IFERROR(Invoer!V63 * Invoer!$G$11/(Invoer!W63+Invoer!$G$11) * (Invoer!N63 + 273.15) / 273.15,0)</f>
        <v>1248.1293538833477</v>
      </c>
      <c r="G61" s="21">
        <f t="shared" si="3"/>
        <v>29955.104493200342</v>
      </c>
      <c r="H61" s="119">
        <f>IF(Invoer!AJ63=0,0,(2.1473*Invoer!AJ63-11.45))</f>
        <v>65.852800000000002</v>
      </c>
      <c r="I61" s="119">
        <f>IF(Invoer!AK63=0,0,(2.1473*Invoer!AK63-11.45))</f>
        <v>65.852800000000002</v>
      </c>
      <c r="J61" s="119">
        <f>IF(Invoer!AL63=0,0,(2.1473*Invoer!AL63-11.45))</f>
        <v>65.852800000000002</v>
      </c>
      <c r="K61" s="21">
        <f t="shared" si="1"/>
        <v>56896.819199999998</v>
      </c>
      <c r="L61" s="115">
        <f>((Invoer!$G$13/Invoer!$G$14)^-0.49)*34500*((G61 / (24 * 60 * 60) * Invoer!$G$13)/Invoer!$G$7)^0.86</f>
        <v>6.7994447768298736</v>
      </c>
      <c r="M61" s="17">
        <f>IF(L61=0,((Invoer!$G$13/Invoer!$G$14)^-0.49)*34500*((K61 / (24 * 60 * 60) * Invoer!$G$13)/Invoer!$G$7)^0.86,L61)</f>
        <v>6.7994447768298736</v>
      </c>
      <c r="N61" s="9">
        <f>M61*(1.024^(Invoer!M63-20))</f>
        <v>4.2313048727185452</v>
      </c>
      <c r="O61" s="50">
        <f>IF(G61=0,((D61*E61*(1-EXP((-N61/D61)*(Invoer!$G$7/K61))))*(K61/Invoer!$G$7)),((D61*E61*(1-EXP((-N61/D61)*(Invoer!$G$7/G61))))*(G61/Invoer!$G$7)))</f>
        <v>0</v>
      </c>
      <c r="P61" s="117">
        <f>IFERROR(O61*Invoer!$G$7*(5/(60*24)),0)</f>
        <v>0</v>
      </c>
      <c r="Q61" s="55"/>
      <c r="U61" s="16">
        <f>Invoer!$G$9*EXP(Invoer!$G$12*(1/(Invoer!P63+273.15)-1/Invoer!$G$10))</f>
        <v>3.1490339984101064E-2</v>
      </c>
      <c r="V61" s="20">
        <f>1/ ( U61*Invoer!$G$8 * (Invoer!P63 + 273.15) * 1000 )</f>
        <v>1.3164092353815549</v>
      </c>
      <c r="W61" s="30">
        <f>Invoer!O63</f>
        <v>0</v>
      </c>
      <c r="X61" s="20">
        <f>Invoer!$C$11*(Invoer!O63-Invoer!$G$20/V61)</f>
        <v>-6.8367797475922401E-4</v>
      </c>
      <c r="Y61" s="11">
        <f t="shared" si="2"/>
        <v>0</v>
      </c>
      <c r="Z61" s="22">
        <f>Y61*Invoer!$C$13 * (5/(60*24))</f>
        <v>0</v>
      </c>
      <c r="AE61" s="20">
        <f>Z61*Invoer!$G$21/1000</f>
        <v>0</v>
      </c>
      <c r="AF61" s="20">
        <f>P61*Invoer!$G$21/1000</f>
        <v>0</v>
      </c>
      <c r="AK61" s="62">
        <f>IF(Berekeningen!F61/(60/5)*Invoer!$G$18=0,(K61/24)/(60/5),Berekeningen!F61/(60/5)*Invoer!$G$18)</f>
        <v>2.5274619416137791</v>
      </c>
      <c r="AL61" s="17">
        <f>AK61*Invoer!$G$19</f>
        <v>1.6403228001073427</v>
      </c>
      <c r="AN61" s="60"/>
      <c r="AO61" s="57"/>
      <c r="AP61" s="57"/>
      <c r="AQ61" s="45"/>
      <c r="AR61" s="45"/>
      <c r="AS61" s="45"/>
      <c r="AT61" s="57"/>
      <c r="AV61" s="54"/>
      <c r="AX61" s="56"/>
    </row>
    <row r="62" spans="1:50" x14ac:dyDescent="0.35">
      <c r="A62" s="61">
        <v>0.20486111111111099</v>
      </c>
      <c r="B62" s="54"/>
      <c r="C62" s="16">
        <f>Invoer!$G$9*EXP(Invoer!$G$12*(1/(Invoer!N64+273.15)-1/Invoer!$G$10))</f>
        <v>3.1490822579783202E-2</v>
      </c>
      <c r="D62" s="10">
        <f>1/(C62*Invoer!$G$8*(Invoer!N64+273.15)*10^3)</f>
        <v>1.3163912496486616</v>
      </c>
      <c r="E62" s="20">
        <f>Invoer!M64</f>
        <v>0</v>
      </c>
      <c r="F62" s="21">
        <f>IFERROR(Invoer!V64 * Invoer!$G$11/(Invoer!W64+Invoer!$G$11) * (Invoer!N64 + 273.15) / 273.15,0)</f>
        <v>1257.9701991146458</v>
      </c>
      <c r="G62" s="21">
        <f t="shared" si="3"/>
        <v>30191.284778751498</v>
      </c>
      <c r="H62" s="119">
        <f>IF(Invoer!AJ64=0,0,(2.1473*Invoer!AJ64-11.45))</f>
        <v>65.852800000000002</v>
      </c>
      <c r="I62" s="119">
        <f>IF(Invoer!AK64=0,0,(2.1473*Invoer!AK64-11.45))</f>
        <v>65.852800000000002</v>
      </c>
      <c r="J62" s="119">
        <f>IF(Invoer!AL64=0,0,(2.1473*Invoer!AL64-11.45))</f>
        <v>65.852800000000002</v>
      </c>
      <c r="K62" s="21">
        <f t="shared" si="1"/>
        <v>56896.819199999998</v>
      </c>
      <c r="L62" s="115">
        <f>((Invoer!$G$13/Invoer!$G$14)^-0.49)*34500*((G62 / (24 * 60 * 60) * Invoer!$G$13)/Invoer!$G$7)^0.86</f>
        <v>6.8455240545554039</v>
      </c>
      <c r="M62" s="17">
        <f>IF(L62=0,((Invoer!$G$13/Invoer!$G$14)^-0.49)*34500*((K62 / (24 * 60 * 60) * Invoer!$G$13)/Invoer!$G$7)^0.86,L62)</f>
        <v>6.8455240545554039</v>
      </c>
      <c r="N62" s="9">
        <f>M62*(1.024^(Invoer!M64-20))</f>
        <v>4.2599800776464232</v>
      </c>
      <c r="O62" s="50">
        <f>IF(G62=0,((D62*E62*(1-EXP((-N62/D62)*(Invoer!$G$7/K62))))*(K62/Invoer!$G$7)),((D62*E62*(1-EXP((-N62/D62)*(Invoer!$G$7/G62))))*(G62/Invoer!$G$7)))</f>
        <v>0</v>
      </c>
      <c r="P62" s="117">
        <f>IFERROR(O62*Invoer!$G$7*(5/(60*24)),0)</f>
        <v>0</v>
      </c>
      <c r="Q62" s="55"/>
      <c r="U62" s="16">
        <f>Invoer!$G$9*EXP(Invoer!$G$12*(1/(Invoer!P64+273.15)-1/Invoer!$G$10))</f>
        <v>3.1490822579783202E-2</v>
      </c>
      <c r="V62" s="20">
        <f>1/ ( U62*Invoer!$G$8 * (Invoer!P64 + 273.15) * 1000 )</f>
        <v>1.3163912496486616</v>
      </c>
      <c r="W62" s="30">
        <f>Invoer!O64</f>
        <v>0</v>
      </c>
      <c r="X62" s="20">
        <f>Invoer!$C$11*(Invoer!O64-Invoer!$G$20/V62)</f>
        <v>-6.8368731578868024E-4</v>
      </c>
      <c r="Y62" s="11">
        <f t="shared" si="2"/>
        <v>0</v>
      </c>
      <c r="Z62" s="22">
        <f>Y62*Invoer!$C$13 * (5/(60*24))</f>
        <v>0</v>
      </c>
      <c r="AE62" s="20">
        <f>Z62*Invoer!$G$21/1000</f>
        <v>0</v>
      </c>
      <c r="AF62" s="20">
        <f>P62*Invoer!$G$21/1000</f>
        <v>0</v>
      </c>
      <c r="AK62" s="62">
        <f>IF(Berekeningen!F62/(60/5)*Invoer!$G$18=0,(K62/24)/(60/5),Berekeningen!F62/(60/5)*Invoer!$G$18)</f>
        <v>2.5473896532071576</v>
      </c>
      <c r="AL62" s="17">
        <f>AK62*Invoer!$G$19</f>
        <v>1.6532558849314454</v>
      </c>
      <c r="AN62" s="60"/>
      <c r="AO62" s="57"/>
      <c r="AP62" s="57"/>
      <c r="AQ62" s="45"/>
      <c r="AR62" s="45"/>
      <c r="AS62" s="45"/>
      <c r="AT62" s="57"/>
      <c r="AV62" s="54"/>
      <c r="AX62" s="56"/>
    </row>
    <row r="63" spans="1:50" x14ac:dyDescent="0.35">
      <c r="A63" s="61">
        <v>0.20833333333333301</v>
      </c>
      <c r="B63" s="54"/>
      <c r="C63" s="16">
        <f>Invoer!$G$9*EXP(Invoer!$G$12*(1/(Invoer!N65+273.15)-1/Invoer!$G$10))</f>
        <v>3.1492029108365356E-2</v>
      </c>
      <c r="D63" s="10">
        <f>1/(C63*Invoer!$G$8*(Invoer!N65+273.15)*10^3)</f>
        <v>1.3163462861140047</v>
      </c>
      <c r="E63" s="20">
        <f>Invoer!M65</f>
        <v>0</v>
      </c>
      <c r="F63" s="21">
        <f>IFERROR(Invoer!V65 * Invoer!$G$11/(Invoer!W65+Invoer!$G$11) * (Invoer!N65 + 273.15) / 273.15,0)</f>
        <v>1268.3368936317711</v>
      </c>
      <c r="G63" s="21">
        <f t="shared" si="3"/>
        <v>30440.085447162506</v>
      </c>
      <c r="H63" s="119">
        <f>IF(Invoer!AJ65=0,0,(2.1473*Invoer!AJ65-11.45))</f>
        <v>65.852800000000002</v>
      </c>
      <c r="I63" s="119">
        <f>IF(Invoer!AK65=0,0,(2.1473*Invoer!AK65-11.45))</f>
        <v>65.852800000000002</v>
      </c>
      <c r="J63" s="119">
        <f>IF(Invoer!AL65=0,0,(2.1473*Invoer!AL65-11.45))</f>
        <v>65.852800000000002</v>
      </c>
      <c r="K63" s="21">
        <f t="shared" si="1"/>
        <v>56896.819199999998</v>
      </c>
      <c r="L63" s="115">
        <f>((Invoer!$G$13/Invoer!$G$14)^-0.49)*34500*((G63 / (24 * 60 * 60) * Invoer!$G$13)/Invoer!$G$7)^0.86</f>
        <v>6.8940110511606481</v>
      </c>
      <c r="M63" s="17">
        <f>IF(L63=0,((Invoer!$G$13/Invoer!$G$14)^-0.49)*34500*((K63 / (24 * 60 * 60) * Invoer!$G$13)/Invoer!$G$7)^0.86,L63)</f>
        <v>6.8940110511606481</v>
      </c>
      <c r="N63" s="9">
        <f>M63*(1.024^(Invoer!M65-20))</f>
        <v>4.2901536097116271</v>
      </c>
      <c r="O63" s="50">
        <f>IF(G63=0,((D63*E63*(1-EXP((-N63/D63)*(Invoer!$G$7/K63))))*(K63/Invoer!$G$7)),((D63*E63*(1-EXP((-N63/D63)*(Invoer!$G$7/G63))))*(G63/Invoer!$G$7)))</f>
        <v>0</v>
      </c>
      <c r="P63" s="117">
        <f>IFERROR(O63*Invoer!$G$7*(5/(60*24)),0)</f>
        <v>0</v>
      </c>
      <c r="Q63" s="55"/>
      <c r="U63" s="16">
        <f>Invoer!$G$9*EXP(Invoer!$G$12*(1/(Invoer!P65+273.15)-1/Invoer!$G$10))</f>
        <v>3.1492029108365356E-2</v>
      </c>
      <c r="V63" s="20">
        <f>1/ ( U63*Invoer!$G$8 * (Invoer!P65 + 273.15) * 1000 )</f>
        <v>1.3163462861140047</v>
      </c>
      <c r="W63" s="30">
        <f>Invoer!O65</f>
        <v>0</v>
      </c>
      <c r="X63" s="20">
        <f>Invoer!$C$11*(Invoer!O65-Invoer!$G$20/V63)</f>
        <v>-6.8371066906482213E-4</v>
      </c>
      <c r="Y63" s="11">
        <f t="shared" si="2"/>
        <v>0</v>
      </c>
      <c r="Z63" s="22">
        <f>Y63*Invoer!$C$13 * (5/(60*24))</f>
        <v>0</v>
      </c>
      <c r="AE63" s="20">
        <f>Z63*Invoer!$G$21/1000</f>
        <v>0</v>
      </c>
      <c r="AF63" s="20">
        <f>P63*Invoer!$G$21/1000</f>
        <v>0</v>
      </c>
      <c r="AK63" s="62">
        <f>IF(Berekeningen!F63/(60/5)*Invoer!$G$18=0,(K63/24)/(60/5),Berekeningen!F63/(60/5)*Invoer!$G$18)</f>
        <v>2.5683822096043363</v>
      </c>
      <c r="AL63" s="17">
        <f>AK63*Invoer!$G$19</f>
        <v>1.6668800540332143</v>
      </c>
      <c r="AN63" s="60"/>
      <c r="AO63" s="57"/>
      <c r="AP63" s="57"/>
      <c r="AQ63" s="45"/>
      <c r="AR63" s="45"/>
      <c r="AS63" s="45"/>
      <c r="AT63" s="57"/>
      <c r="AV63" s="54"/>
      <c r="AX63" s="56"/>
    </row>
    <row r="64" spans="1:50" x14ac:dyDescent="0.35">
      <c r="A64" s="61">
        <v>0.211805555555556</v>
      </c>
      <c r="B64" s="54"/>
      <c r="C64" s="16">
        <f>Invoer!$G$9*EXP(Invoer!$G$12*(1/(Invoer!N66+273.15)-1/Invoer!$G$10))</f>
        <v>3.1503011104041807E-2</v>
      </c>
      <c r="D64" s="10">
        <f>1/(C64*Invoer!$G$8*(Invoer!N66+273.15)*10^3)</f>
        <v>1.3159371703068039</v>
      </c>
      <c r="E64" s="20">
        <f>Invoer!M66</f>
        <v>0</v>
      </c>
      <c r="F64" s="21">
        <f>IFERROR(Invoer!V66 * Invoer!$G$11/(Invoer!W66+Invoer!$G$11) * (Invoer!N66 + 273.15) / 273.15,0)</f>
        <v>1268.9327118889103</v>
      </c>
      <c r="G64" s="21">
        <f t="shared" si="3"/>
        <v>30454.385085333844</v>
      </c>
      <c r="H64" s="119">
        <f>IF(Invoer!AJ66=0,0,(2.1473*Invoer!AJ66-11.45))</f>
        <v>65.852800000000002</v>
      </c>
      <c r="I64" s="119">
        <f>IF(Invoer!AK66=0,0,(2.1473*Invoer!AK66-11.45))</f>
        <v>65.852800000000002</v>
      </c>
      <c r="J64" s="119">
        <f>IF(Invoer!AL66=0,0,(2.1473*Invoer!AL66-11.45))</f>
        <v>65.852800000000002</v>
      </c>
      <c r="K64" s="21">
        <f t="shared" si="1"/>
        <v>56896.819199999998</v>
      </c>
      <c r="L64" s="115">
        <f>((Invoer!$G$13/Invoer!$G$14)^-0.49)*34500*((G64 / (24 * 60 * 60) * Invoer!$G$13)/Invoer!$G$7)^0.86</f>
        <v>6.8967961161189288</v>
      </c>
      <c r="M64" s="17">
        <f>IF(L64=0,((Invoer!$G$13/Invoer!$G$14)^-0.49)*34500*((K64 / (24 * 60 * 60) * Invoer!$G$13)/Invoer!$G$7)^0.86,L64)</f>
        <v>6.8967961161189288</v>
      </c>
      <c r="N64" s="9">
        <f>M64*(1.024^(Invoer!M66-20))</f>
        <v>4.291886759890148</v>
      </c>
      <c r="O64" s="50">
        <f>IF(G64=0,((D64*E64*(1-EXP((-N64/D64)*(Invoer!$G$7/K64))))*(K64/Invoer!$G$7)),((D64*E64*(1-EXP((-N64/D64)*(Invoer!$G$7/G64))))*(G64/Invoer!$G$7)))</f>
        <v>0</v>
      </c>
      <c r="P64" s="117">
        <f>IFERROR(O64*Invoer!$G$7*(5/(60*24)),0)</f>
        <v>0</v>
      </c>
      <c r="Q64" s="55"/>
      <c r="U64" s="16">
        <f>Invoer!$G$9*EXP(Invoer!$G$12*(1/(Invoer!P66+273.15)-1/Invoer!$G$10))</f>
        <v>3.1503011104041807E-2</v>
      </c>
      <c r="V64" s="20">
        <f>1/ ( U64*Invoer!$G$8 * (Invoer!P66 + 273.15) * 1000 )</f>
        <v>1.3159371703068039</v>
      </c>
      <c r="W64" s="30">
        <f>Invoer!O66</f>
        <v>0</v>
      </c>
      <c r="X64" s="20">
        <f>Invoer!$C$11*(Invoer!O66-Invoer!$G$20/V64)</f>
        <v>-6.839232300050994E-4</v>
      </c>
      <c r="Y64" s="11">
        <f t="shared" si="2"/>
        <v>0</v>
      </c>
      <c r="Z64" s="22">
        <f>Y64*Invoer!$C$13 * (5/(60*24))</f>
        <v>0</v>
      </c>
      <c r="AE64" s="20">
        <f>Z64*Invoer!$G$21/1000</f>
        <v>0</v>
      </c>
      <c r="AF64" s="20">
        <f>P64*Invoer!$G$21/1000</f>
        <v>0</v>
      </c>
      <c r="AK64" s="62">
        <f>IF(Berekeningen!F64/(60/5)*Invoer!$G$18=0,(K64/24)/(60/5),Berekeningen!F64/(60/5)*Invoer!$G$18)</f>
        <v>2.5695887415750431</v>
      </c>
      <c r="AL64" s="17">
        <f>AK64*Invoer!$G$19</f>
        <v>1.667663093282203</v>
      </c>
      <c r="AN64" s="60"/>
      <c r="AO64" s="57"/>
      <c r="AP64" s="57"/>
      <c r="AQ64" s="45"/>
      <c r="AR64" s="45"/>
      <c r="AS64" s="45"/>
      <c r="AT64" s="57"/>
      <c r="AV64" s="54"/>
      <c r="AX64" s="56"/>
    </row>
    <row r="65" spans="1:50" x14ac:dyDescent="0.35">
      <c r="A65" s="61">
        <v>0.21527777777777801</v>
      </c>
      <c r="B65" s="54"/>
      <c r="C65" s="16">
        <f>Invoer!$G$9*EXP(Invoer!$G$12*(1/(Invoer!N67+273.15)-1/Invoer!$G$10))</f>
        <v>3.1504338913725491E-2</v>
      </c>
      <c r="D65" s="10">
        <f>1/(C65*Invoer!$G$8*(Invoer!N67+273.15)*10^3)</f>
        <v>1.3158877231390131</v>
      </c>
      <c r="E65" s="20">
        <f>Invoer!M67</f>
        <v>0</v>
      </c>
      <c r="F65" s="21">
        <f>IFERROR(Invoer!V67 * Invoer!$G$11/(Invoer!W67+Invoer!$G$11) * (Invoer!N67 + 273.15) / 273.15,0)</f>
        <v>1234.7603682720353</v>
      </c>
      <c r="G65" s="21">
        <f t="shared" si="3"/>
        <v>29634.248838528845</v>
      </c>
      <c r="H65" s="119">
        <f>IF(Invoer!AJ67=0,0,(2.1473*Invoer!AJ67-11.45))</f>
        <v>65.852800000000002</v>
      </c>
      <c r="I65" s="119">
        <f>IF(Invoer!AK67=0,0,(2.1473*Invoer!AK67-11.45))</f>
        <v>65.852800000000002</v>
      </c>
      <c r="J65" s="119">
        <f>IF(Invoer!AL67=0,0,(2.1473*Invoer!AL67-11.45))</f>
        <v>65.852800000000002</v>
      </c>
      <c r="K65" s="21">
        <f t="shared" si="1"/>
        <v>56896.819199999998</v>
      </c>
      <c r="L65" s="115">
        <f>((Invoer!$G$13/Invoer!$G$14)^-0.49)*34500*((G65 / (24 * 60 * 60) * Invoer!$G$13)/Invoer!$G$7)^0.86</f>
        <v>6.7367635340734564</v>
      </c>
      <c r="M65" s="17">
        <f>IF(L65=0,((Invoer!$G$13/Invoer!$G$14)^-0.49)*34500*((K65 / (24 * 60 * 60) * Invoer!$G$13)/Invoer!$G$7)^0.86,L65)</f>
        <v>6.7367635340734564</v>
      </c>
      <c r="N65" s="9">
        <f>M65*(1.024^(Invoer!M67-20))</f>
        <v>4.1922982395876947</v>
      </c>
      <c r="O65" s="50">
        <f>IF(G65=0,((D65*E65*(1-EXP((-N65/D65)*(Invoer!$G$7/K65))))*(K65/Invoer!$G$7)),((D65*E65*(1-EXP((-N65/D65)*(Invoer!$G$7/G65))))*(G65/Invoer!$G$7)))</f>
        <v>0</v>
      </c>
      <c r="P65" s="117">
        <f>IFERROR(O65*Invoer!$G$7*(5/(60*24)),0)</f>
        <v>0</v>
      </c>
      <c r="Q65" s="55"/>
      <c r="U65" s="16">
        <f>Invoer!$G$9*EXP(Invoer!$G$12*(1/(Invoer!P67+273.15)-1/Invoer!$G$10))</f>
        <v>3.1504338913725491E-2</v>
      </c>
      <c r="V65" s="20">
        <f>1/ ( U65*Invoer!$G$8 * (Invoer!P67 + 273.15) * 1000 )</f>
        <v>1.3158877231390131</v>
      </c>
      <c r="W65" s="30">
        <f>Invoer!O67</f>
        <v>0</v>
      </c>
      <c r="X65" s="20">
        <f>Invoer!$C$11*(Invoer!O67-Invoer!$G$20/V65)</f>
        <v>-6.839489298168048E-4</v>
      </c>
      <c r="Y65" s="11">
        <f t="shared" si="2"/>
        <v>0</v>
      </c>
      <c r="Z65" s="22">
        <f>Y65*Invoer!$C$13 * (5/(60*24))</f>
        <v>0</v>
      </c>
      <c r="AE65" s="20">
        <f>Z65*Invoer!$G$21/1000</f>
        <v>0</v>
      </c>
      <c r="AF65" s="20">
        <f>P65*Invoer!$G$21/1000</f>
        <v>0</v>
      </c>
      <c r="AK65" s="62">
        <f>IF(Berekeningen!F65/(60/5)*Invoer!$G$18=0,(K65/24)/(60/5),Berekeningen!F65/(60/5)*Invoer!$G$18)</f>
        <v>2.5003897457508715</v>
      </c>
      <c r="AL65" s="17">
        <f>AK65*Invoer!$G$19</f>
        <v>1.6227529449923157</v>
      </c>
      <c r="AN65" s="60"/>
      <c r="AO65" s="57"/>
      <c r="AP65" s="57"/>
      <c r="AQ65" s="45"/>
      <c r="AR65" s="45"/>
      <c r="AS65" s="45"/>
      <c r="AT65" s="57"/>
      <c r="AV65" s="54"/>
      <c r="AX65" s="56"/>
    </row>
    <row r="66" spans="1:50" x14ac:dyDescent="0.35">
      <c r="A66" s="61">
        <v>0.21875</v>
      </c>
      <c r="B66" s="54"/>
      <c r="C66" s="16">
        <f>Invoer!$G$9*EXP(Invoer!$G$12*(1/(Invoer!N68+273.15)-1/Invoer!$G$10))</f>
        <v>3.1504821770496128E-2</v>
      </c>
      <c r="D66" s="10">
        <f>1/(C66*Invoer!$G$8*(Invoer!N68+273.15)*10^3)</f>
        <v>1.3158697426924884</v>
      </c>
      <c r="E66" s="20">
        <f>Invoer!M68</f>
        <v>0</v>
      </c>
      <c r="F66" s="21">
        <f>IFERROR(Invoer!V68 * Invoer!$G$11/(Invoer!W68+Invoer!$G$11) * (Invoer!N68 + 273.15) / 273.15,0)</f>
        <v>1224.959978683836</v>
      </c>
      <c r="G66" s="21">
        <f t="shared" si="3"/>
        <v>29399.039488412061</v>
      </c>
      <c r="H66" s="119">
        <f>IF(Invoer!AJ68=0,0,(2.1473*Invoer!AJ68-11.45))</f>
        <v>65.852800000000002</v>
      </c>
      <c r="I66" s="119">
        <f>IF(Invoer!AK68=0,0,(2.1473*Invoer!AK68-11.45))</f>
        <v>65.852800000000002</v>
      </c>
      <c r="J66" s="119">
        <f>IF(Invoer!AL68=0,0,(2.1473*Invoer!AL68-11.45))</f>
        <v>65.852800000000002</v>
      </c>
      <c r="K66" s="21">
        <f t="shared" si="1"/>
        <v>56896.819199999998</v>
      </c>
      <c r="L66" s="115">
        <f>((Invoer!$G$13/Invoer!$G$14)^-0.49)*34500*((G66 / (24 * 60 * 60) * Invoer!$G$13)/Invoer!$G$7)^0.86</f>
        <v>6.6907535197036143</v>
      </c>
      <c r="M66" s="17">
        <f>IF(L66=0,((Invoer!$G$13/Invoer!$G$14)^-0.49)*34500*((K66 / (24 * 60 * 60) * Invoer!$G$13)/Invoer!$G$7)^0.86,L66)</f>
        <v>6.6907535197036143</v>
      </c>
      <c r="N66" s="9">
        <f>M66*(1.024^(Invoer!M68-20))</f>
        <v>4.1636661373518802</v>
      </c>
      <c r="O66" s="50">
        <f>IF(G66=0,((D66*E66*(1-EXP((-N66/D66)*(Invoer!$G$7/K66))))*(K66/Invoer!$G$7)),((D66*E66*(1-EXP((-N66/D66)*(Invoer!$G$7/G66))))*(G66/Invoer!$G$7)))</f>
        <v>0</v>
      </c>
      <c r="P66" s="117">
        <f>IFERROR(O66*Invoer!$G$7*(5/(60*24)),0)</f>
        <v>0</v>
      </c>
      <c r="Q66" s="55"/>
      <c r="U66" s="16">
        <f>Invoer!$G$9*EXP(Invoer!$G$12*(1/(Invoer!P68+273.15)-1/Invoer!$G$10))</f>
        <v>3.1504821770496128E-2</v>
      </c>
      <c r="V66" s="20">
        <f>1/ ( U66*Invoer!$G$8 * (Invoer!P68 + 273.15) * 1000 )</f>
        <v>1.3158697426924884</v>
      </c>
      <c r="W66" s="30">
        <f>Invoer!O68</f>
        <v>0</v>
      </c>
      <c r="X66" s="20">
        <f>Invoer!$C$11*(Invoer!O68-Invoer!$G$20/V66)</f>
        <v>-6.8395827550411651E-4</v>
      </c>
      <c r="Y66" s="11">
        <f t="shared" si="2"/>
        <v>0</v>
      </c>
      <c r="Z66" s="22">
        <f>Y66*Invoer!$C$13 * (5/(60*24))</f>
        <v>0</v>
      </c>
      <c r="AE66" s="20">
        <f>Z66*Invoer!$G$21/1000</f>
        <v>0</v>
      </c>
      <c r="AF66" s="20">
        <f>P66*Invoer!$G$21/1000</f>
        <v>0</v>
      </c>
      <c r="AK66" s="62">
        <f>IF(Berekeningen!F66/(60/5)*Invoer!$G$18=0,(K66/24)/(60/5),Berekeningen!F66/(60/5)*Invoer!$G$18)</f>
        <v>2.4805439568347678</v>
      </c>
      <c r="AL66" s="17">
        <f>AK66*Invoer!$G$19</f>
        <v>1.6098730279857643</v>
      </c>
      <c r="AN66" s="60"/>
      <c r="AO66" s="57"/>
      <c r="AP66" s="57"/>
      <c r="AQ66" s="45"/>
      <c r="AR66" s="45"/>
      <c r="AS66" s="45"/>
      <c r="AT66" s="57"/>
      <c r="AV66" s="54"/>
      <c r="AX66" s="56"/>
    </row>
    <row r="67" spans="1:50" x14ac:dyDescent="0.35">
      <c r="A67" s="61">
        <v>0.22222222222222199</v>
      </c>
      <c r="B67" s="54"/>
      <c r="C67" s="16">
        <f>Invoer!$G$9*EXP(Invoer!$G$12*(1/(Invoer!N69+273.15)-1/Invoer!$G$10))</f>
        <v>3.1504821770496128E-2</v>
      </c>
      <c r="D67" s="10">
        <f>1/(C67*Invoer!$G$8*(Invoer!N69+273.15)*10^3)</f>
        <v>1.3158697426924884</v>
      </c>
      <c r="E67" s="20">
        <f>Invoer!M69</f>
        <v>0</v>
      </c>
      <c r="F67" s="21">
        <f>IFERROR(Invoer!V69 * Invoer!$G$11/(Invoer!W69+Invoer!$G$11) * (Invoer!N69 + 273.15) / 273.15,0)</f>
        <v>1232.9218104193969</v>
      </c>
      <c r="G67" s="21">
        <f t="shared" ref="G67:G98" si="4">F67*24</f>
        <v>29590.123450065526</v>
      </c>
      <c r="H67" s="119">
        <f>IF(Invoer!AJ69=0,0,(2.1473*Invoer!AJ69-11.45))</f>
        <v>65.852800000000002</v>
      </c>
      <c r="I67" s="119">
        <f>IF(Invoer!AK69=0,0,(2.1473*Invoer!AK69-11.45))</f>
        <v>65.852800000000002</v>
      </c>
      <c r="J67" s="119">
        <f>IF(Invoer!AL69=0,0,(2.1473*Invoer!AL69-11.45))</f>
        <v>65.852800000000002</v>
      </c>
      <c r="K67" s="21">
        <f t="shared" si="1"/>
        <v>56896.819199999998</v>
      </c>
      <c r="L67" s="115">
        <f>((Invoer!$G$13/Invoer!$G$14)^-0.49)*34500*((G67 / (24 * 60 * 60) * Invoer!$G$13)/Invoer!$G$7)^0.86</f>
        <v>6.7281359408034787</v>
      </c>
      <c r="M67" s="17">
        <f>IF(L67=0,((Invoer!$G$13/Invoer!$G$14)^-0.49)*34500*((K67 / (24 * 60 * 60) * Invoer!$G$13)/Invoer!$G$7)^0.86,L67)</f>
        <v>6.7281359408034787</v>
      </c>
      <c r="N67" s="9">
        <f>M67*(1.024^(Invoer!M69-20))</f>
        <v>4.1869292751146698</v>
      </c>
      <c r="O67" s="50">
        <f>IF(G67=0,((D67*E67*(1-EXP((-N67/D67)*(Invoer!$G$7/K67))))*(K67/Invoer!$G$7)),((D67*E67*(1-EXP((-N67/D67)*(Invoer!$G$7/G67))))*(G67/Invoer!$G$7)))</f>
        <v>0</v>
      </c>
      <c r="P67" s="117">
        <f>IFERROR(O67*Invoer!$G$7*(5/(60*24)),0)</f>
        <v>0</v>
      </c>
      <c r="Q67" s="55"/>
      <c r="U67" s="16">
        <f>Invoer!$G$9*EXP(Invoer!$G$12*(1/(Invoer!P69+273.15)-1/Invoer!$G$10))</f>
        <v>3.1504821770496128E-2</v>
      </c>
      <c r="V67" s="20">
        <f>1/ ( U67*Invoer!$G$8 * (Invoer!P69 + 273.15) * 1000 )</f>
        <v>1.3158697426924884</v>
      </c>
      <c r="W67" s="30">
        <f>Invoer!O69</f>
        <v>0</v>
      </c>
      <c r="X67" s="20">
        <f>Invoer!$C$11*(Invoer!O69-Invoer!$G$20/V67)</f>
        <v>-6.8395827550411651E-4</v>
      </c>
      <c r="Y67" s="11">
        <f t="shared" si="2"/>
        <v>0</v>
      </c>
      <c r="Z67" s="22">
        <f>Y67*Invoer!$C$13 * (5/(60*24))</f>
        <v>0</v>
      </c>
      <c r="AE67" s="20">
        <f>Z67*Invoer!$G$21/1000</f>
        <v>0</v>
      </c>
      <c r="AF67" s="20">
        <f>P67*Invoer!$G$21/1000</f>
        <v>0</v>
      </c>
      <c r="AK67" s="62">
        <f>IF(Berekeningen!F67/(60/5)*Invoer!$G$18=0,(K67/24)/(60/5),Berekeningen!F67/(60/5)*Invoer!$G$18)</f>
        <v>2.4966666660992787</v>
      </c>
      <c r="AL67" s="17">
        <f>AK67*Invoer!$G$19</f>
        <v>1.620336666298432</v>
      </c>
      <c r="AN67" s="60"/>
      <c r="AO67" s="57"/>
      <c r="AP67" s="57"/>
      <c r="AQ67" s="45"/>
      <c r="AR67" s="45"/>
      <c r="AS67" s="45"/>
      <c r="AT67" s="57"/>
      <c r="AV67" s="54"/>
      <c r="AX67" s="56"/>
    </row>
    <row r="68" spans="1:50" x14ac:dyDescent="0.35">
      <c r="A68" s="61">
        <v>0.225694444444444</v>
      </c>
      <c r="B68" s="54"/>
      <c r="C68" s="16">
        <f>Invoer!$G$9*EXP(Invoer!$G$12*(1/(Invoer!N70+273.15)-1/Invoer!$G$10))</f>
        <v>3.1504821770496128E-2</v>
      </c>
      <c r="D68" s="10">
        <f>1/(C68*Invoer!$G$8*(Invoer!N70+273.15)*10^3)</f>
        <v>1.3158697426924884</v>
      </c>
      <c r="E68" s="20">
        <f>Invoer!M70</f>
        <v>0</v>
      </c>
      <c r="F68" s="21">
        <f>IFERROR(Invoer!V70 * Invoer!$G$11/(Invoer!W70+Invoer!$G$11) * (Invoer!N70 + 273.15) / 273.15,0)</f>
        <v>1244.2090763749193</v>
      </c>
      <c r="G68" s="21">
        <f t="shared" si="4"/>
        <v>29861.017832998063</v>
      </c>
      <c r="H68" s="119">
        <f>IF(Invoer!AJ70=0,0,(2.1473*Invoer!AJ70-11.45))</f>
        <v>65.852800000000002</v>
      </c>
      <c r="I68" s="119">
        <f>IF(Invoer!AK70=0,0,(2.1473*Invoer!AK70-11.45))</f>
        <v>65.852800000000002</v>
      </c>
      <c r="J68" s="119">
        <f>IF(Invoer!AL70=0,0,(2.1473*Invoer!AL70-11.45))</f>
        <v>65.852800000000002</v>
      </c>
      <c r="K68" s="21">
        <f t="shared" ref="K68:K131" si="5">SUM(H68:J68)*(60/5)*24</f>
        <v>56896.819199999998</v>
      </c>
      <c r="L68" s="115">
        <f>((Invoer!$G$13/Invoer!$G$14)^-0.49)*34500*((G68 / (24 * 60 * 60) * Invoer!$G$13)/Invoer!$G$7)^0.86</f>
        <v>6.7810741191101762</v>
      </c>
      <c r="M68" s="17">
        <f>IF(L68=0,((Invoer!$G$13/Invoer!$G$14)^-0.49)*34500*((K68 / (24 * 60 * 60) * Invoer!$G$13)/Invoer!$G$7)^0.86,L68)</f>
        <v>6.7810741191101762</v>
      </c>
      <c r="N68" s="9">
        <f>M68*(1.024^(Invoer!M70-20))</f>
        <v>4.2198727843531412</v>
      </c>
      <c r="O68" s="50">
        <f>IF(G68=0,((D68*E68*(1-EXP((-N68/D68)*(Invoer!$G$7/K68))))*(K68/Invoer!$G$7)),((D68*E68*(1-EXP((-N68/D68)*(Invoer!$G$7/G68))))*(G68/Invoer!$G$7)))</f>
        <v>0</v>
      </c>
      <c r="P68" s="117">
        <f>IFERROR(O68*Invoer!$G$7*(5/(60*24)),0)</f>
        <v>0</v>
      </c>
      <c r="Q68" s="55"/>
      <c r="U68" s="16">
        <f>Invoer!$G$9*EXP(Invoer!$G$12*(1/(Invoer!P70+273.15)-1/Invoer!$G$10))</f>
        <v>3.1504821770496128E-2</v>
      </c>
      <c r="V68" s="20">
        <f>1/ ( U68*Invoer!$G$8 * (Invoer!P70 + 273.15) * 1000 )</f>
        <v>1.3158697426924884</v>
      </c>
      <c r="W68" s="30">
        <f>Invoer!O70</f>
        <v>0</v>
      </c>
      <c r="X68" s="20">
        <f>Invoer!$C$11*(Invoer!O70-Invoer!$G$20/V68)</f>
        <v>-6.8395827550411651E-4</v>
      </c>
      <c r="Y68" s="11">
        <f t="shared" ref="Y68:Y131" si="6">IF(X68&lt;0,0,X68)</f>
        <v>0</v>
      </c>
      <c r="Z68" s="22">
        <f>Y68*Invoer!$C$13 * (5/(60*24))</f>
        <v>0</v>
      </c>
      <c r="AE68" s="20">
        <f>Z68*Invoer!$G$21/1000</f>
        <v>0</v>
      </c>
      <c r="AF68" s="20">
        <f>P68*Invoer!$G$21/1000</f>
        <v>0</v>
      </c>
      <c r="AK68" s="62">
        <f>IF(Berekeningen!F68/(60/5)*Invoer!$G$18=0,(K68/24)/(60/5),Berekeningen!F68/(60/5)*Invoer!$G$18)</f>
        <v>2.5195233796592116</v>
      </c>
      <c r="AL68" s="17">
        <f>AK68*Invoer!$G$19</f>
        <v>1.6351706733988283</v>
      </c>
      <c r="AN68" s="60"/>
      <c r="AO68" s="57"/>
      <c r="AP68" s="57"/>
      <c r="AQ68" s="45"/>
      <c r="AR68" s="45"/>
      <c r="AS68" s="45"/>
      <c r="AT68" s="57"/>
      <c r="AV68" s="54"/>
      <c r="AX68" s="56"/>
    </row>
    <row r="69" spans="1:50" x14ac:dyDescent="0.35">
      <c r="A69" s="61">
        <v>0.22916666666666699</v>
      </c>
      <c r="B69" s="54"/>
      <c r="C69" s="16">
        <f>Invoer!$G$9*EXP(Invoer!$G$12*(1/(Invoer!N71+273.15)-1/Invoer!$G$10))</f>
        <v>3.1504821770496128E-2</v>
      </c>
      <c r="D69" s="10">
        <f>1/(C69*Invoer!$G$8*(Invoer!N71+273.15)*10^3)</f>
        <v>1.3158697426924884</v>
      </c>
      <c r="E69" s="20">
        <f>Invoer!M71</f>
        <v>0</v>
      </c>
      <c r="F69" s="21">
        <f>IFERROR(Invoer!V71 * Invoer!$G$11/(Invoer!W71+Invoer!$G$11) * (Invoer!N71 + 273.15) / 273.15,0)</f>
        <v>1216.5031072452512</v>
      </c>
      <c r="G69" s="21">
        <f t="shared" si="4"/>
        <v>29196.074573886028</v>
      </c>
      <c r="H69" s="119">
        <f>IF(Invoer!AJ71=0,0,(2.1473*Invoer!AJ71-11.45))</f>
        <v>65.852800000000002</v>
      </c>
      <c r="I69" s="119">
        <f>IF(Invoer!AK71=0,0,(2.1473*Invoer!AK71-11.45))</f>
        <v>65.852800000000002</v>
      </c>
      <c r="J69" s="119">
        <f>IF(Invoer!AL71=0,0,(2.1473*Invoer!AL71-11.45))</f>
        <v>65.852800000000002</v>
      </c>
      <c r="K69" s="21">
        <f t="shared" si="5"/>
        <v>56896.819199999998</v>
      </c>
      <c r="L69" s="115">
        <f>((Invoer!$G$13/Invoer!$G$14)^-0.49)*34500*((G69 / (24 * 60 * 60) * Invoer!$G$13)/Invoer!$G$7)^0.86</f>
        <v>6.6510095088871193</v>
      </c>
      <c r="M69" s="17">
        <f>IF(L69=0,((Invoer!$G$13/Invoer!$G$14)^-0.49)*34500*((K69 / (24 * 60 * 60) * Invoer!$G$13)/Invoer!$G$7)^0.86,L69)</f>
        <v>6.6510095088871193</v>
      </c>
      <c r="N69" s="9">
        <f>M69*(1.024^(Invoer!M71-20))</f>
        <v>4.1389333787004281</v>
      </c>
      <c r="O69" s="50">
        <f>IF(G69=0,((D69*E69*(1-EXP((-N69/D69)*(Invoer!$G$7/K69))))*(K69/Invoer!$G$7)),((D69*E69*(1-EXP((-N69/D69)*(Invoer!$G$7/G69))))*(G69/Invoer!$G$7)))</f>
        <v>0</v>
      </c>
      <c r="P69" s="117">
        <f>IFERROR(O69*Invoer!$G$7*(5/(60*24)),0)</f>
        <v>0</v>
      </c>
      <c r="Q69" s="55"/>
      <c r="U69" s="16">
        <f>Invoer!$G$9*EXP(Invoer!$G$12*(1/(Invoer!P71+273.15)-1/Invoer!$G$10))</f>
        <v>3.1504821770496128E-2</v>
      </c>
      <c r="V69" s="20">
        <f>1/ ( U69*Invoer!$G$8 * (Invoer!P71 + 273.15) * 1000 )</f>
        <v>1.3158697426924884</v>
      </c>
      <c r="W69" s="30">
        <f>Invoer!O71</f>
        <v>0</v>
      </c>
      <c r="X69" s="20">
        <f>Invoer!$C$11*(Invoer!O71-Invoer!$G$20/V69)</f>
        <v>-6.8395827550411651E-4</v>
      </c>
      <c r="Y69" s="11">
        <f t="shared" si="6"/>
        <v>0</v>
      </c>
      <c r="Z69" s="22">
        <f>Y69*Invoer!$C$13 * (5/(60*24))</f>
        <v>0</v>
      </c>
      <c r="AE69" s="20">
        <f>Z69*Invoer!$G$21/1000</f>
        <v>0</v>
      </c>
      <c r="AF69" s="20">
        <f>P69*Invoer!$G$21/1000</f>
        <v>0</v>
      </c>
      <c r="AK69" s="62">
        <f>IF(Berekeningen!F69/(60/5)*Invoer!$G$18=0,(K69/24)/(60/5),Berekeningen!F69/(60/5)*Invoer!$G$18)</f>
        <v>2.4634187921716335</v>
      </c>
      <c r="AL69" s="17">
        <f>AK69*Invoer!$G$19</f>
        <v>1.5987587961193901</v>
      </c>
      <c r="AN69" s="60"/>
      <c r="AO69" s="57"/>
      <c r="AP69" s="57"/>
      <c r="AQ69" s="45"/>
      <c r="AR69" s="45"/>
      <c r="AS69" s="45"/>
      <c r="AT69" s="57"/>
      <c r="AV69" s="54"/>
      <c r="AX69" s="56"/>
    </row>
    <row r="70" spans="1:50" x14ac:dyDescent="0.35">
      <c r="A70" s="61">
        <v>0.23263888888888901</v>
      </c>
      <c r="B70" s="54"/>
      <c r="C70" s="16">
        <f>Invoer!$G$9*EXP(Invoer!$G$12*(1/(Invoer!N72+273.15)-1/Invoer!$G$10))</f>
        <v>3.1504821770496128E-2</v>
      </c>
      <c r="D70" s="10">
        <f>1/(C70*Invoer!$G$8*(Invoer!N72+273.15)*10^3)</f>
        <v>1.3158697426924884</v>
      </c>
      <c r="E70" s="20">
        <f>Invoer!M72</f>
        <v>0</v>
      </c>
      <c r="F70" s="21">
        <f>IFERROR(Invoer!V72 * Invoer!$G$11/(Invoer!W72+Invoer!$G$11) * (Invoer!N72 + 273.15) / 273.15,0)</f>
        <v>1201.0009812782223</v>
      </c>
      <c r="G70" s="21">
        <f t="shared" si="4"/>
        <v>28824.023550677335</v>
      </c>
      <c r="H70" s="119">
        <f>IF(Invoer!AJ72=0,0,(2.1473*Invoer!AJ72-11.45))</f>
        <v>65.852800000000002</v>
      </c>
      <c r="I70" s="119">
        <f>IF(Invoer!AK72=0,0,(2.1473*Invoer!AK72-11.45))</f>
        <v>65.852800000000002</v>
      </c>
      <c r="J70" s="119">
        <f>IF(Invoer!AL72=0,0,(2.1473*Invoer!AL72-11.45))</f>
        <v>65.852800000000002</v>
      </c>
      <c r="K70" s="21">
        <f t="shared" si="5"/>
        <v>56896.819199999998</v>
      </c>
      <c r="L70" s="115">
        <f>((Invoer!$G$13/Invoer!$G$14)^-0.49)*34500*((G70 / (24 * 60 * 60) * Invoer!$G$13)/Invoer!$G$7)^0.86</f>
        <v>6.5780548259838882</v>
      </c>
      <c r="M70" s="17">
        <f>IF(L70=0,((Invoer!$G$13/Invoer!$G$14)^-0.49)*34500*((K70 / (24 * 60 * 60) * Invoer!$G$13)/Invoer!$G$7)^0.86,L70)</f>
        <v>6.5780548259838882</v>
      </c>
      <c r="N70" s="9">
        <f>M70*(1.024^(Invoer!M72-20))</f>
        <v>4.0935335680705958</v>
      </c>
      <c r="O70" s="50">
        <f>IF(G70=0,((D70*E70*(1-EXP((-N70/D70)*(Invoer!$G$7/K70))))*(K70/Invoer!$G$7)),((D70*E70*(1-EXP((-N70/D70)*(Invoer!$G$7/G70))))*(G70/Invoer!$G$7)))</f>
        <v>0</v>
      </c>
      <c r="P70" s="117">
        <f>IFERROR(O70*Invoer!$G$7*(5/(60*24)),0)</f>
        <v>0</v>
      </c>
      <c r="Q70" s="55"/>
      <c r="U70" s="16">
        <f>Invoer!$G$9*EXP(Invoer!$G$12*(1/(Invoer!P72+273.15)-1/Invoer!$G$10))</f>
        <v>3.1504821770496128E-2</v>
      </c>
      <c r="V70" s="20">
        <f>1/ ( U70*Invoer!$G$8 * (Invoer!P72 + 273.15) * 1000 )</f>
        <v>1.3158697426924884</v>
      </c>
      <c r="W70" s="30">
        <f>Invoer!O72</f>
        <v>0</v>
      </c>
      <c r="X70" s="20">
        <f>Invoer!$C$11*(Invoer!O72-Invoer!$G$20/V70)</f>
        <v>-6.8395827550411651E-4</v>
      </c>
      <c r="Y70" s="11">
        <f t="shared" si="6"/>
        <v>0</v>
      </c>
      <c r="Z70" s="22">
        <f>Y70*Invoer!$C$13 * (5/(60*24))</f>
        <v>0</v>
      </c>
      <c r="AE70" s="20">
        <f>Z70*Invoer!$G$21/1000</f>
        <v>0</v>
      </c>
      <c r="AF70" s="20">
        <f>P70*Invoer!$G$21/1000</f>
        <v>0</v>
      </c>
      <c r="AK70" s="62">
        <f>IF(Berekeningen!F70/(60/5)*Invoer!$G$18=0,(K70/24)/(60/5),Berekeningen!F70/(60/5)*Invoer!$G$18)</f>
        <v>2.4320269870883999</v>
      </c>
      <c r="AL70" s="17">
        <f>AK70*Invoer!$G$19</f>
        <v>1.5783855146203716</v>
      </c>
      <c r="AN70" s="60"/>
      <c r="AO70" s="57"/>
      <c r="AP70" s="57"/>
      <c r="AQ70" s="45"/>
      <c r="AR70" s="45"/>
      <c r="AS70" s="45"/>
      <c r="AT70" s="57"/>
      <c r="AV70" s="54"/>
      <c r="AX70" s="56"/>
    </row>
    <row r="71" spans="1:50" x14ac:dyDescent="0.35">
      <c r="A71" s="61">
        <v>0.23611111111111099</v>
      </c>
      <c r="B71" s="54"/>
      <c r="C71" s="16">
        <f>Invoer!$G$9*EXP(Invoer!$G$12*(1/(Invoer!N73+273.15)-1/Invoer!$G$10))</f>
        <v>3.1506753033014853E-2</v>
      </c>
      <c r="D71" s="10">
        <f>1/(C71*Invoer!$G$8*(Invoer!N73+273.15)*10^3)</f>
        <v>1.3157978322095292</v>
      </c>
      <c r="E71" s="20">
        <f>Invoer!M73</f>
        <v>0</v>
      </c>
      <c r="F71" s="21">
        <f>IFERROR(Invoer!V73 * Invoer!$G$11/(Invoer!W73+Invoer!$G$11) * (Invoer!N73 + 273.15) / 273.15,0)</f>
        <v>1205.9247596651285</v>
      </c>
      <c r="G71" s="21">
        <f t="shared" si="4"/>
        <v>28942.194231963083</v>
      </c>
      <c r="H71" s="119">
        <f>IF(Invoer!AJ73=0,0,(2.1473*Invoer!AJ73-11.45))</f>
        <v>65.852800000000002</v>
      </c>
      <c r="I71" s="119">
        <f>IF(Invoer!AK73=0,0,(2.1473*Invoer!AK73-11.45))</f>
        <v>65.852800000000002</v>
      </c>
      <c r="J71" s="119">
        <f>IF(Invoer!AL73=0,0,(2.1473*Invoer!AL73-11.45))</f>
        <v>65.852800000000002</v>
      </c>
      <c r="K71" s="21">
        <f t="shared" si="5"/>
        <v>56896.819199999998</v>
      </c>
      <c r="L71" s="115">
        <f>((Invoer!$G$13/Invoer!$G$14)^-0.49)*34500*((G71 / (24 * 60 * 60) * Invoer!$G$13)/Invoer!$G$7)^0.86</f>
        <v>6.6012408679266716</v>
      </c>
      <c r="M71" s="17">
        <f>IF(L71=0,((Invoer!$G$13/Invoer!$G$14)^-0.49)*34500*((K71 / (24 * 60 * 60) * Invoer!$G$13)/Invoer!$G$7)^0.86,L71)</f>
        <v>6.6012408679266716</v>
      </c>
      <c r="N71" s="9">
        <f>M71*(1.024^(Invoer!M73-20))</f>
        <v>4.1079622773949023</v>
      </c>
      <c r="O71" s="50">
        <f>IF(G71=0,((D71*E71*(1-EXP((-N71/D71)*(Invoer!$G$7/K71))))*(K71/Invoer!$G$7)),((D71*E71*(1-EXP((-N71/D71)*(Invoer!$G$7/G71))))*(G71/Invoer!$G$7)))</f>
        <v>0</v>
      </c>
      <c r="P71" s="117">
        <f>IFERROR(O71*Invoer!$G$7*(5/(60*24)),0)</f>
        <v>0</v>
      </c>
      <c r="Q71" s="55"/>
      <c r="U71" s="16">
        <f>Invoer!$G$9*EXP(Invoer!$G$12*(1/(Invoer!P73+273.15)-1/Invoer!$G$10))</f>
        <v>3.1506753033014853E-2</v>
      </c>
      <c r="V71" s="20">
        <f>1/ ( U71*Invoer!$G$8 * (Invoer!P73 + 273.15) * 1000 )</f>
        <v>1.3157978322095292</v>
      </c>
      <c r="W71" s="30">
        <f>Invoer!O73</f>
        <v>0</v>
      </c>
      <c r="X71" s="20">
        <f>Invoer!$C$11*(Invoer!O73-Invoer!$G$20/V71)</f>
        <v>-6.8399565493180027E-4</v>
      </c>
      <c r="Y71" s="11">
        <f t="shared" si="6"/>
        <v>0</v>
      </c>
      <c r="Z71" s="22">
        <f>Y71*Invoer!$C$13 * (5/(60*24))</f>
        <v>0</v>
      </c>
      <c r="AE71" s="20">
        <f>Z71*Invoer!$G$21/1000</f>
        <v>0</v>
      </c>
      <c r="AF71" s="20">
        <f>P71*Invoer!$G$21/1000</f>
        <v>0</v>
      </c>
      <c r="AK71" s="62">
        <f>IF(Berekeningen!F71/(60/5)*Invoer!$G$18=0,(K71/24)/(60/5),Berekeningen!F71/(60/5)*Invoer!$G$18)</f>
        <v>2.4419976383218853</v>
      </c>
      <c r="AL71" s="17">
        <f>AK71*Invoer!$G$19</f>
        <v>1.5848564672709036</v>
      </c>
      <c r="AN71" s="60"/>
      <c r="AO71" s="57"/>
      <c r="AP71" s="57"/>
      <c r="AQ71" s="45"/>
      <c r="AR71" s="45"/>
      <c r="AS71" s="45"/>
      <c r="AT71" s="57"/>
      <c r="AV71" s="54"/>
      <c r="AX71" s="56"/>
    </row>
    <row r="72" spans="1:50" x14ac:dyDescent="0.35">
      <c r="A72" s="61">
        <v>0.23958333333333301</v>
      </c>
      <c r="B72" s="54"/>
      <c r="C72" s="16">
        <f>Invoer!$G$9*EXP(Invoer!$G$12*(1/(Invoer!N74+273.15)-1/Invoer!$G$10))</f>
        <v>3.151834363403791E-2</v>
      </c>
      <c r="D72" s="10">
        <f>1/(C72*Invoer!$G$8*(Invoer!N74+273.15)*10^3)</f>
        <v>1.3153664305352897</v>
      </c>
      <c r="E72" s="20">
        <f>Invoer!M74</f>
        <v>0</v>
      </c>
      <c r="F72" s="21">
        <f>IFERROR(Invoer!V74 * Invoer!$G$11/(Invoer!W74+Invoer!$G$11) * (Invoer!N74 + 273.15) / 273.15,0)</f>
        <v>1182.0912572621692</v>
      </c>
      <c r="G72" s="21">
        <f t="shared" si="4"/>
        <v>28370.19017429206</v>
      </c>
      <c r="H72" s="119">
        <f>IF(Invoer!AJ74=0,0,(2.1473*Invoer!AJ74-11.45))</f>
        <v>65.852800000000002</v>
      </c>
      <c r="I72" s="119">
        <f>IF(Invoer!AK74=0,0,(2.1473*Invoer!AK74-11.45))</f>
        <v>65.852800000000002</v>
      </c>
      <c r="J72" s="119">
        <f>IF(Invoer!AL74=0,0,(2.1473*Invoer!AL74-11.45))</f>
        <v>65.852800000000002</v>
      </c>
      <c r="K72" s="21">
        <f t="shared" si="5"/>
        <v>56896.819199999998</v>
      </c>
      <c r="L72" s="115">
        <f>((Invoer!$G$13/Invoer!$G$14)^-0.49)*34500*((G72 / (24 * 60 * 60) * Invoer!$G$13)/Invoer!$G$7)^0.86</f>
        <v>6.4888847685247786</v>
      </c>
      <c r="M72" s="17">
        <f>IF(L72=0,((Invoer!$G$13/Invoer!$G$14)^-0.49)*34500*((K72 / (24 * 60 * 60) * Invoer!$G$13)/Invoer!$G$7)^0.86,L72)</f>
        <v>6.4888847685247786</v>
      </c>
      <c r="N72" s="9">
        <f>M72*(1.024^(Invoer!M74-20))</f>
        <v>4.0380429050810163</v>
      </c>
      <c r="O72" s="50">
        <f>IF(G72=0,((D72*E72*(1-EXP((-N72/D72)*(Invoer!$G$7/K72))))*(K72/Invoer!$G$7)),((D72*E72*(1-EXP((-N72/D72)*(Invoer!$G$7/G72))))*(G72/Invoer!$G$7)))</f>
        <v>0</v>
      </c>
      <c r="P72" s="117">
        <f>IFERROR(O72*Invoer!$G$7*(5/(60*24)),0)</f>
        <v>0</v>
      </c>
      <c r="Q72" s="55"/>
      <c r="U72" s="16">
        <f>Invoer!$G$9*EXP(Invoer!$G$12*(1/(Invoer!P74+273.15)-1/Invoer!$G$10))</f>
        <v>3.151834363403791E-2</v>
      </c>
      <c r="V72" s="20">
        <f>1/ ( U72*Invoer!$G$8 * (Invoer!P74 + 273.15) * 1000 )</f>
        <v>1.3153664305352897</v>
      </c>
      <c r="W72" s="30">
        <f>Invoer!O74</f>
        <v>0</v>
      </c>
      <c r="X72" s="20">
        <f>Invoer!$C$11*(Invoer!O74-Invoer!$G$20/V72)</f>
        <v>-6.8421998547868066E-4</v>
      </c>
      <c r="Y72" s="11">
        <f t="shared" si="6"/>
        <v>0</v>
      </c>
      <c r="Z72" s="22">
        <f>Y72*Invoer!$C$13 * (5/(60*24))</f>
        <v>0</v>
      </c>
      <c r="AE72" s="20">
        <f>Z72*Invoer!$G$21/1000</f>
        <v>0</v>
      </c>
      <c r="AF72" s="20">
        <f>P72*Invoer!$G$21/1000</f>
        <v>0</v>
      </c>
      <c r="AK72" s="62">
        <f>IF(Berekeningen!F72/(60/5)*Invoer!$G$18=0,(K72/24)/(60/5),Berekeningen!F72/(60/5)*Invoer!$G$18)</f>
        <v>2.3937347959558921</v>
      </c>
      <c r="AL72" s="17">
        <f>AK72*Invoer!$G$19</f>
        <v>1.5535338825753739</v>
      </c>
      <c r="AN72" s="60"/>
      <c r="AO72" s="57"/>
      <c r="AP72" s="57"/>
      <c r="AQ72" s="45"/>
      <c r="AR72" s="45"/>
      <c r="AS72" s="45"/>
      <c r="AT72" s="57"/>
      <c r="AV72" s="54"/>
      <c r="AX72" s="56"/>
    </row>
    <row r="73" spans="1:50" x14ac:dyDescent="0.35">
      <c r="A73" s="61">
        <v>0.243055555555556</v>
      </c>
      <c r="B73" s="54"/>
      <c r="C73" s="16">
        <f>Invoer!$G$9*EXP(Invoer!$G$12*(1/(Invoer!N75+273.15)-1/Invoer!$G$10))</f>
        <v>3.1528489666627281E-2</v>
      </c>
      <c r="D73" s="10">
        <f>1/(C73*Invoer!$G$8*(Invoer!N75+273.15)*10^3)</f>
        <v>1.3149890401575572</v>
      </c>
      <c r="E73" s="20">
        <f>Invoer!M75</f>
        <v>0</v>
      </c>
      <c r="F73" s="21">
        <f>IFERROR(Invoer!V75 * Invoer!$G$11/(Invoer!W75+Invoer!$G$11) * (Invoer!N75 + 273.15) / 273.15,0)</f>
        <v>1185.5066963723546</v>
      </c>
      <c r="G73" s="21">
        <f t="shared" si="4"/>
        <v>28452.160712936507</v>
      </c>
      <c r="H73" s="119">
        <f>IF(Invoer!AJ75=0,0,(2.1473*Invoer!AJ75-11.45))</f>
        <v>65.852800000000002</v>
      </c>
      <c r="I73" s="119">
        <f>IF(Invoer!AK75=0,0,(2.1473*Invoer!AK75-11.45))</f>
        <v>65.852800000000002</v>
      </c>
      <c r="J73" s="119">
        <f>IF(Invoer!AL75=0,0,(2.1473*Invoer!AL75-11.45))</f>
        <v>65.852800000000002</v>
      </c>
      <c r="K73" s="21">
        <f t="shared" si="5"/>
        <v>56896.819199999998</v>
      </c>
      <c r="L73" s="115">
        <f>((Invoer!$G$13/Invoer!$G$14)^-0.49)*34500*((G73 / (24 * 60 * 60) * Invoer!$G$13)/Invoer!$G$7)^0.86</f>
        <v>6.5050051867696839</v>
      </c>
      <c r="M73" s="17">
        <f>IF(L73=0,((Invoer!$G$13/Invoer!$G$14)^-0.49)*34500*((K73 / (24 * 60 * 60) * Invoer!$G$13)/Invoer!$G$7)^0.86,L73)</f>
        <v>6.5050051867696839</v>
      </c>
      <c r="N73" s="9">
        <f>M73*(1.024^(Invoer!M75-20))</f>
        <v>4.0480746659833722</v>
      </c>
      <c r="O73" s="50">
        <f>IF(G73=0,((D73*E73*(1-EXP((-N73/D73)*(Invoer!$G$7/K73))))*(K73/Invoer!$G$7)),((D73*E73*(1-EXP((-N73/D73)*(Invoer!$G$7/G73))))*(G73/Invoer!$G$7)))</f>
        <v>0</v>
      </c>
      <c r="P73" s="117">
        <f>IFERROR(O73*Invoer!$G$7*(5/(60*24)),0)</f>
        <v>0</v>
      </c>
      <c r="Q73" s="55"/>
      <c r="U73" s="16">
        <f>Invoer!$G$9*EXP(Invoer!$G$12*(1/(Invoer!P75+273.15)-1/Invoer!$G$10))</f>
        <v>3.1528489666627281E-2</v>
      </c>
      <c r="V73" s="20">
        <f>1/ ( U73*Invoer!$G$8 * (Invoer!P75 + 273.15) * 1000 )</f>
        <v>1.3149890401575572</v>
      </c>
      <c r="W73" s="30">
        <f>Invoer!O75</f>
        <v>0</v>
      </c>
      <c r="X73" s="20">
        <f>Invoer!$C$11*(Invoer!O75-Invoer!$G$20/V73)</f>
        <v>-6.8441635064286552E-4</v>
      </c>
      <c r="Y73" s="11">
        <f t="shared" si="6"/>
        <v>0</v>
      </c>
      <c r="Z73" s="22">
        <f>Y73*Invoer!$C$13 * (5/(60*24))</f>
        <v>0</v>
      </c>
      <c r="AE73" s="20">
        <f>Z73*Invoer!$G$21/1000</f>
        <v>0</v>
      </c>
      <c r="AF73" s="20">
        <f>P73*Invoer!$G$21/1000</f>
        <v>0</v>
      </c>
      <c r="AK73" s="62">
        <f>IF(Berekeningen!F73/(60/5)*Invoer!$G$18=0,(K73/24)/(60/5),Berekeningen!F73/(60/5)*Invoer!$G$18)</f>
        <v>2.4006510601540176</v>
      </c>
      <c r="AL73" s="17">
        <f>AK73*Invoer!$G$19</f>
        <v>1.5580225380399575</v>
      </c>
      <c r="AN73" s="60"/>
      <c r="AO73" s="57"/>
      <c r="AP73" s="57"/>
      <c r="AQ73" s="45"/>
      <c r="AR73" s="45"/>
      <c r="AS73" s="45"/>
      <c r="AT73" s="57"/>
      <c r="AV73" s="54"/>
      <c r="AX73" s="56"/>
    </row>
    <row r="74" spans="1:50" x14ac:dyDescent="0.35">
      <c r="A74" s="61">
        <v>0.24652777777777801</v>
      </c>
      <c r="B74" s="54"/>
      <c r="C74" s="16">
        <f>Invoer!$G$9*EXP(Invoer!$G$12*(1/(Invoer!N76+273.15)-1/Invoer!$G$10))</f>
        <v>3.1526073584122925E-2</v>
      </c>
      <c r="D74" s="10">
        <f>1/(C74*Invoer!$G$8*(Invoer!N76+273.15)*10^3)</f>
        <v>1.3150788877221675</v>
      </c>
      <c r="E74" s="20">
        <f>Invoer!M76</f>
        <v>0</v>
      </c>
      <c r="F74" s="21">
        <f>IFERROR(Invoer!V76 * Invoer!$G$11/(Invoer!W76+Invoer!$G$11) * (Invoer!N76 + 273.15) / 273.15,0)</f>
        <v>1170.2268193374514</v>
      </c>
      <c r="G74" s="21">
        <f t="shared" si="4"/>
        <v>28085.443664098835</v>
      </c>
      <c r="H74" s="119">
        <f>IF(Invoer!AJ76=0,0,(2.1473*Invoer!AJ76-11.45))</f>
        <v>65.852800000000002</v>
      </c>
      <c r="I74" s="119">
        <f>IF(Invoer!AK76=0,0,(2.1473*Invoer!AK76-11.45))</f>
        <v>65.852800000000002</v>
      </c>
      <c r="J74" s="119">
        <f>IF(Invoer!AL76=0,0,(2.1473*Invoer!AL76-11.45))</f>
        <v>65.852800000000002</v>
      </c>
      <c r="K74" s="21">
        <f t="shared" si="5"/>
        <v>56896.819199999998</v>
      </c>
      <c r="L74" s="115">
        <f>((Invoer!$G$13/Invoer!$G$14)^-0.49)*34500*((G74 / (24 * 60 * 60) * Invoer!$G$13)/Invoer!$G$7)^0.86</f>
        <v>6.4328353819534767</v>
      </c>
      <c r="M74" s="17">
        <f>IF(L74=0,((Invoer!$G$13/Invoer!$G$14)^-0.49)*34500*((K74 / (24 * 60 * 60) * Invoer!$G$13)/Invoer!$G$7)^0.86,L74)</f>
        <v>6.4328353819534767</v>
      </c>
      <c r="N74" s="9">
        <f>M74*(1.024^(Invoer!M76-20))</f>
        <v>4.0031632861862203</v>
      </c>
      <c r="O74" s="50">
        <f>IF(G74=0,((D74*E74*(1-EXP((-N74/D74)*(Invoer!$G$7/K74))))*(K74/Invoer!$G$7)),((D74*E74*(1-EXP((-N74/D74)*(Invoer!$G$7/G74))))*(G74/Invoer!$G$7)))</f>
        <v>0</v>
      </c>
      <c r="P74" s="117">
        <f>IFERROR(O74*Invoer!$G$7*(5/(60*24)),0)</f>
        <v>0</v>
      </c>
      <c r="Q74" s="55"/>
      <c r="U74" s="16">
        <f>Invoer!$G$9*EXP(Invoer!$G$12*(1/(Invoer!P76+273.15)-1/Invoer!$G$10))</f>
        <v>3.1526073584122925E-2</v>
      </c>
      <c r="V74" s="20">
        <f>1/ ( U74*Invoer!$G$8 * (Invoer!P76 + 273.15) * 1000 )</f>
        <v>1.3150788877221675</v>
      </c>
      <c r="W74" s="30">
        <f>Invoer!O76</f>
        <v>0</v>
      </c>
      <c r="X74" s="20">
        <f>Invoer!$C$11*(Invoer!O76-Invoer!$G$20/V74)</f>
        <v>-6.8436959060218748E-4</v>
      </c>
      <c r="Y74" s="11">
        <f t="shared" si="6"/>
        <v>0</v>
      </c>
      <c r="Z74" s="22">
        <f>Y74*Invoer!$C$13 * (5/(60*24))</f>
        <v>0</v>
      </c>
      <c r="AE74" s="20">
        <f>Z74*Invoer!$G$21/1000</f>
        <v>0</v>
      </c>
      <c r="AF74" s="20">
        <f>P74*Invoer!$G$21/1000</f>
        <v>0</v>
      </c>
      <c r="AK74" s="62">
        <f>IF(Berekeningen!F74/(60/5)*Invoer!$G$18=0,(K74/24)/(60/5),Berekeningen!F74/(60/5)*Invoer!$G$18)</f>
        <v>2.3697093091583388</v>
      </c>
      <c r="AL74" s="17">
        <f>AK74*Invoer!$G$19</f>
        <v>1.5379413416437619</v>
      </c>
      <c r="AN74" s="60"/>
      <c r="AO74" s="57"/>
      <c r="AP74" s="57"/>
      <c r="AQ74" s="45"/>
      <c r="AR74" s="45"/>
      <c r="AS74" s="45"/>
      <c r="AT74" s="57"/>
      <c r="AV74" s="54"/>
      <c r="AX74" s="56"/>
    </row>
    <row r="75" spans="1:50" x14ac:dyDescent="0.35">
      <c r="A75" s="61">
        <v>0.25</v>
      </c>
      <c r="B75" s="54"/>
      <c r="C75" s="16">
        <f>Invoer!$G$9*EXP(Invoer!$G$12*(1/(Invoer!N77+273.15)-1/Invoer!$G$10))</f>
        <v>3.1532476695397285E-2</v>
      </c>
      <c r="D75" s="10">
        <f>1/(C75*Invoer!$G$8*(Invoer!N77+273.15)*10^3)</f>
        <v>1.3148408016326956</v>
      </c>
      <c r="E75" s="20">
        <f>Invoer!M77</f>
        <v>0</v>
      </c>
      <c r="F75" s="21">
        <f>IFERROR(Invoer!V77 * Invoer!$G$11/(Invoer!W77+Invoer!$G$11) * (Invoer!N77 + 273.15) / 273.15,0)</f>
        <v>1195.2416783364924</v>
      </c>
      <c r="G75" s="21">
        <f t="shared" si="4"/>
        <v>28685.800280075819</v>
      </c>
      <c r="H75" s="119">
        <f>IF(Invoer!AJ77=0,0,(2.1473*Invoer!AJ77-11.45))</f>
        <v>65.852800000000002</v>
      </c>
      <c r="I75" s="119">
        <f>IF(Invoer!AK77=0,0,(2.1473*Invoer!AK77-11.45))</f>
        <v>65.852800000000002</v>
      </c>
      <c r="J75" s="119">
        <f>IF(Invoer!AL77=0,0,(2.1473*Invoer!AL77-11.45))</f>
        <v>65.852800000000002</v>
      </c>
      <c r="K75" s="21">
        <f t="shared" si="5"/>
        <v>56896.819199999998</v>
      </c>
      <c r="L75" s="115">
        <f>((Invoer!$G$13/Invoer!$G$14)^-0.49)*34500*((G75 / (24 * 60 * 60) * Invoer!$G$13)/Invoer!$G$7)^0.86</f>
        <v>6.5509174078363159</v>
      </c>
      <c r="M75" s="17">
        <f>IF(L75=0,((Invoer!$G$13/Invoer!$G$14)^-0.49)*34500*((K75 / (24 * 60 * 60) * Invoer!$G$13)/Invoer!$G$7)^0.86,L75)</f>
        <v>6.5509174078363159</v>
      </c>
      <c r="N75" s="9">
        <f>M75*(1.024^(Invoer!M77-20))</f>
        <v>4.0766459112971907</v>
      </c>
      <c r="O75" s="50">
        <f>IF(G75=0,((D75*E75*(1-EXP((-N75/D75)*(Invoer!$G$7/K75))))*(K75/Invoer!$G$7)),((D75*E75*(1-EXP((-N75/D75)*(Invoer!$G$7/G75))))*(G75/Invoer!$G$7)))</f>
        <v>0</v>
      </c>
      <c r="P75" s="117">
        <f>IFERROR(O75*Invoer!$G$7*(5/(60*24)),0)</f>
        <v>0</v>
      </c>
      <c r="Q75" s="55"/>
      <c r="U75" s="16">
        <f>Invoer!$G$9*EXP(Invoer!$G$12*(1/(Invoer!P77+273.15)-1/Invoer!$G$10))</f>
        <v>3.1532476695397285E-2</v>
      </c>
      <c r="V75" s="20">
        <f>1/ ( U75*Invoer!$G$8 * (Invoer!P77 + 273.15) * 1000 )</f>
        <v>1.3148408016326956</v>
      </c>
      <c r="W75" s="30">
        <f>Invoer!O77</f>
        <v>0</v>
      </c>
      <c r="X75" s="20">
        <f>Invoer!$C$11*(Invoer!O77-Invoer!$G$20/V75)</f>
        <v>-6.8449351349793102E-4</v>
      </c>
      <c r="Y75" s="11">
        <f t="shared" si="6"/>
        <v>0</v>
      </c>
      <c r="Z75" s="22">
        <f>Y75*Invoer!$C$13 * (5/(60*24))</f>
        <v>0</v>
      </c>
      <c r="AE75" s="20">
        <f>Z75*Invoer!$G$21/1000</f>
        <v>0</v>
      </c>
      <c r="AF75" s="20">
        <f>P75*Invoer!$G$21/1000</f>
        <v>0</v>
      </c>
      <c r="AK75" s="62">
        <f>IF(Berekeningen!F75/(60/5)*Invoer!$G$18=0,(K75/24)/(60/5),Berekeningen!F75/(60/5)*Invoer!$G$18)</f>
        <v>2.420364398631397</v>
      </c>
      <c r="AL75" s="17">
        <f>AK75*Invoer!$G$19</f>
        <v>1.5708164947117766</v>
      </c>
      <c r="AN75" s="60"/>
      <c r="AO75" s="57"/>
      <c r="AP75" s="57"/>
      <c r="AQ75" s="45"/>
      <c r="AR75" s="45"/>
      <c r="AS75" s="45"/>
      <c r="AT75" s="57"/>
      <c r="AV75" s="54"/>
      <c r="AX75" s="56"/>
    </row>
    <row r="76" spans="1:50" x14ac:dyDescent="0.35">
      <c r="A76" s="61">
        <v>0.25347222222222199</v>
      </c>
      <c r="B76" s="54"/>
      <c r="C76" s="16">
        <f>Invoer!$G$9*EXP(Invoer!$G$12*(1/(Invoer!N78+273.15)-1/Invoer!$G$10))</f>
        <v>3.1533805841330455E-2</v>
      </c>
      <c r="D76" s="10">
        <f>1/(C76*Invoer!$G$8*(Invoer!N78+273.15)*10^3)</f>
        <v>1.3147913915463156</v>
      </c>
      <c r="E76" s="20">
        <f>Invoer!M78</f>
        <v>0</v>
      </c>
      <c r="F76" s="21">
        <f>IFERROR(Invoer!V78 * Invoer!$G$11/(Invoer!W78+Invoer!$G$11) * (Invoer!N78 + 273.15) / 273.15,0)</f>
        <v>1192.0273417735179</v>
      </c>
      <c r="G76" s="21">
        <f t="shared" si="4"/>
        <v>28608.656202564431</v>
      </c>
      <c r="H76" s="119">
        <f>IF(Invoer!AJ78=0,0,(2.1473*Invoer!AJ78-11.45))</f>
        <v>65.852800000000002</v>
      </c>
      <c r="I76" s="119">
        <f>IF(Invoer!AK78=0,0,(2.1473*Invoer!AK78-11.45))</f>
        <v>65.852800000000002</v>
      </c>
      <c r="J76" s="119">
        <f>IF(Invoer!AL78=0,0,(2.1473*Invoer!AL78-11.45))</f>
        <v>65.852800000000002</v>
      </c>
      <c r="K76" s="21">
        <f t="shared" si="5"/>
        <v>56896.819199999998</v>
      </c>
      <c r="L76" s="115">
        <f>((Invoer!$G$13/Invoer!$G$14)^-0.49)*34500*((G76 / (24 * 60 * 60) * Invoer!$G$13)/Invoer!$G$7)^0.86</f>
        <v>6.5357637308163188</v>
      </c>
      <c r="M76" s="17">
        <f>IF(L76=0,((Invoer!$G$13/Invoer!$G$14)^-0.49)*34500*((K76 / (24 * 60 * 60) * Invoer!$G$13)/Invoer!$G$7)^0.86,L76)</f>
        <v>6.5357637308163188</v>
      </c>
      <c r="N76" s="9">
        <f>M76*(1.024^(Invoer!M78-20))</f>
        <v>4.0672157549360692</v>
      </c>
      <c r="O76" s="50">
        <f>IF(G76=0,((D76*E76*(1-EXP((-N76/D76)*(Invoer!$G$7/K76))))*(K76/Invoer!$G$7)),((D76*E76*(1-EXP((-N76/D76)*(Invoer!$G$7/G76))))*(G76/Invoer!$G$7)))</f>
        <v>0</v>
      </c>
      <c r="P76" s="117">
        <f>IFERROR(O76*Invoer!$G$7*(5/(60*24)),0)</f>
        <v>0</v>
      </c>
      <c r="Q76" s="55"/>
      <c r="U76" s="16">
        <f>Invoer!$G$9*EXP(Invoer!$G$12*(1/(Invoer!P78+273.15)-1/Invoer!$G$10))</f>
        <v>3.1533805841330455E-2</v>
      </c>
      <c r="V76" s="20">
        <f>1/ ( U76*Invoer!$G$8 * (Invoer!P78 + 273.15) * 1000 )</f>
        <v>1.3147913915463156</v>
      </c>
      <c r="W76" s="30">
        <f>Invoer!O78</f>
        <v>0</v>
      </c>
      <c r="X76" s="20">
        <f>Invoer!$C$11*(Invoer!O78-Invoer!$G$20/V76)</f>
        <v>-6.8451923688176656E-4</v>
      </c>
      <c r="Y76" s="11">
        <f t="shared" si="6"/>
        <v>0</v>
      </c>
      <c r="Z76" s="22">
        <f>Y76*Invoer!$C$13 * (5/(60*24))</f>
        <v>0</v>
      </c>
      <c r="AE76" s="20">
        <f>Z76*Invoer!$G$21/1000</f>
        <v>0</v>
      </c>
      <c r="AF76" s="20">
        <f>P76*Invoer!$G$21/1000</f>
        <v>0</v>
      </c>
      <c r="AK76" s="62">
        <f>IF(Berekeningen!F76/(60/5)*Invoer!$G$18=0,(K76/24)/(60/5),Berekeningen!F76/(60/5)*Invoer!$G$18)</f>
        <v>2.4138553670913736</v>
      </c>
      <c r="AL76" s="17">
        <f>AK76*Invoer!$G$19</f>
        <v>1.5665921332423016</v>
      </c>
      <c r="AN76" s="60"/>
      <c r="AO76" s="57"/>
      <c r="AP76" s="57"/>
      <c r="AQ76" s="45"/>
      <c r="AR76" s="45"/>
      <c r="AS76" s="45"/>
      <c r="AT76" s="57"/>
      <c r="AV76" s="54"/>
      <c r="AX76" s="56"/>
    </row>
    <row r="77" spans="1:50" x14ac:dyDescent="0.35">
      <c r="A77" s="61">
        <v>0.25694444444444398</v>
      </c>
      <c r="B77" s="54"/>
      <c r="C77" s="16">
        <f>Invoer!$G$9*EXP(Invoer!$G$12*(1/(Invoer!N79+273.15)-1/Invoer!$G$10))</f>
        <v>3.1533805841330455E-2</v>
      </c>
      <c r="D77" s="10">
        <f>1/(C77*Invoer!$G$8*(Invoer!N79+273.15)*10^3)</f>
        <v>1.3147913915463156</v>
      </c>
      <c r="E77" s="20">
        <f>Invoer!M79</f>
        <v>0</v>
      </c>
      <c r="F77" s="21">
        <f>IFERROR(Invoer!V79 * Invoer!$G$11/(Invoer!W79+Invoer!$G$11) * (Invoer!N79 + 273.15) / 273.15,0)</f>
        <v>1213.4022658049207</v>
      </c>
      <c r="G77" s="21">
        <f t="shared" si="4"/>
        <v>29121.654379318097</v>
      </c>
      <c r="H77" s="119">
        <f>IF(Invoer!AJ79=0,0,(2.1473*Invoer!AJ79-11.45))</f>
        <v>65.852800000000002</v>
      </c>
      <c r="I77" s="119">
        <f>IF(Invoer!AK79=0,0,(2.1473*Invoer!AK79-11.45))</f>
        <v>65.852800000000002</v>
      </c>
      <c r="J77" s="119">
        <f>IF(Invoer!AL79=0,0,(2.1473*Invoer!AL79-11.45))</f>
        <v>65.852800000000002</v>
      </c>
      <c r="K77" s="21">
        <f t="shared" si="5"/>
        <v>56896.819199999998</v>
      </c>
      <c r="L77" s="115">
        <f>((Invoer!$G$13/Invoer!$G$14)^-0.49)*34500*((G77 / (24 * 60 * 60) * Invoer!$G$13)/Invoer!$G$7)^0.86</f>
        <v>6.6364270783750499</v>
      </c>
      <c r="M77" s="17">
        <f>IF(L77=0,((Invoer!$G$13/Invoer!$G$14)^-0.49)*34500*((K77 / (24 * 60 * 60) * Invoer!$G$13)/Invoer!$G$7)^0.86,L77)</f>
        <v>6.6364270783750499</v>
      </c>
      <c r="N77" s="9">
        <f>M77*(1.024^(Invoer!M79-20))</f>
        <v>4.1298587099139317</v>
      </c>
      <c r="O77" s="50">
        <f>IF(G77=0,((D77*E77*(1-EXP((-N77/D77)*(Invoer!$G$7/K77))))*(K77/Invoer!$G$7)),((D77*E77*(1-EXP((-N77/D77)*(Invoer!$G$7/G77))))*(G77/Invoer!$G$7)))</f>
        <v>0</v>
      </c>
      <c r="P77" s="117">
        <f>IFERROR(O77*Invoer!$G$7*(5/(60*24)),0)</f>
        <v>0</v>
      </c>
      <c r="Q77" s="55"/>
      <c r="U77" s="16">
        <f>Invoer!$G$9*EXP(Invoer!$G$12*(1/(Invoer!P79+273.15)-1/Invoer!$G$10))</f>
        <v>3.1533805841330455E-2</v>
      </c>
      <c r="V77" s="20">
        <f>1/ ( U77*Invoer!$G$8 * (Invoer!P79 + 273.15) * 1000 )</f>
        <v>1.3147913915463156</v>
      </c>
      <c r="W77" s="30">
        <f>Invoer!O79</f>
        <v>0</v>
      </c>
      <c r="X77" s="20">
        <f>Invoer!$C$11*(Invoer!O79-Invoer!$G$20/V77)</f>
        <v>-6.8451923688176656E-4</v>
      </c>
      <c r="Y77" s="11">
        <f t="shared" si="6"/>
        <v>0</v>
      </c>
      <c r="Z77" s="22">
        <f>Y77*Invoer!$C$13 * (5/(60*24))</f>
        <v>0</v>
      </c>
      <c r="AE77" s="20">
        <f>Z77*Invoer!$G$21/1000</f>
        <v>0</v>
      </c>
      <c r="AF77" s="20">
        <f>P77*Invoer!$G$21/1000</f>
        <v>0</v>
      </c>
      <c r="AK77" s="62">
        <f>IF(Berekeningen!F77/(60/5)*Invoer!$G$18=0,(K77/24)/(60/5),Berekeningen!F77/(60/5)*Invoer!$G$18)</f>
        <v>2.4571395882549645</v>
      </c>
      <c r="AL77" s="17">
        <f>AK77*Invoer!$G$19</f>
        <v>1.5946835927774721</v>
      </c>
      <c r="AN77" s="60"/>
      <c r="AO77" s="57"/>
      <c r="AP77" s="57"/>
      <c r="AQ77" s="45"/>
      <c r="AR77" s="45"/>
      <c r="AS77" s="45"/>
      <c r="AT77" s="57"/>
      <c r="AV77" s="54"/>
      <c r="AX77" s="56"/>
    </row>
    <row r="78" spans="1:50" x14ac:dyDescent="0.35">
      <c r="A78" s="61">
        <v>0.26041666666666702</v>
      </c>
      <c r="B78" s="54"/>
      <c r="C78" s="16">
        <f>Invoer!$G$9*EXP(Invoer!$G$12*(1/(Invoer!N80+273.15)-1/Invoer!$G$10))</f>
        <v>3.1534289184027918E-2</v>
      </c>
      <c r="D78" s="10">
        <f>1/(C78*Invoer!$G$8*(Invoer!N80+273.15)*10^3)</f>
        <v>1.3147734245837253</v>
      </c>
      <c r="E78" s="20">
        <f>Invoer!M80</f>
        <v>0</v>
      </c>
      <c r="F78" s="21">
        <f>IFERROR(Invoer!V80 * Invoer!$G$11/(Invoer!W80+Invoer!$G$11) * (Invoer!N80 + 273.15) / 273.15,0)</f>
        <v>1219.6203372692505</v>
      </c>
      <c r="G78" s="21">
        <f t="shared" si="4"/>
        <v>29270.88809446201</v>
      </c>
      <c r="H78" s="119">
        <f>IF(Invoer!AJ80=0,0,(2.1473*Invoer!AJ80-11.45))</f>
        <v>65.852800000000002</v>
      </c>
      <c r="I78" s="119">
        <f>IF(Invoer!AK80=0,0,(2.1473*Invoer!AK80-11.45))</f>
        <v>65.852800000000002</v>
      </c>
      <c r="J78" s="119">
        <f>IF(Invoer!AL80=0,0,(2.1473*Invoer!AL80-11.45))</f>
        <v>65.852800000000002</v>
      </c>
      <c r="K78" s="21">
        <f t="shared" si="5"/>
        <v>56896.819199999998</v>
      </c>
      <c r="L78" s="115">
        <f>((Invoer!$G$13/Invoer!$G$14)^-0.49)*34500*((G78 / (24 * 60 * 60) * Invoer!$G$13)/Invoer!$G$7)^0.86</f>
        <v>6.6656637663229992</v>
      </c>
      <c r="M78" s="17">
        <f>IF(L78=0,((Invoer!$G$13/Invoer!$G$14)^-0.49)*34500*((K78 / (24 * 60 * 60) * Invoer!$G$13)/Invoer!$G$7)^0.86,L78)</f>
        <v>6.6656637663229992</v>
      </c>
      <c r="N78" s="9">
        <f>M78*(1.024^(Invoer!M80-20))</f>
        <v>4.1480527454913467</v>
      </c>
      <c r="O78" s="50">
        <f>IF(G78=0,((D78*E78*(1-EXP((-N78/D78)*(Invoer!$G$7/K78))))*(K78/Invoer!$G$7)),((D78*E78*(1-EXP((-N78/D78)*(Invoer!$G$7/G78))))*(G78/Invoer!$G$7)))</f>
        <v>0</v>
      </c>
      <c r="P78" s="117">
        <f>IFERROR(O78*Invoer!$G$7*(5/(60*24)),0)</f>
        <v>0</v>
      </c>
      <c r="Q78" s="55"/>
      <c r="U78" s="16">
        <f>Invoer!$G$9*EXP(Invoer!$G$12*(1/(Invoer!P80+273.15)-1/Invoer!$G$10))</f>
        <v>3.1534289184027918E-2</v>
      </c>
      <c r="V78" s="20">
        <f>1/ ( U78*Invoer!$G$8 * (Invoer!P80 + 273.15) * 1000 )</f>
        <v>1.3147734245837253</v>
      </c>
      <c r="W78" s="30">
        <f>Invoer!O80</f>
        <v>0</v>
      </c>
      <c r="X78" s="20">
        <f>Invoer!$C$11*(Invoer!O80-Invoer!$G$20/V78)</f>
        <v>-6.8452859114105679E-4</v>
      </c>
      <c r="Y78" s="11">
        <f t="shared" si="6"/>
        <v>0</v>
      </c>
      <c r="Z78" s="22">
        <f>Y78*Invoer!$C$13 * (5/(60*24))</f>
        <v>0</v>
      </c>
      <c r="AE78" s="20">
        <f>Z78*Invoer!$G$21/1000</f>
        <v>0</v>
      </c>
      <c r="AF78" s="20">
        <f>P78*Invoer!$G$21/1000</f>
        <v>0</v>
      </c>
      <c r="AK78" s="62">
        <f>IF(Berekeningen!F78/(60/5)*Invoer!$G$18=0,(K78/24)/(60/5),Berekeningen!F78/(60/5)*Invoer!$G$18)</f>
        <v>2.4697311829702322</v>
      </c>
      <c r="AL78" s="17">
        <f>AK78*Invoer!$G$19</f>
        <v>1.6028555377476807</v>
      </c>
      <c r="AN78" s="60"/>
      <c r="AO78" s="57"/>
      <c r="AP78" s="57"/>
      <c r="AQ78" s="45"/>
      <c r="AR78" s="45"/>
      <c r="AS78" s="45"/>
      <c r="AT78" s="57"/>
      <c r="AV78" s="54"/>
      <c r="AX78" s="56"/>
    </row>
    <row r="79" spans="1:50" x14ac:dyDescent="0.35">
      <c r="A79" s="61">
        <v>0.26388888888888901</v>
      </c>
      <c r="B79" s="54"/>
      <c r="C79" s="16">
        <f>Invoer!$G$9*EXP(Invoer!$G$12*(1/(Invoer!N81+273.15)-1/Invoer!$G$10))</f>
        <v>3.1534047511552234E-2</v>
      </c>
      <c r="D79" s="10">
        <f>1/(C79*Invoer!$G$8*(Invoer!N81+273.15)*10^3)</f>
        <v>1.3147824080422514</v>
      </c>
      <c r="E79" s="20">
        <f>Invoer!M81</f>
        <v>0</v>
      </c>
      <c r="F79" s="21">
        <f>IFERROR(Invoer!V81 * Invoer!$G$11/(Invoer!W81+Invoer!$G$11) * (Invoer!N81 + 273.15) / 273.15,0)</f>
        <v>1179.0560188003979</v>
      </c>
      <c r="G79" s="21">
        <f t="shared" si="4"/>
        <v>28297.344451209548</v>
      </c>
      <c r="H79" s="119">
        <f>IF(Invoer!AJ81=0,0,(2.1473*Invoer!AJ81-11.45))</f>
        <v>65.852800000000002</v>
      </c>
      <c r="I79" s="119">
        <f>IF(Invoer!AK81=0,0,(2.1473*Invoer!AK81-11.45))</f>
        <v>65.852800000000002</v>
      </c>
      <c r="J79" s="119">
        <f>IF(Invoer!AL81=0,0,(2.1473*Invoer!AL81-11.45))</f>
        <v>65.852800000000002</v>
      </c>
      <c r="K79" s="21">
        <f t="shared" si="5"/>
        <v>56896.819199999998</v>
      </c>
      <c r="L79" s="115">
        <f>((Invoer!$G$13/Invoer!$G$14)^-0.49)*34500*((G79 / (24 * 60 * 60) * Invoer!$G$13)/Invoer!$G$7)^0.86</f>
        <v>6.4745533739535848</v>
      </c>
      <c r="M79" s="17">
        <f>IF(L79=0,((Invoer!$G$13/Invoer!$G$14)^-0.49)*34500*((K79 / (24 * 60 * 60) * Invoer!$G$13)/Invoer!$G$7)^0.86,L79)</f>
        <v>6.4745533739535848</v>
      </c>
      <c r="N79" s="9">
        <f>M79*(1.024^(Invoer!M81-20))</f>
        <v>4.0291244563440562</v>
      </c>
      <c r="O79" s="50">
        <f>IF(G79=0,((D79*E79*(1-EXP((-N79/D79)*(Invoer!$G$7/K79))))*(K79/Invoer!$G$7)),((D79*E79*(1-EXP((-N79/D79)*(Invoer!$G$7/G79))))*(G79/Invoer!$G$7)))</f>
        <v>0</v>
      </c>
      <c r="P79" s="117">
        <f>IFERROR(O79*Invoer!$G$7*(5/(60*24)),0)</f>
        <v>0</v>
      </c>
      <c r="Q79" s="55"/>
      <c r="U79" s="16">
        <f>Invoer!$G$9*EXP(Invoer!$G$12*(1/(Invoer!P81+273.15)-1/Invoer!$G$10))</f>
        <v>3.1534047511552234E-2</v>
      </c>
      <c r="V79" s="20">
        <f>1/ ( U79*Invoer!$G$8 * (Invoer!P81 + 273.15) * 1000 )</f>
        <v>1.3147824080422514</v>
      </c>
      <c r="W79" s="30">
        <f>Invoer!O81</f>
        <v>0</v>
      </c>
      <c r="X79" s="20">
        <f>Invoer!$C$11*(Invoer!O81-Invoer!$G$20/V79)</f>
        <v>-6.8452391399130878E-4</v>
      </c>
      <c r="Y79" s="11">
        <f t="shared" si="6"/>
        <v>0</v>
      </c>
      <c r="Z79" s="22">
        <f>Y79*Invoer!$C$13 * (5/(60*24))</f>
        <v>0</v>
      </c>
      <c r="AE79" s="20">
        <f>Z79*Invoer!$G$21/1000</f>
        <v>0</v>
      </c>
      <c r="AF79" s="20">
        <f>P79*Invoer!$G$21/1000</f>
        <v>0</v>
      </c>
      <c r="AK79" s="62">
        <f>IF(Berekeningen!F79/(60/5)*Invoer!$G$18=0,(K79/24)/(60/5),Berekeningen!F79/(60/5)*Invoer!$G$18)</f>
        <v>2.3875884380708055</v>
      </c>
      <c r="AL79" s="17">
        <f>AK79*Invoer!$G$19</f>
        <v>1.5495448963079528</v>
      </c>
      <c r="AN79" s="60"/>
      <c r="AO79" s="57"/>
      <c r="AP79" s="57"/>
      <c r="AQ79" s="45"/>
      <c r="AR79" s="45"/>
      <c r="AS79" s="45"/>
      <c r="AT79" s="57"/>
      <c r="AV79" s="54"/>
      <c r="AX79" s="56"/>
    </row>
    <row r="80" spans="1:50" x14ac:dyDescent="0.35">
      <c r="A80" s="61">
        <v>0.26736111111111099</v>
      </c>
      <c r="B80" s="54"/>
      <c r="C80" s="16">
        <f>Invoer!$G$9*EXP(Invoer!$G$12*(1/(Invoer!N82+273.15)-1/Invoer!$G$10))</f>
        <v>3.1542507389417919E-2</v>
      </c>
      <c r="D80" s="10">
        <f>1/(C80*Invoer!$G$8*(Invoer!N82+273.15)*10^3)</f>
        <v>1.3144680140890901</v>
      </c>
      <c r="E80" s="20">
        <f>Invoer!M82</f>
        <v>0</v>
      </c>
      <c r="F80" s="21">
        <f>IFERROR(Invoer!V82 * Invoer!$G$11/(Invoer!W82+Invoer!$G$11) * (Invoer!N82 + 273.15) / 273.15,0)</f>
        <v>1180.9656790678725</v>
      </c>
      <c r="G80" s="21">
        <f t="shared" si="4"/>
        <v>28343.176297628939</v>
      </c>
      <c r="H80" s="119">
        <f>IF(Invoer!AJ82=0,0,(2.1473*Invoer!AJ82-11.45))</f>
        <v>65.852800000000002</v>
      </c>
      <c r="I80" s="119">
        <f>IF(Invoer!AK82=0,0,(2.1473*Invoer!AK82-11.45))</f>
        <v>65.852800000000002</v>
      </c>
      <c r="J80" s="119">
        <f>IF(Invoer!AL82=0,0,(2.1473*Invoer!AL82-11.45))</f>
        <v>65.852800000000002</v>
      </c>
      <c r="K80" s="21">
        <f t="shared" si="5"/>
        <v>56896.819199999998</v>
      </c>
      <c r="L80" s="115">
        <f>((Invoer!$G$13/Invoer!$G$14)^-0.49)*34500*((G80 / (24 * 60 * 60) * Invoer!$G$13)/Invoer!$G$7)^0.86</f>
        <v>6.483570761360907</v>
      </c>
      <c r="M80" s="17">
        <f>IF(L80=0,((Invoer!$G$13/Invoer!$G$14)^-0.49)*34500*((K80 / (24 * 60 * 60) * Invoer!$G$13)/Invoer!$G$7)^0.86,L80)</f>
        <v>6.483570761360907</v>
      </c>
      <c r="N80" s="9">
        <f>M80*(1.024^(Invoer!M82-20))</f>
        <v>4.0347359903042728</v>
      </c>
      <c r="O80" s="50">
        <f>IF(G80=0,((D80*E80*(1-EXP((-N80/D80)*(Invoer!$G$7/K80))))*(K80/Invoer!$G$7)),((D80*E80*(1-EXP((-N80/D80)*(Invoer!$G$7/G80))))*(G80/Invoer!$G$7)))</f>
        <v>0</v>
      </c>
      <c r="P80" s="117">
        <f>IFERROR(O80*Invoer!$G$7*(5/(60*24)),0)</f>
        <v>0</v>
      </c>
      <c r="Q80" s="55"/>
      <c r="U80" s="16">
        <f>Invoer!$G$9*EXP(Invoer!$G$12*(1/(Invoer!P82+273.15)-1/Invoer!$G$10))</f>
        <v>3.1542507389417919E-2</v>
      </c>
      <c r="V80" s="20">
        <f>1/ ( U80*Invoer!$G$8 * (Invoer!P82 + 273.15) * 1000 )</f>
        <v>1.3144680140890901</v>
      </c>
      <c r="W80" s="30">
        <f>Invoer!O82</f>
        <v>0</v>
      </c>
      <c r="X80" s="20">
        <f>Invoer!$C$11*(Invoer!O82-Invoer!$G$20/V80)</f>
        <v>-6.8468763815731845E-4</v>
      </c>
      <c r="Y80" s="11">
        <f t="shared" si="6"/>
        <v>0</v>
      </c>
      <c r="Z80" s="22">
        <f>Y80*Invoer!$C$13 * (5/(60*24))</f>
        <v>0</v>
      </c>
      <c r="AE80" s="20">
        <f>Z80*Invoer!$G$21/1000</f>
        <v>0</v>
      </c>
      <c r="AF80" s="20">
        <f>P80*Invoer!$G$21/1000</f>
        <v>0</v>
      </c>
      <c r="AK80" s="62">
        <f>IF(Berekeningen!F80/(60/5)*Invoer!$G$18=0,(K80/24)/(60/5),Berekeningen!F80/(60/5)*Invoer!$G$18)</f>
        <v>2.3914555001124418</v>
      </c>
      <c r="AL80" s="17">
        <f>AK80*Invoer!$G$19</f>
        <v>1.5520546195729747</v>
      </c>
      <c r="AN80" s="60"/>
      <c r="AO80" s="57"/>
      <c r="AP80" s="57"/>
      <c r="AQ80" s="45"/>
      <c r="AR80" s="45"/>
      <c r="AS80" s="45"/>
      <c r="AT80" s="57"/>
      <c r="AV80" s="54"/>
      <c r="AX80" s="56"/>
    </row>
    <row r="81" spans="1:50" x14ac:dyDescent="0.35">
      <c r="A81" s="61">
        <v>0.27083333333333298</v>
      </c>
      <c r="B81" s="54"/>
      <c r="C81" s="16">
        <f>Invoer!$G$9*EXP(Invoer!$G$12*(1/(Invoer!N83+273.15)-1/Invoer!$G$10))</f>
        <v>3.1543474408450282E-2</v>
      </c>
      <c r="D81" s="10">
        <f>1/(C81*Invoer!$G$8*(Invoer!N83+273.15)*10^3)</f>
        <v>1.3144320869034281</v>
      </c>
      <c r="E81" s="20">
        <f>Invoer!M83</f>
        <v>0</v>
      </c>
      <c r="F81" s="21">
        <f>IFERROR(Invoer!V83 * Invoer!$G$11/(Invoer!W83+Invoer!$G$11) * (Invoer!N83 + 273.15) / 273.15,0)</f>
        <v>1207.0195263625903</v>
      </c>
      <c r="G81" s="21">
        <f t="shared" si="4"/>
        <v>28968.46863270217</v>
      </c>
      <c r="H81" s="119">
        <f>IF(Invoer!AJ83=0,0,(2.1473*Invoer!AJ83-11.45))</f>
        <v>65.852800000000002</v>
      </c>
      <c r="I81" s="119">
        <f>IF(Invoer!AK83=0,0,(2.1473*Invoer!AK83-11.45))</f>
        <v>65.852800000000002</v>
      </c>
      <c r="J81" s="119">
        <f>IF(Invoer!AL83=0,0,(2.1473*Invoer!AL83-11.45))</f>
        <v>65.852800000000002</v>
      </c>
      <c r="K81" s="21">
        <f t="shared" si="5"/>
        <v>56896.819199999998</v>
      </c>
      <c r="L81" s="115">
        <f>((Invoer!$G$13/Invoer!$G$14)^-0.49)*34500*((G81 / (24 * 60 * 60) * Invoer!$G$13)/Invoer!$G$7)^0.86</f>
        <v>6.60639431484356</v>
      </c>
      <c r="M81" s="17">
        <f>IF(L81=0,((Invoer!$G$13/Invoer!$G$14)^-0.49)*34500*((K81 / (24 * 60 * 60) * Invoer!$G$13)/Invoer!$G$7)^0.86,L81)</f>
        <v>6.60639431484356</v>
      </c>
      <c r="N81" s="9">
        <f>M81*(1.024^(Invoer!M83-20))</f>
        <v>4.1111692752846469</v>
      </c>
      <c r="O81" s="50">
        <f>IF(G81=0,((D81*E81*(1-EXP((-N81/D81)*(Invoer!$G$7/K81))))*(K81/Invoer!$G$7)),((D81*E81*(1-EXP((-N81/D81)*(Invoer!$G$7/G81))))*(G81/Invoer!$G$7)))</f>
        <v>0</v>
      </c>
      <c r="P81" s="117">
        <f>IFERROR(O81*Invoer!$G$7*(5/(60*24)),0)</f>
        <v>0</v>
      </c>
      <c r="Q81" s="55"/>
      <c r="U81" s="16">
        <f>Invoer!$G$9*EXP(Invoer!$G$12*(1/(Invoer!P83+273.15)-1/Invoer!$G$10))</f>
        <v>3.1543474408450282E-2</v>
      </c>
      <c r="V81" s="20">
        <f>1/ ( U81*Invoer!$G$8 * (Invoer!P83 + 273.15) * 1000 )</f>
        <v>1.3144320869034281</v>
      </c>
      <c r="W81" s="30">
        <f>Invoer!O83</f>
        <v>0</v>
      </c>
      <c r="X81" s="20">
        <f>Invoer!$C$11*(Invoer!O83-Invoer!$G$20/V81)</f>
        <v>-6.8470635262734831E-4</v>
      </c>
      <c r="Y81" s="11">
        <f t="shared" si="6"/>
        <v>0</v>
      </c>
      <c r="Z81" s="22">
        <f>Y81*Invoer!$C$13 * (5/(60*24))</f>
        <v>0</v>
      </c>
      <c r="AE81" s="20">
        <f>Z81*Invoer!$G$21/1000</f>
        <v>0</v>
      </c>
      <c r="AF81" s="20">
        <f>P81*Invoer!$G$21/1000</f>
        <v>0</v>
      </c>
      <c r="AK81" s="62">
        <f>IF(Berekeningen!F81/(60/5)*Invoer!$G$18=0,(K81/24)/(60/5),Berekeningen!F81/(60/5)*Invoer!$G$18)</f>
        <v>2.4442145408842455</v>
      </c>
      <c r="AL81" s="17">
        <f>AK81*Invoer!$G$19</f>
        <v>1.5862952370338754</v>
      </c>
      <c r="AN81" s="60"/>
      <c r="AO81" s="57"/>
      <c r="AP81" s="57"/>
      <c r="AQ81" s="45"/>
      <c r="AR81" s="45"/>
      <c r="AS81" s="45"/>
      <c r="AT81" s="57"/>
      <c r="AV81" s="54"/>
      <c r="AX81" s="56"/>
    </row>
    <row r="82" spans="1:50" x14ac:dyDescent="0.35">
      <c r="A82" s="61">
        <v>0.27430555555555602</v>
      </c>
      <c r="B82" s="54"/>
      <c r="C82" s="16">
        <f>Invoer!$G$9*EXP(Invoer!$G$12*(1/(Invoer!N84+273.15)-1/Invoer!$G$10))</f>
        <v>3.1548068241556523E-2</v>
      </c>
      <c r="D82" s="10">
        <f>1/(C82*Invoer!$G$8*(Invoer!N84+273.15)*10^3)</f>
        <v>1.3142614427206678</v>
      </c>
      <c r="E82" s="20">
        <f>Invoer!M84</f>
        <v>0</v>
      </c>
      <c r="F82" s="21">
        <f>IFERROR(Invoer!V84 * Invoer!$G$11/(Invoer!W84+Invoer!$G$11) * (Invoer!N84 + 273.15) / 273.15,0)</f>
        <v>1198.6095044897568</v>
      </c>
      <c r="G82" s="21">
        <f t="shared" si="4"/>
        <v>28766.628107754164</v>
      </c>
      <c r="H82" s="119">
        <f>IF(Invoer!AJ84=0,0,(2.1473*Invoer!AJ84-11.45))</f>
        <v>65.852800000000002</v>
      </c>
      <c r="I82" s="119">
        <f>IF(Invoer!AK84=0,0,(2.1473*Invoer!AK84-11.45))</f>
        <v>65.852800000000002</v>
      </c>
      <c r="J82" s="119">
        <f>IF(Invoer!AL84=0,0,(2.1473*Invoer!AL84-11.45))</f>
        <v>65.852800000000002</v>
      </c>
      <c r="K82" s="21">
        <f t="shared" si="5"/>
        <v>56896.819199999998</v>
      </c>
      <c r="L82" s="115">
        <f>((Invoer!$G$13/Invoer!$G$14)^-0.49)*34500*((G82 / (24 * 60 * 60) * Invoer!$G$13)/Invoer!$G$7)^0.86</f>
        <v>6.5667885775346786</v>
      </c>
      <c r="M82" s="17">
        <f>IF(L82=0,((Invoer!$G$13/Invoer!$G$14)^-0.49)*34500*((K82 / (24 * 60 * 60) * Invoer!$G$13)/Invoer!$G$7)^0.86,L82)</f>
        <v>6.5667885775346786</v>
      </c>
      <c r="N82" s="9">
        <f>M82*(1.024^(Invoer!M84-20))</f>
        <v>4.0865225644482344</v>
      </c>
      <c r="O82" s="50">
        <f>IF(G82=0,((D82*E82*(1-EXP((-N82/D82)*(Invoer!$G$7/K82))))*(K82/Invoer!$G$7)),((D82*E82*(1-EXP((-N82/D82)*(Invoer!$G$7/G82))))*(G82/Invoer!$G$7)))</f>
        <v>0</v>
      </c>
      <c r="P82" s="117">
        <f>IFERROR(O82*Invoer!$G$7*(5/(60*24)),0)</f>
        <v>0</v>
      </c>
      <c r="Q82" s="55"/>
      <c r="U82" s="16">
        <f>Invoer!$G$9*EXP(Invoer!$G$12*(1/(Invoer!P84+273.15)-1/Invoer!$G$10))</f>
        <v>3.1548068241556523E-2</v>
      </c>
      <c r="V82" s="20">
        <f>1/ ( U82*Invoer!$G$8 * (Invoer!P84 + 273.15) * 1000 )</f>
        <v>1.3142614427206678</v>
      </c>
      <c r="W82" s="30">
        <f>Invoer!O84</f>
        <v>0</v>
      </c>
      <c r="X82" s="20">
        <f>Invoer!$C$11*(Invoer!O84-Invoer!$G$20/V82)</f>
        <v>-6.847952551487013E-4</v>
      </c>
      <c r="Y82" s="11">
        <f t="shared" si="6"/>
        <v>0</v>
      </c>
      <c r="Z82" s="22">
        <f>Y82*Invoer!$C$13 * (5/(60*24))</f>
        <v>0</v>
      </c>
      <c r="AE82" s="20">
        <f>Z82*Invoer!$G$21/1000</f>
        <v>0</v>
      </c>
      <c r="AF82" s="20">
        <f>P82*Invoer!$G$21/1000</f>
        <v>0</v>
      </c>
      <c r="AK82" s="62">
        <f>IF(Berekeningen!F82/(60/5)*Invoer!$G$18=0,(K82/24)/(60/5),Berekeningen!F82/(60/5)*Invoer!$G$18)</f>
        <v>2.4271842465917572</v>
      </c>
      <c r="AL82" s="17">
        <f>AK82*Invoer!$G$19</f>
        <v>1.5752425760380504</v>
      </c>
      <c r="AN82" s="60"/>
      <c r="AO82" s="57"/>
      <c r="AP82" s="57"/>
      <c r="AQ82" s="45"/>
      <c r="AR82" s="45"/>
      <c r="AS82" s="45"/>
      <c r="AT82" s="57"/>
      <c r="AV82" s="54"/>
      <c r="AX82" s="56"/>
    </row>
    <row r="83" spans="1:50" x14ac:dyDescent="0.35">
      <c r="A83" s="61">
        <v>0.27777777777777801</v>
      </c>
      <c r="B83" s="54"/>
      <c r="C83" s="16">
        <f>Invoer!$G$9*EXP(Invoer!$G$12*(1/(Invoer!N85+273.15)-1/Invoer!$G$10))</f>
        <v>3.1548310044797571E-2</v>
      </c>
      <c r="D83" s="10">
        <f>1/(C83*Invoer!$G$8*(Invoer!N85+273.15)*10^3)</f>
        <v>1.314252461903219</v>
      </c>
      <c r="E83" s="20">
        <f>Invoer!M85</f>
        <v>0</v>
      </c>
      <c r="F83" s="21">
        <f>IFERROR(Invoer!V85 * Invoer!$G$11/(Invoer!W85+Invoer!$G$11) * (Invoer!N85 + 273.15) / 273.15,0)</f>
        <v>1162.0611915458433</v>
      </c>
      <c r="G83" s="21">
        <f t="shared" si="4"/>
        <v>27889.46859710024</v>
      </c>
      <c r="H83" s="119">
        <f>IF(Invoer!AJ85=0,0,(2.1473*Invoer!AJ85-11.45))</f>
        <v>65.852800000000002</v>
      </c>
      <c r="I83" s="119">
        <f>IF(Invoer!AK85=0,0,(2.1473*Invoer!AK85-11.45))</f>
        <v>65.852800000000002</v>
      </c>
      <c r="J83" s="119">
        <f>IF(Invoer!AL85=0,0,(2.1473*Invoer!AL85-11.45))</f>
        <v>65.852800000000002</v>
      </c>
      <c r="K83" s="21">
        <f t="shared" si="5"/>
        <v>56896.819199999998</v>
      </c>
      <c r="L83" s="115">
        <f>((Invoer!$G$13/Invoer!$G$14)^-0.49)*34500*((G83 / (24 * 60 * 60) * Invoer!$G$13)/Invoer!$G$7)^0.86</f>
        <v>6.394213532710066</v>
      </c>
      <c r="M83" s="17">
        <f>IF(L83=0,((Invoer!$G$13/Invoer!$G$14)^-0.49)*34500*((K83 / (24 * 60 * 60) * Invoer!$G$13)/Invoer!$G$7)^0.86,L83)</f>
        <v>6.394213532710066</v>
      </c>
      <c r="N83" s="9">
        <f>M83*(1.024^(Invoer!M85-20))</f>
        <v>3.9791288503961209</v>
      </c>
      <c r="O83" s="50">
        <f>IF(G83=0,((D83*E83*(1-EXP((-N83/D83)*(Invoer!$G$7/K83))))*(K83/Invoer!$G$7)),((D83*E83*(1-EXP((-N83/D83)*(Invoer!$G$7/G83))))*(G83/Invoer!$G$7)))</f>
        <v>0</v>
      </c>
      <c r="P83" s="117">
        <f>IFERROR(O83*Invoer!$G$7*(5/(60*24)),0)</f>
        <v>0</v>
      </c>
      <c r="Q83" s="55"/>
      <c r="U83" s="16">
        <f>Invoer!$G$9*EXP(Invoer!$G$12*(1/(Invoer!P85+273.15)-1/Invoer!$G$10))</f>
        <v>3.1548310044797571E-2</v>
      </c>
      <c r="V83" s="20">
        <f>1/ ( U83*Invoer!$G$8 * (Invoer!P85 + 273.15) * 1000 )</f>
        <v>1.314252461903219</v>
      </c>
      <c r="W83" s="30">
        <f>Invoer!O85</f>
        <v>0</v>
      </c>
      <c r="X83" s="20">
        <f>Invoer!$C$11*(Invoer!O85-Invoer!$G$20/V83)</f>
        <v>-6.8479993463103407E-4</v>
      </c>
      <c r="Y83" s="11">
        <f t="shared" si="6"/>
        <v>0</v>
      </c>
      <c r="Z83" s="22">
        <f>Y83*Invoer!$C$13 * (5/(60*24))</f>
        <v>0</v>
      </c>
      <c r="AE83" s="20">
        <f>Z83*Invoer!$G$21/1000</f>
        <v>0</v>
      </c>
      <c r="AF83" s="20">
        <f>P83*Invoer!$G$21/1000</f>
        <v>0</v>
      </c>
      <c r="AK83" s="62">
        <f>IF(Berekeningen!F83/(60/5)*Invoer!$G$18=0,(K83/24)/(60/5),Berekeningen!F83/(60/5)*Invoer!$G$18)</f>
        <v>2.3531739128803326</v>
      </c>
      <c r="AL83" s="17">
        <f>AK83*Invoer!$G$19</f>
        <v>1.5272098694593359</v>
      </c>
      <c r="AN83" s="60"/>
      <c r="AO83" s="57"/>
      <c r="AP83" s="57"/>
      <c r="AQ83" s="45"/>
      <c r="AR83" s="45"/>
      <c r="AS83" s="45"/>
      <c r="AT83" s="57"/>
      <c r="AV83" s="54"/>
      <c r="AX83" s="56"/>
    </row>
    <row r="84" spans="1:50" x14ac:dyDescent="0.35">
      <c r="A84" s="61">
        <v>0.28125</v>
      </c>
      <c r="B84" s="54"/>
      <c r="C84" s="16">
        <f>Invoer!$G$9*EXP(Invoer!$G$12*(1/(Invoer!N86+273.15)-1/Invoer!$G$10))</f>
        <v>3.1548310044797571E-2</v>
      </c>
      <c r="D84" s="10">
        <f>1/(C84*Invoer!$G$8*(Invoer!N86+273.15)*10^3)</f>
        <v>1.314252461903219</v>
      </c>
      <c r="E84" s="20">
        <f>Invoer!M86</f>
        <v>0</v>
      </c>
      <c r="F84" s="21">
        <f>IFERROR(Invoer!V86 * Invoer!$G$11/(Invoer!W86+Invoer!$G$11) * (Invoer!N86 + 273.15) / 273.15,0)</f>
        <v>1170.2746888574059</v>
      </c>
      <c r="G84" s="21">
        <f t="shared" si="4"/>
        <v>28086.592532577743</v>
      </c>
      <c r="H84" s="119">
        <f>IF(Invoer!AJ86=0,0,(2.1473*Invoer!AJ86-11.45))</f>
        <v>65.852800000000002</v>
      </c>
      <c r="I84" s="119">
        <f>IF(Invoer!AK86=0,0,(2.1473*Invoer!AK86-11.45))</f>
        <v>65.852800000000002</v>
      </c>
      <c r="J84" s="119">
        <f>IF(Invoer!AL86=0,0,(2.1473*Invoer!AL86-11.45))</f>
        <v>65.852800000000002</v>
      </c>
      <c r="K84" s="21">
        <f t="shared" si="5"/>
        <v>56896.819199999998</v>
      </c>
      <c r="L84" s="115">
        <f>((Invoer!$G$13/Invoer!$G$14)^-0.49)*34500*((G84 / (24 * 60 * 60) * Invoer!$G$13)/Invoer!$G$7)^0.86</f>
        <v>6.4330616840986465</v>
      </c>
      <c r="M84" s="17">
        <f>IF(L84=0,((Invoer!$G$13/Invoer!$G$14)^-0.49)*34500*((K84 / (24 * 60 * 60) * Invoer!$G$13)/Invoer!$G$7)^0.86,L84)</f>
        <v>6.4330616840986465</v>
      </c>
      <c r="N84" s="9">
        <f>M84*(1.024^(Invoer!M86-20))</f>
        <v>4.0033041143569008</v>
      </c>
      <c r="O84" s="50">
        <f>IF(G84=0,((D84*E84*(1-EXP((-N84/D84)*(Invoer!$G$7/K84))))*(K84/Invoer!$G$7)),((D84*E84*(1-EXP((-N84/D84)*(Invoer!$G$7/G84))))*(G84/Invoer!$G$7)))</f>
        <v>0</v>
      </c>
      <c r="P84" s="117">
        <f>IFERROR(O84*Invoer!$G$7*(5/(60*24)),0)</f>
        <v>0</v>
      </c>
      <c r="Q84" s="55"/>
      <c r="U84" s="16">
        <f>Invoer!$G$9*EXP(Invoer!$G$12*(1/(Invoer!P86+273.15)-1/Invoer!$G$10))</f>
        <v>3.1548310044797571E-2</v>
      </c>
      <c r="V84" s="20">
        <f>1/ ( U84*Invoer!$G$8 * (Invoer!P86 + 273.15) * 1000 )</f>
        <v>1.314252461903219</v>
      </c>
      <c r="W84" s="30">
        <f>Invoer!O86</f>
        <v>0</v>
      </c>
      <c r="X84" s="20">
        <f>Invoer!$C$11*(Invoer!O86-Invoer!$G$20/V84)</f>
        <v>-6.8479993463103407E-4</v>
      </c>
      <c r="Y84" s="11">
        <f t="shared" si="6"/>
        <v>0</v>
      </c>
      <c r="Z84" s="22">
        <f>Y84*Invoer!$C$13 * (5/(60*24))</f>
        <v>0</v>
      </c>
      <c r="AE84" s="20">
        <f>Z84*Invoer!$G$21/1000</f>
        <v>0</v>
      </c>
      <c r="AF84" s="20">
        <f>P84*Invoer!$G$21/1000</f>
        <v>0</v>
      </c>
      <c r="AK84" s="62">
        <f>IF(Berekeningen!F84/(60/5)*Invoer!$G$18=0,(K84/24)/(60/5),Berekeningen!F84/(60/5)*Invoer!$G$18)</f>
        <v>2.3698062449362469</v>
      </c>
      <c r="AL84" s="17">
        <f>AK84*Invoer!$G$19</f>
        <v>1.5380042529636242</v>
      </c>
      <c r="AN84" s="60"/>
      <c r="AO84" s="57"/>
      <c r="AP84" s="57"/>
      <c r="AQ84" s="45"/>
      <c r="AR84" s="45"/>
      <c r="AS84" s="45"/>
      <c r="AT84" s="57"/>
      <c r="AV84" s="54"/>
      <c r="AX84" s="56"/>
    </row>
    <row r="85" spans="1:50" x14ac:dyDescent="0.35">
      <c r="A85" s="61">
        <v>0.28472222222222199</v>
      </c>
      <c r="B85" s="54"/>
      <c r="C85" s="16">
        <f>Invoer!$G$9*EXP(Invoer!$G$12*(1/(Invoer!N87+273.15)-1/Invoer!$G$10))</f>
        <v>3.1548310044797571E-2</v>
      </c>
      <c r="D85" s="10">
        <f>1/(C85*Invoer!$G$8*(Invoer!N87+273.15)*10^3)</f>
        <v>1.314252461903219</v>
      </c>
      <c r="E85" s="20">
        <f>Invoer!M87</f>
        <v>0</v>
      </c>
      <c r="F85" s="21">
        <f>IFERROR(Invoer!V87 * Invoer!$G$11/(Invoer!W87+Invoer!$G$11) * (Invoer!N87 + 273.15) / 273.15,0)</f>
        <v>1185.2012878870958</v>
      </c>
      <c r="G85" s="21">
        <f t="shared" si="4"/>
        <v>28444.8309092903</v>
      </c>
      <c r="H85" s="119">
        <f>IF(Invoer!AJ87=0,0,(2.1473*Invoer!AJ87-11.45))</f>
        <v>65.852800000000002</v>
      </c>
      <c r="I85" s="119">
        <f>IF(Invoer!AK87=0,0,(2.1473*Invoer!AK87-11.45))</f>
        <v>65.852800000000002</v>
      </c>
      <c r="J85" s="119">
        <f>IF(Invoer!AL87=0,0,(2.1473*Invoer!AL87-11.45))</f>
        <v>65.852800000000002</v>
      </c>
      <c r="K85" s="21">
        <f t="shared" si="5"/>
        <v>56896.819199999998</v>
      </c>
      <c r="L85" s="115">
        <f>((Invoer!$G$13/Invoer!$G$14)^-0.49)*34500*((G85 / (24 * 60 * 60) * Invoer!$G$13)/Invoer!$G$7)^0.86</f>
        <v>6.5035639643199143</v>
      </c>
      <c r="M85" s="17">
        <f>IF(L85=0,((Invoer!$G$13/Invoer!$G$14)^-0.49)*34500*((K85 / (24 * 60 * 60) * Invoer!$G$13)/Invoer!$G$7)^0.86,L85)</f>
        <v>6.5035639643199143</v>
      </c>
      <c r="N85" s="9">
        <f>M85*(1.024^(Invoer!M87-20))</f>
        <v>4.0471777910510003</v>
      </c>
      <c r="O85" s="50">
        <f>IF(G85=0,((D85*E85*(1-EXP((-N85/D85)*(Invoer!$G$7/K85))))*(K85/Invoer!$G$7)),((D85*E85*(1-EXP((-N85/D85)*(Invoer!$G$7/G85))))*(G85/Invoer!$G$7)))</f>
        <v>0</v>
      </c>
      <c r="P85" s="117">
        <f>IFERROR(O85*Invoer!$G$7*(5/(60*24)),0)</f>
        <v>0</v>
      </c>
      <c r="Q85" s="55"/>
      <c r="U85" s="16">
        <f>Invoer!$G$9*EXP(Invoer!$G$12*(1/(Invoer!P87+273.15)-1/Invoer!$G$10))</f>
        <v>3.1548310044797571E-2</v>
      </c>
      <c r="V85" s="20">
        <f>1/ ( U85*Invoer!$G$8 * (Invoer!P87 + 273.15) * 1000 )</f>
        <v>1.314252461903219</v>
      </c>
      <c r="W85" s="30">
        <f>Invoer!O87</f>
        <v>0</v>
      </c>
      <c r="X85" s="20">
        <f>Invoer!$C$11*(Invoer!O87-Invoer!$G$20/V85)</f>
        <v>-6.8479993463103407E-4</v>
      </c>
      <c r="Y85" s="11">
        <f t="shared" si="6"/>
        <v>0</v>
      </c>
      <c r="Z85" s="22">
        <f>Y85*Invoer!$C$13 * (5/(60*24))</f>
        <v>0</v>
      </c>
      <c r="AE85" s="20">
        <f>Z85*Invoer!$G$21/1000</f>
        <v>0</v>
      </c>
      <c r="AF85" s="20">
        <f>P85*Invoer!$G$21/1000</f>
        <v>0</v>
      </c>
      <c r="AK85" s="62">
        <f>IF(Berekeningen!F85/(60/5)*Invoer!$G$18=0,(K85/24)/(60/5),Berekeningen!F85/(60/5)*Invoer!$G$18)</f>
        <v>2.4000326079713687</v>
      </c>
      <c r="AL85" s="17">
        <f>AK85*Invoer!$G$19</f>
        <v>1.5576211625734184</v>
      </c>
      <c r="AN85" s="60"/>
      <c r="AO85" s="57"/>
      <c r="AP85" s="57"/>
      <c r="AQ85" s="45"/>
      <c r="AR85" s="45"/>
      <c r="AS85" s="45"/>
      <c r="AT85" s="57"/>
      <c r="AV85" s="54"/>
      <c r="AX85" s="56"/>
    </row>
    <row r="86" spans="1:50" x14ac:dyDescent="0.35">
      <c r="A86" s="61">
        <v>0.28819444444444398</v>
      </c>
      <c r="B86" s="54"/>
      <c r="C86" s="16">
        <f>Invoer!$G$9*EXP(Invoer!$G$12*(1/(Invoer!N88+273.15)-1/Invoer!$G$10))</f>
        <v>3.1549035468052634E-2</v>
      </c>
      <c r="D86" s="10">
        <f>1/(C86*Invoer!$G$8*(Invoer!N88+273.15)*10^3)</f>
        <v>1.3142255197240618</v>
      </c>
      <c r="E86" s="20">
        <f>Invoer!M88</f>
        <v>0</v>
      </c>
      <c r="F86" s="21">
        <f>IFERROR(Invoer!V88 * Invoer!$G$11/(Invoer!W88+Invoer!$G$11) * (Invoer!N88 + 273.15) / 273.15,0)</f>
        <v>1193.2062053401028</v>
      </c>
      <c r="G86" s="21">
        <f t="shared" si="4"/>
        <v>28636.948928162466</v>
      </c>
      <c r="H86" s="119">
        <f>IF(Invoer!AJ88=0,0,(2.1473*Invoer!AJ88-11.45))</f>
        <v>65.852800000000002</v>
      </c>
      <c r="I86" s="119">
        <f>IF(Invoer!AK88=0,0,(2.1473*Invoer!AK88-11.45))</f>
        <v>65.852800000000002</v>
      </c>
      <c r="J86" s="119">
        <f>IF(Invoer!AL88=0,0,(2.1473*Invoer!AL88-11.45))</f>
        <v>65.852800000000002</v>
      </c>
      <c r="K86" s="21">
        <f t="shared" si="5"/>
        <v>56896.819199999998</v>
      </c>
      <c r="L86" s="115">
        <f>((Invoer!$G$13/Invoer!$G$14)^-0.49)*34500*((G86 / (24 * 60 * 60) * Invoer!$G$13)/Invoer!$G$7)^0.86</f>
        <v>6.5413220319164971</v>
      </c>
      <c r="M86" s="17">
        <f>IF(L86=0,((Invoer!$G$13/Invoer!$G$14)^-0.49)*34500*((K86 / (24 * 60 * 60) * Invoer!$G$13)/Invoer!$G$7)^0.86,L86)</f>
        <v>6.5413220319164971</v>
      </c>
      <c r="N86" s="9">
        <f>M86*(1.024^(Invoer!M88-20))</f>
        <v>4.0706746942026051</v>
      </c>
      <c r="O86" s="50">
        <f>IF(G86=0,((D86*E86*(1-EXP((-N86/D86)*(Invoer!$G$7/K86))))*(K86/Invoer!$G$7)),((D86*E86*(1-EXP((-N86/D86)*(Invoer!$G$7/G86))))*(G86/Invoer!$G$7)))</f>
        <v>0</v>
      </c>
      <c r="P86" s="117">
        <f>IFERROR(O86*Invoer!$G$7*(5/(60*24)),0)</f>
        <v>0</v>
      </c>
      <c r="Q86" s="55"/>
      <c r="U86" s="16">
        <f>Invoer!$G$9*EXP(Invoer!$G$12*(1/(Invoer!P88+273.15)-1/Invoer!$G$10))</f>
        <v>3.1549035468052634E-2</v>
      </c>
      <c r="V86" s="20">
        <f>1/ ( U86*Invoer!$G$8 * (Invoer!P88 + 273.15) * 1000 )</f>
        <v>1.3142255197240618</v>
      </c>
      <c r="W86" s="30">
        <f>Invoer!O88</f>
        <v>0</v>
      </c>
      <c r="X86" s="20">
        <f>Invoer!$C$11*(Invoer!O88-Invoer!$G$20/V86)</f>
        <v>-6.8481397331940884E-4</v>
      </c>
      <c r="Y86" s="11">
        <f t="shared" si="6"/>
        <v>0</v>
      </c>
      <c r="Z86" s="22">
        <f>Y86*Invoer!$C$13 * (5/(60*24))</f>
        <v>0</v>
      </c>
      <c r="AE86" s="20">
        <f>Z86*Invoer!$G$21/1000</f>
        <v>0</v>
      </c>
      <c r="AF86" s="20">
        <f>P86*Invoer!$G$21/1000</f>
        <v>0</v>
      </c>
      <c r="AK86" s="62">
        <f>IF(Berekeningen!F86/(60/5)*Invoer!$G$18=0,(K86/24)/(60/5),Berekeningen!F86/(60/5)*Invoer!$G$18)</f>
        <v>2.4162425658137079</v>
      </c>
      <c r="AL86" s="17">
        <f>AK86*Invoer!$G$19</f>
        <v>1.5681414252130965</v>
      </c>
      <c r="AN86" s="60"/>
      <c r="AO86" s="57"/>
      <c r="AP86" s="57"/>
      <c r="AQ86" s="45"/>
      <c r="AR86" s="45"/>
      <c r="AS86" s="45"/>
      <c r="AT86" s="57"/>
      <c r="AV86" s="54"/>
      <c r="AX86" s="56"/>
    </row>
    <row r="87" spans="1:50" x14ac:dyDescent="0.35">
      <c r="A87" s="61">
        <v>0.29166666666666702</v>
      </c>
      <c r="B87" s="54"/>
      <c r="C87" s="16">
        <f>Invoer!$G$9*EXP(Invoer!$G$12*(1/(Invoer!N89+273.15)-1/Invoer!$G$10))</f>
        <v>3.1548551850293885E-2</v>
      </c>
      <c r="D87" s="10">
        <f>1/(C87*Invoer!$G$8*(Invoer!N89+273.15)*10^3)</f>
        <v>1.3142434811313033</v>
      </c>
      <c r="E87" s="20">
        <f>Invoer!M89</f>
        <v>0</v>
      </c>
      <c r="F87" s="21">
        <f>IFERROR(Invoer!V89 * Invoer!$G$11/(Invoer!W89+Invoer!$G$11) * (Invoer!N89 + 273.15) / 273.15,0)</f>
        <v>1155.8907824561152</v>
      </c>
      <c r="G87" s="21">
        <f t="shared" si="4"/>
        <v>27741.378778946764</v>
      </c>
      <c r="H87" s="119">
        <f>IF(Invoer!AJ89=0,0,(2.1473*Invoer!AJ89-11.45))</f>
        <v>65.852800000000002</v>
      </c>
      <c r="I87" s="119">
        <f>IF(Invoer!AK89=0,0,(2.1473*Invoer!AK89-11.45))</f>
        <v>65.852800000000002</v>
      </c>
      <c r="J87" s="119">
        <f>IF(Invoer!AL89=0,0,(2.1473*Invoer!AL89-11.45))</f>
        <v>65.852800000000002</v>
      </c>
      <c r="K87" s="21">
        <f t="shared" si="5"/>
        <v>56896.819199999998</v>
      </c>
      <c r="L87" s="115">
        <f>((Invoer!$G$13/Invoer!$G$14)^-0.49)*34500*((G87 / (24 * 60 * 60) * Invoer!$G$13)/Invoer!$G$7)^0.86</f>
        <v>6.3650034849367456</v>
      </c>
      <c r="M87" s="17">
        <f>IF(L87=0,((Invoer!$G$13/Invoer!$G$14)^-0.49)*34500*((K87 / (24 * 60 * 60) * Invoer!$G$13)/Invoer!$G$7)^0.86,L87)</f>
        <v>6.3650034849367456</v>
      </c>
      <c r="N87" s="9">
        <f>M87*(1.024^(Invoer!M89-20))</f>
        <v>3.9609513930400784</v>
      </c>
      <c r="O87" s="50">
        <f>IF(G87=0,((D87*E87*(1-EXP((-N87/D87)*(Invoer!$G$7/K87))))*(K87/Invoer!$G$7)),((D87*E87*(1-EXP((-N87/D87)*(Invoer!$G$7/G87))))*(G87/Invoer!$G$7)))</f>
        <v>0</v>
      </c>
      <c r="P87" s="117">
        <f>IFERROR(O87*Invoer!$G$7*(5/(60*24)),0)</f>
        <v>0</v>
      </c>
      <c r="Q87" s="55"/>
      <c r="U87" s="16">
        <f>Invoer!$G$9*EXP(Invoer!$G$12*(1/(Invoer!P89+273.15)-1/Invoer!$G$10))</f>
        <v>3.1548551850293885E-2</v>
      </c>
      <c r="V87" s="20">
        <f>1/ ( U87*Invoer!$G$8 * (Invoer!P89 + 273.15) * 1000 )</f>
        <v>1.3142434811313033</v>
      </c>
      <c r="W87" s="30">
        <f>Invoer!O89</f>
        <v>0</v>
      </c>
      <c r="X87" s="20">
        <f>Invoer!$C$11*(Invoer!O89-Invoer!$G$20/V87)</f>
        <v>-6.8480461415359518E-4</v>
      </c>
      <c r="Y87" s="11">
        <f t="shared" si="6"/>
        <v>0</v>
      </c>
      <c r="Z87" s="22">
        <f>Y87*Invoer!$C$13 * (5/(60*24))</f>
        <v>0</v>
      </c>
      <c r="AE87" s="20">
        <f>Z87*Invoer!$G$21/1000</f>
        <v>0</v>
      </c>
      <c r="AF87" s="20">
        <f>P87*Invoer!$G$21/1000</f>
        <v>0</v>
      </c>
      <c r="AK87" s="62">
        <f>IF(Berekeningen!F87/(60/5)*Invoer!$G$18=0,(K87/24)/(60/5),Berekeningen!F87/(60/5)*Invoer!$G$18)</f>
        <v>2.3406788344736329</v>
      </c>
      <c r="AL87" s="17">
        <f>AK87*Invoer!$G$19</f>
        <v>1.5191005635733879</v>
      </c>
      <c r="AN87" s="60"/>
      <c r="AO87" s="57"/>
      <c r="AP87" s="57"/>
      <c r="AQ87" s="45"/>
      <c r="AR87" s="45"/>
      <c r="AS87" s="45"/>
      <c r="AT87" s="57"/>
      <c r="AV87" s="54"/>
      <c r="AX87" s="56"/>
    </row>
    <row r="88" spans="1:50" x14ac:dyDescent="0.35">
      <c r="A88" s="61">
        <v>0.29513888888888901</v>
      </c>
      <c r="B88" s="54"/>
      <c r="C88" s="16">
        <f>Invoer!$G$9*EXP(Invoer!$G$12*(1/(Invoer!N90+273.15)-1/Invoer!$G$10))</f>
        <v>3.1560403082864147E-2</v>
      </c>
      <c r="D88" s="10">
        <f>1/(C88*Invoer!$G$8*(Invoer!N90+273.15)*10^3)</f>
        <v>1.3138034790809818</v>
      </c>
      <c r="E88" s="20">
        <f>Invoer!M90</f>
        <v>0</v>
      </c>
      <c r="F88" s="21">
        <f>IFERROR(Invoer!V90 * Invoer!$G$11/(Invoer!W90+Invoer!$G$11) * (Invoer!N90 + 273.15) / 273.15,0)</f>
        <v>1118.9500783411245</v>
      </c>
      <c r="G88" s="21">
        <f t="shared" si="4"/>
        <v>26854.801880186988</v>
      </c>
      <c r="H88" s="119">
        <f>IF(Invoer!AJ90=0,0,(2.1473*Invoer!AJ90-11.45))</f>
        <v>65.852800000000002</v>
      </c>
      <c r="I88" s="119">
        <f>IF(Invoer!AK90=0,0,(2.1473*Invoer!AK90-11.45))</f>
        <v>65.852800000000002</v>
      </c>
      <c r="J88" s="119">
        <f>IF(Invoer!AL90=0,0,(2.1473*Invoer!AL90-11.45))</f>
        <v>65.852800000000002</v>
      </c>
      <c r="K88" s="21">
        <f t="shared" si="5"/>
        <v>56896.819199999998</v>
      </c>
      <c r="L88" s="115">
        <f>((Invoer!$G$13/Invoer!$G$14)^-0.49)*34500*((G88 / (24 * 60 * 60) * Invoer!$G$13)/Invoer!$G$7)^0.86</f>
        <v>6.1896687662826562</v>
      </c>
      <c r="M88" s="17">
        <f>IF(L88=0,((Invoer!$G$13/Invoer!$G$14)^-0.49)*34500*((K88 / (24 * 60 * 60) * Invoer!$G$13)/Invoer!$G$7)^0.86,L88)</f>
        <v>6.1896687662826562</v>
      </c>
      <c r="N88" s="9">
        <f>M88*(1.024^(Invoer!M90-20))</f>
        <v>3.8518403297476898</v>
      </c>
      <c r="O88" s="50">
        <f>IF(G88=0,((D88*E88*(1-EXP((-N88/D88)*(Invoer!$G$7/K88))))*(K88/Invoer!$G$7)),((D88*E88*(1-EXP((-N88/D88)*(Invoer!$G$7/G88))))*(G88/Invoer!$G$7)))</f>
        <v>0</v>
      </c>
      <c r="P88" s="117">
        <f>IFERROR(O88*Invoer!$G$7*(5/(60*24)),0)</f>
        <v>0</v>
      </c>
      <c r="Q88" s="55"/>
      <c r="U88" s="16">
        <f>Invoer!$G$9*EXP(Invoer!$G$12*(1/(Invoer!P90+273.15)-1/Invoer!$G$10))</f>
        <v>3.1560403082864147E-2</v>
      </c>
      <c r="V88" s="20">
        <f>1/ ( U88*Invoer!$G$8 * (Invoer!P90 + 273.15) * 1000 )</f>
        <v>1.3138034790809818</v>
      </c>
      <c r="W88" s="30">
        <f>Invoer!O90</f>
        <v>0</v>
      </c>
      <c r="X88" s="20">
        <f>Invoer!$C$11*(Invoer!O90-Invoer!$G$20/V88)</f>
        <v>-6.8503396004823995E-4</v>
      </c>
      <c r="Y88" s="11">
        <f t="shared" si="6"/>
        <v>0</v>
      </c>
      <c r="Z88" s="22">
        <f>Y88*Invoer!$C$13 * (5/(60*24))</f>
        <v>0</v>
      </c>
      <c r="AE88" s="20">
        <f>Z88*Invoer!$G$21/1000</f>
        <v>0</v>
      </c>
      <c r="AF88" s="20">
        <f>P88*Invoer!$G$21/1000</f>
        <v>0</v>
      </c>
      <c r="AK88" s="62">
        <f>IF(Berekeningen!F88/(60/5)*Invoer!$G$18=0,(K88/24)/(60/5),Berekeningen!F88/(60/5)*Invoer!$G$18)</f>
        <v>2.2658739086407769</v>
      </c>
      <c r="AL88" s="17">
        <f>AK88*Invoer!$G$19</f>
        <v>1.4705521667078643</v>
      </c>
      <c r="AN88" s="60"/>
      <c r="AO88" s="57"/>
      <c r="AP88" s="57"/>
      <c r="AQ88" s="45"/>
      <c r="AR88" s="45"/>
      <c r="AS88" s="45"/>
      <c r="AT88" s="57"/>
      <c r="AV88" s="54"/>
      <c r="AX88" s="56"/>
    </row>
    <row r="89" spans="1:50" x14ac:dyDescent="0.35">
      <c r="A89" s="61">
        <v>0.29861111111111099</v>
      </c>
      <c r="B89" s="54"/>
      <c r="C89" s="16">
        <f>Invoer!$G$9*EXP(Invoer!$G$12*(1/(Invoer!N91+273.15)-1/Invoer!$G$10))</f>
        <v>3.1562822367335659E-2</v>
      </c>
      <c r="D89" s="10">
        <f>1/(C89*Invoer!$G$8*(Invoer!N91+273.15)*10^3)</f>
        <v>1.3137136961745908</v>
      </c>
      <c r="E89" s="20">
        <f>Invoer!M91</f>
        <v>0</v>
      </c>
      <c r="F89" s="21">
        <f>IFERROR(Invoer!V91 * Invoer!$G$11/(Invoer!W91+Invoer!$G$11) * (Invoer!N91 + 273.15) / 273.15,0)</f>
        <v>1176.2750267674858</v>
      </c>
      <c r="G89" s="21">
        <f t="shared" si="4"/>
        <v>28230.60064241966</v>
      </c>
      <c r="H89" s="119">
        <f>IF(Invoer!AJ91=0,0,(2.1473*Invoer!AJ91-11.45))</f>
        <v>65.852800000000002</v>
      </c>
      <c r="I89" s="119">
        <f>IF(Invoer!AK91=0,0,(2.1473*Invoer!AK91-11.45))</f>
        <v>65.852800000000002</v>
      </c>
      <c r="J89" s="119">
        <f>IF(Invoer!AL91=0,0,(2.1473*Invoer!AL91-11.45))</f>
        <v>65.852800000000002</v>
      </c>
      <c r="K89" s="21">
        <f t="shared" si="5"/>
        <v>56896.819199999998</v>
      </c>
      <c r="L89" s="115">
        <f>((Invoer!$G$13/Invoer!$G$14)^-0.49)*34500*((G89 / (24 * 60 * 60) * Invoer!$G$13)/Invoer!$G$7)^0.86</f>
        <v>6.4614179124839097</v>
      </c>
      <c r="M89" s="17">
        <f>IF(L89=0,((Invoer!$G$13/Invoer!$G$14)^-0.49)*34500*((K89 / (24 * 60 * 60) * Invoer!$G$13)/Invoer!$G$7)^0.86,L89)</f>
        <v>6.4614179124839097</v>
      </c>
      <c r="N89" s="9">
        <f>M89*(1.024^(Invoer!M91-20))</f>
        <v>4.0209502386033025</v>
      </c>
      <c r="O89" s="50">
        <f>IF(G89=0,((D89*E89*(1-EXP((-N89/D89)*(Invoer!$G$7/K89))))*(K89/Invoer!$G$7)),((D89*E89*(1-EXP((-N89/D89)*(Invoer!$G$7/G89))))*(G89/Invoer!$G$7)))</f>
        <v>0</v>
      </c>
      <c r="P89" s="117">
        <f>IFERROR(O89*Invoer!$G$7*(5/(60*24)),0)</f>
        <v>0</v>
      </c>
      <c r="Q89" s="55"/>
      <c r="U89" s="16">
        <f>Invoer!$G$9*EXP(Invoer!$G$12*(1/(Invoer!P91+273.15)-1/Invoer!$G$10))</f>
        <v>3.1562822367335659E-2</v>
      </c>
      <c r="V89" s="20">
        <f>1/ ( U89*Invoer!$G$8 * (Invoer!P91 + 273.15) * 1000 )</f>
        <v>1.3137136961745908</v>
      </c>
      <c r="W89" s="30">
        <f>Invoer!O91</f>
        <v>0</v>
      </c>
      <c r="X89" s="20">
        <f>Invoer!$C$11*(Invoer!O91-Invoer!$G$20/V89)</f>
        <v>-6.8508077720489194E-4</v>
      </c>
      <c r="Y89" s="11">
        <f t="shared" si="6"/>
        <v>0</v>
      </c>
      <c r="Z89" s="22">
        <f>Y89*Invoer!$C$13 * (5/(60*24))</f>
        <v>0</v>
      </c>
      <c r="AE89" s="20">
        <f>Z89*Invoer!$G$21/1000</f>
        <v>0</v>
      </c>
      <c r="AF89" s="20">
        <f>P89*Invoer!$G$21/1000</f>
        <v>0</v>
      </c>
      <c r="AK89" s="62">
        <f>IF(Berekeningen!F89/(60/5)*Invoer!$G$18=0,(K89/24)/(60/5),Berekeningen!F89/(60/5)*Invoer!$G$18)</f>
        <v>2.3819569292041587</v>
      </c>
      <c r="AL89" s="17">
        <f>AK89*Invoer!$G$19</f>
        <v>1.5458900470534991</v>
      </c>
      <c r="AN89" s="60"/>
      <c r="AO89" s="57"/>
      <c r="AP89" s="57"/>
      <c r="AQ89" s="45"/>
      <c r="AR89" s="45"/>
      <c r="AS89" s="45"/>
      <c r="AT89" s="57"/>
      <c r="AV89" s="54"/>
      <c r="AX89" s="56"/>
    </row>
    <row r="90" spans="1:50" x14ac:dyDescent="0.35">
      <c r="A90" s="61">
        <v>0.30208333333333298</v>
      </c>
      <c r="B90" s="54"/>
      <c r="C90" s="16">
        <f>Invoer!$G$9*EXP(Invoer!$G$12*(1/(Invoer!N92+273.15)-1/Invoer!$G$10))</f>
        <v>3.1562822367335659E-2</v>
      </c>
      <c r="D90" s="10">
        <f>1/(C90*Invoer!$G$8*(Invoer!N92+273.15)*10^3)</f>
        <v>1.3137136961745908</v>
      </c>
      <c r="E90" s="20">
        <f>Invoer!M92</f>
        <v>0</v>
      </c>
      <c r="F90" s="21">
        <f>IFERROR(Invoer!V92 * Invoer!$G$11/(Invoer!W92+Invoer!$G$11) * (Invoer!N92 + 273.15) / 273.15,0)</f>
        <v>1191.8315041340411</v>
      </c>
      <c r="G90" s="21">
        <f t="shared" si="4"/>
        <v>28603.956099216986</v>
      </c>
      <c r="H90" s="119">
        <f>IF(Invoer!AJ92=0,0,(2.1473*Invoer!AJ92-11.45))</f>
        <v>65.852800000000002</v>
      </c>
      <c r="I90" s="119">
        <f>IF(Invoer!AK92=0,0,(2.1473*Invoer!AK92-11.45))</f>
        <v>65.852800000000002</v>
      </c>
      <c r="J90" s="119">
        <f>IF(Invoer!AL92=0,0,(2.1473*Invoer!AL92-11.45))</f>
        <v>65.852800000000002</v>
      </c>
      <c r="K90" s="21">
        <f t="shared" si="5"/>
        <v>56896.819199999998</v>
      </c>
      <c r="L90" s="115">
        <f>((Invoer!$G$13/Invoer!$G$14)^-0.49)*34500*((G90 / (24 * 60 * 60) * Invoer!$G$13)/Invoer!$G$7)^0.86</f>
        <v>6.5348402885707824</v>
      </c>
      <c r="M90" s="17">
        <f>IF(L90=0,((Invoer!$G$13/Invoer!$G$14)^-0.49)*34500*((K90 / (24 * 60 * 60) * Invoer!$G$13)/Invoer!$G$7)^0.86,L90)</f>
        <v>6.5348402885707824</v>
      </c>
      <c r="N90" s="9">
        <f>M90*(1.024^(Invoer!M92-20))</f>
        <v>4.0666410954158492</v>
      </c>
      <c r="O90" s="50">
        <f>IF(G90=0,((D90*E90*(1-EXP((-N90/D90)*(Invoer!$G$7/K90))))*(K90/Invoer!$G$7)),((D90*E90*(1-EXP((-N90/D90)*(Invoer!$G$7/G90))))*(G90/Invoer!$G$7)))</f>
        <v>0</v>
      </c>
      <c r="P90" s="117">
        <f>IFERROR(O90*Invoer!$G$7*(5/(60*24)),0)</f>
        <v>0</v>
      </c>
      <c r="Q90" s="55"/>
      <c r="U90" s="16">
        <f>Invoer!$G$9*EXP(Invoer!$G$12*(1/(Invoer!P92+273.15)-1/Invoer!$G$10))</f>
        <v>3.1562822367335659E-2</v>
      </c>
      <c r="V90" s="20">
        <f>1/ ( U90*Invoer!$G$8 * (Invoer!P92 + 273.15) * 1000 )</f>
        <v>1.3137136961745908</v>
      </c>
      <c r="W90" s="30">
        <f>Invoer!O92</f>
        <v>0</v>
      </c>
      <c r="X90" s="20">
        <f>Invoer!$C$11*(Invoer!O92-Invoer!$G$20/V90)</f>
        <v>-6.8508077720489194E-4</v>
      </c>
      <c r="Y90" s="11">
        <f t="shared" si="6"/>
        <v>0</v>
      </c>
      <c r="Z90" s="22">
        <f>Y90*Invoer!$C$13 * (5/(60*24))</f>
        <v>0</v>
      </c>
      <c r="AE90" s="20">
        <f>Z90*Invoer!$G$21/1000</f>
        <v>0</v>
      </c>
      <c r="AF90" s="20">
        <f>P90*Invoer!$G$21/1000</f>
        <v>0</v>
      </c>
      <c r="AK90" s="62">
        <f>IF(Berekeningen!F90/(60/5)*Invoer!$G$18=0,(K90/24)/(60/5),Berekeningen!F90/(60/5)*Invoer!$G$18)</f>
        <v>2.4134587958714331</v>
      </c>
      <c r="AL90" s="17">
        <f>AK90*Invoer!$G$19</f>
        <v>1.56633475852056</v>
      </c>
      <c r="AN90" s="60"/>
      <c r="AO90" s="57"/>
      <c r="AP90" s="57"/>
      <c r="AQ90" s="45"/>
      <c r="AR90" s="45"/>
      <c r="AS90" s="45"/>
      <c r="AT90" s="57"/>
      <c r="AV90" s="54"/>
      <c r="AX90" s="56"/>
    </row>
    <row r="91" spans="1:50" x14ac:dyDescent="0.35">
      <c r="A91" s="61">
        <v>0.30555555555555602</v>
      </c>
      <c r="B91" s="54"/>
      <c r="C91" s="16">
        <f>Invoer!$G$9*EXP(Invoer!$G$12*(1/(Invoer!N93+273.15)-1/Invoer!$G$10))</f>
        <v>3.1562822367335659E-2</v>
      </c>
      <c r="D91" s="10">
        <f>1/(C91*Invoer!$G$8*(Invoer!N93+273.15)*10^3)</f>
        <v>1.3137136961745908</v>
      </c>
      <c r="E91" s="20">
        <f>Invoer!M93</f>
        <v>0</v>
      </c>
      <c r="F91" s="21">
        <f>IFERROR(Invoer!V93 * Invoer!$G$11/(Invoer!W93+Invoer!$G$11) * (Invoer!N93 + 273.15) / 273.15,0)</f>
        <v>1193.162248139465</v>
      </c>
      <c r="G91" s="21">
        <f t="shared" si="4"/>
        <v>28635.893955347157</v>
      </c>
      <c r="H91" s="119">
        <f>IF(Invoer!AJ93=0,0,(2.1473*Invoer!AJ93-11.45))</f>
        <v>65.852800000000002</v>
      </c>
      <c r="I91" s="119">
        <f>IF(Invoer!AK93=0,0,(2.1473*Invoer!AK93-11.45))</f>
        <v>65.852800000000002</v>
      </c>
      <c r="J91" s="119">
        <f>IF(Invoer!AL93=0,0,(2.1473*Invoer!AL93-11.45))</f>
        <v>65.852800000000002</v>
      </c>
      <c r="K91" s="21">
        <f t="shared" si="5"/>
        <v>56896.819199999998</v>
      </c>
      <c r="L91" s="115">
        <f>((Invoer!$G$13/Invoer!$G$14)^-0.49)*34500*((G91 / (24 * 60 * 60) * Invoer!$G$13)/Invoer!$G$7)^0.86</f>
        <v>6.5411147890335162</v>
      </c>
      <c r="M91" s="17">
        <f>IF(L91=0,((Invoer!$G$13/Invoer!$G$14)^-0.49)*34500*((K91 / (24 * 60 * 60) * Invoer!$G$13)/Invoer!$G$7)^0.86,L91)</f>
        <v>6.5411147890335162</v>
      </c>
      <c r="N91" s="9">
        <f>M91*(1.024^(Invoer!M93-20))</f>
        <v>4.0705457266399039</v>
      </c>
      <c r="O91" s="50">
        <f>IF(G91=0,((D91*E91*(1-EXP((-N91/D91)*(Invoer!$G$7/K91))))*(K91/Invoer!$G$7)),((D91*E91*(1-EXP((-N91/D91)*(Invoer!$G$7/G91))))*(G91/Invoer!$G$7)))</f>
        <v>0</v>
      </c>
      <c r="P91" s="117">
        <f>IFERROR(O91*Invoer!$G$7*(5/(60*24)),0)</f>
        <v>0</v>
      </c>
      <c r="Q91" s="55"/>
      <c r="U91" s="16">
        <f>Invoer!$G$9*EXP(Invoer!$G$12*(1/(Invoer!P93+273.15)-1/Invoer!$G$10))</f>
        <v>3.1562822367335659E-2</v>
      </c>
      <c r="V91" s="20">
        <f>1/ ( U91*Invoer!$G$8 * (Invoer!P93 + 273.15) * 1000 )</f>
        <v>1.3137136961745908</v>
      </c>
      <c r="W91" s="30">
        <f>Invoer!O93</f>
        <v>0</v>
      </c>
      <c r="X91" s="20">
        <f>Invoer!$C$11*(Invoer!O93-Invoer!$G$20/V91)</f>
        <v>-6.8508077720489194E-4</v>
      </c>
      <c r="Y91" s="11">
        <f t="shared" si="6"/>
        <v>0</v>
      </c>
      <c r="Z91" s="22">
        <f>Y91*Invoer!$C$13 * (5/(60*24))</f>
        <v>0</v>
      </c>
      <c r="AE91" s="20">
        <f>Z91*Invoer!$G$21/1000</f>
        <v>0</v>
      </c>
      <c r="AF91" s="20">
        <f>P91*Invoer!$G$21/1000</f>
        <v>0</v>
      </c>
      <c r="AK91" s="62">
        <f>IF(Berekeningen!F91/(60/5)*Invoer!$G$18=0,(K91/24)/(60/5),Berekeningen!F91/(60/5)*Invoer!$G$18)</f>
        <v>2.4161535524824163</v>
      </c>
      <c r="AL91" s="17">
        <f>AK91*Invoer!$G$19</f>
        <v>1.5680836555610882</v>
      </c>
      <c r="AN91" s="60"/>
      <c r="AO91" s="57"/>
      <c r="AP91" s="57"/>
      <c r="AQ91" s="45"/>
      <c r="AR91" s="45"/>
      <c r="AS91" s="45"/>
      <c r="AT91" s="57"/>
      <c r="AV91" s="54"/>
      <c r="AX91" s="56"/>
    </row>
    <row r="92" spans="1:50" x14ac:dyDescent="0.35">
      <c r="A92" s="61">
        <v>0.30902777777777801</v>
      </c>
      <c r="B92" s="54"/>
      <c r="C92" s="16">
        <f>Invoer!$G$9*EXP(Invoer!$G$12*(1/(Invoer!N94+273.15)-1/Invoer!$G$10))</f>
        <v>3.1563064340092054E-2</v>
      </c>
      <c r="D92" s="10">
        <f>1/(C92*Invoer!$G$8*(Invoer!N94+273.15)*10^3)</f>
        <v>1.3137047169506795</v>
      </c>
      <c r="E92" s="20">
        <f>Invoer!M94</f>
        <v>0</v>
      </c>
      <c r="F92" s="21">
        <f>IFERROR(Invoer!V94 * Invoer!$G$11/(Invoer!W94+Invoer!$G$11) * (Invoer!N94 + 273.15) / 273.15,0)</f>
        <v>1181.154828514829</v>
      </c>
      <c r="G92" s="21">
        <f t="shared" si="4"/>
        <v>28347.715884355894</v>
      </c>
      <c r="H92" s="119">
        <f>IF(Invoer!AJ94=0,0,(2.1473*Invoer!AJ94-11.45))</f>
        <v>65.852800000000002</v>
      </c>
      <c r="I92" s="119">
        <f>IF(Invoer!AK94=0,0,(2.1473*Invoer!AK94-11.45))</f>
        <v>65.852800000000002</v>
      </c>
      <c r="J92" s="119">
        <f>IF(Invoer!AL94=0,0,(2.1473*Invoer!AL94-11.45))</f>
        <v>65.852800000000002</v>
      </c>
      <c r="K92" s="21">
        <f t="shared" si="5"/>
        <v>56896.819199999998</v>
      </c>
      <c r="L92" s="115">
        <f>((Invoer!$G$13/Invoer!$G$14)^-0.49)*34500*((G92 / (24 * 60 * 60) * Invoer!$G$13)/Invoer!$G$7)^0.86</f>
        <v>6.4844638110772319</v>
      </c>
      <c r="M92" s="17">
        <f>IF(L92=0,((Invoer!$G$13/Invoer!$G$14)^-0.49)*34500*((K92 / (24 * 60 * 60) * Invoer!$G$13)/Invoer!$G$7)^0.86,L92)</f>
        <v>6.4844638110772319</v>
      </c>
      <c r="N92" s="9">
        <f>M92*(1.024^(Invoer!M94-20))</f>
        <v>4.0352917365071299</v>
      </c>
      <c r="O92" s="50">
        <f>IF(G92=0,((D92*E92*(1-EXP((-N92/D92)*(Invoer!$G$7/K92))))*(K92/Invoer!$G$7)),((D92*E92*(1-EXP((-N92/D92)*(Invoer!$G$7/G92))))*(G92/Invoer!$G$7)))</f>
        <v>0</v>
      </c>
      <c r="P92" s="117">
        <f>IFERROR(O92*Invoer!$G$7*(5/(60*24)),0)</f>
        <v>0</v>
      </c>
      <c r="Q92" s="55"/>
      <c r="U92" s="16">
        <f>Invoer!$G$9*EXP(Invoer!$G$12*(1/(Invoer!P94+273.15)-1/Invoer!$G$10))</f>
        <v>3.1563064340092054E-2</v>
      </c>
      <c r="V92" s="20">
        <f>1/ ( U92*Invoer!$G$8 * (Invoer!P94 + 273.15) * 1000 )</f>
        <v>1.3137047169506795</v>
      </c>
      <c r="W92" s="30">
        <f>Invoer!O94</f>
        <v>0</v>
      </c>
      <c r="X92" s="20">
        <f>Invoer!$C$11*(Invoer!O94-Invoer!$G$20/V92)</f>
        <v>-6.8508545975921062E-4</v>
      </c>
      <c r="Y92" s="11">
        <f t="shared" si="6"/>
        <v>0</v>
      </c>
      <c r="Z92" s="22">
        <f>Y92*Invoer!$C$13 * (5/(60*24))</f>
        <v>0</v>
      </c>
      <c r="AE92" s="20">
        <f>Z92*Invoer!$G$21/1000</f>
        <v>0</v>
      </c>
      <c r="AF92" s="20">
        <f>P92*Invoer!$G$21/1000</f>
        <v>0</v>
      </c>
      <c r="AK92" s="62">
        <f>IF(Berekeningen!F92/(60/5)*Invoer!$G$18=0,(K92/24)/(60/5),Berekeningen!F92/(60/5)*Invoer!$G$18)</f>
        <v>2.3918385277425287</v>
      </c>
      <c r="AL92" s="17">
        <f>AK92*Invoer!$G$19</f>
        <v>1.5523032045049012</v>
      </c>
      <c r="AN92" s="60"/>
      <c r="AO92" s="57"/>
      <c r="AP92" s="57"/>
      <c r="AQ92" s="45"/>
      <c r="AR92" s="45"/>
      <c r="AS92" s="45"/>
      <c r="AT92" s="57"/>
      <c r="AV92" s="54"/>
      <c r="AX92" s="56"/>
    </row>
    <row r="93" spans="1:50" x14ac:dyDescent="0.35">
      <c r="A93" s="61">
        <v>0.3125</v>
      </c>
      <c r="B93" s="54"/>
      <c r="C93" s="16">
        <f>Invoer!$G$9*EXP(Invoer!$G$12*(1/(Invoer!N95+273.15)-1/Invoer!$G$10))</f>
        <v>3.1569517779727739E-2</v>
      </c>
      <c r="D93" s="10">
        <f>1/(C93*Invoer!$G$8*(Invoer!N95+273.15)*10^3)</f>
        <v>1.3134652877769577</v>
      </c>
      <c r="E93" s="20">
        <f>Invoer!M95</f>
        <v>0</v>
      </c>
      <c r="F93" s="21">
        <f>IFERROR(Invoer!V95 * Invoer!$G$11/(Invoer!W95+Invoer!$G$11) * (Invoer!N95 + 273.15) / 273.15,0)</f>
        <v>1187.6626942264206</v>
      </c>
      <c r="G93" s="21">
        <f t="shared" si="4"/>
        <v>28503.904661434095</v>
      </c>
      <c r="H93" s="119">
        <f>IF(Invoer!AJ95=0,0,(2.1473*Invoer!AJ95-11.45))</f>
        <v>65.852800000000002</v>
      </c>
      <c r="I93" s="119">
        <f>IF(Invoer!AK95=0,0,(2.1473*Invoer!AK95-11.45))</f>
        <v>65.852800000000002</v>
      </c>
      <c r="J93" s="119">
        <f>IF(Invoer!AL95=0,0,(2.1473*Invoer!AL95-11.45))</f>
        <v>65.852800000000002</v>
      </c>
      <c r="K93" s="21">
        <f t="shared" si="5"/>
        <v>56896.819199999998</v>
      </c>
      <c r="L93" s="115">
        <f>((Invoer!$G$13/Invoer!$G$14)^-0.49)*34500*((G93 / (24 * 60 * 60) * Invoer!$G$13)/Invoer!$G$7)^0.86</f>
        <v>6.5151778615046361</v>
      </c>
      <c r="M93" s="17">
        <f>IF(L93=0,((Invoer!$G$13/Invoer!$G$14)^-0.49)*34500*((K93 / (24 * 60 * 60) * Invoer!$G$13)/Invoer!$G$7)^0.86,L93)</f>
        <v>6.5151778615046361</v>
      </c>
      <c r="N93" s="9">
        <f>M93*(1.024^(Invoer!M95-20))</f>
        <v>4.054405137012604</v>
      </c>
      <c r="O93" s="50">
        <f>IF(G93=0,((D93*E93*(1-EXP((-N93/D93)*(Invoer!$G$7/K93))))*(K93/Invoer!$G$7)),((D93*E93*(1-EXP((-N93/D93)*(Invoer!$G$7/G93))))*(G93/Invoer!$G$7)))</f>
        <v>0</v>
      </c>
      <c r="P93" s="117">
        <f>IFERROR(O93*Invoer!$G$7*(5/(60*24)),0)</f>
        <v>0</v>
      </c>
      <c r="Q93" s="55"/>
      <c r="U93" s="16">
        <f>Invoer!$G$9*EXP(Invoer!$G$12*(1/(Invoer!P95+273.15)-1/Invoer!$G$10))</f>
        <v>3.1569517779727739E-2</v>
      </c>
      <c r="V93" s="20">
        <f>1/ ( U93*Invoer!$G$8 * (Invoer!P95 + 273.15) * 1000 )</f>
        <v>1.3134652877769577</v>
      </c>
      <c r="W93" s="30">
        <f>Invoer!O95</f>
        <v>0</v>
      </c>
      <c r="X93" s="20">
        <f>Invoer!$C$11*(Invoer!O95-Invoer!$G$20/V93)</f>
        <v>-6.8521034272877625E-4</v>
      </c>
      <c r="Y93" s="11">
        <f t="shared" si="6"/>
        <v>0</v>
      </c>
      <c r="Z93" s="22">
        <f>Y93*Invoer!$C$13 * (5/(60*24))</f>
        <v>0</v>
      </c>
      <c r="AE93" s="20">
        <f>Z93*Invoer!$G$21/1000</f>
        <v>0</v>
      </c>
      <c r="AF93" s="20">
        <f>P93*Invoer!$G$21/1000</f>
        <v>0</v>
      </c>
      <c r="AK93" s="62">
        <f>IF(Berekeningen!F93/(60/5)*Invoer!$G$18=0,(K93/24)/(60/5),Berekeningen!F93/(60/5)*Invoer!$G$18)</f>
        <v>2.4050169558085019</v>
      </c>
      <c r="AL93" s="17">
        <f>AK93*Invoer!$G$19</f>
        <v>1.5608560043197177</v>
      </c>
      <c r="AN93" s="60"/>
      <c r="AO93" s="57"/>
      <c r="AP93" s="57"/>
      <c r="AQ93" s="45"/>
      <c r="AR93" s="45"/>
      <c r="AS93" s="45"/>
      <c r="AT93" s="57"/>
      <c r="AV93" s="54"/>
      <c r="AX93" s="56"/>
    </row>
    <row r="94" spans="1:50" x14ac:dyDescent="0.35">
      <c r="A94" s="61">
        <v>0.31597222222222199</v>
      </c>
      <c r="B94" s="54"/>
      <c r="C94" s="16">
        <f>Invoer!$G$9*EXP(Invoer!$G$12*(1/(Invoer!N96+273.15)-1/Invoer!$G$10))</f>
        <v>3.1574197527515481E-2</v>
      </c>
      <c r="D94" s="10">
        <f>1/(C94*Invoer!$G$8*(Invoer!N96+273.15)*10^3)</f>
        <v>1.313291721872538</v>
      </c>
      <c r="E94" s="20">
        <f>Invoer!M96</f>
        <v>0</v>
      </c>
      <c r="F94" s="21">
        <f>IFERROR(Invoer!V96 * Invoer!$G$11/(Invoer!W96+Invoer!$G$11) * (Invoer!N96 + 273.15) / 273.15,0)</f>
        <v>1210.2139705901268</v>
      </c>
      <c r="G94" s="21">
        <f t="shared" si="4"/>
        <v>29045.135294163043</v>
      </c>
      <c r="H94" s="119">
        <f>IF(Invoer!AJ96=0,0,(2.1473*Invoer!AJ96-11.45))</f>
        <v>65.852800000000002</v>
      </c>
      <c r="I94" s="119">
        <f>IF(Invoer!AK96=0,0,(2.1473*Invoer!AK96-11.45))</f>
        <v>65.852800000000002</v>
      </c>
      <c r="J94" s="119">
        <f>IF(Invoer!AL96=0,0,(2.1473*Invoer!AL96-11.45))</f>
        <v>65.852800000000002</v>
      </c>
      <c r="K94" s="21">
        <f t="shared" si="5"/>
        <v>56896.819199999998</v>
      </c>
      <c r="L94" s="115">
        <f>((Invoer!$G$13/Invoer!$G$14)^-0.49)*34500*((G94 / (24 * 60 * 60) * Invoer!$G$13)/Invoer!$G$7)^0.86</f>
        <v>6.6214279350227905</v>
      </c>
      <c r="M94" s="17">
        <f>IF(L94=0,((Invoer!$G$13/Invoer!$G$14)^-0.49)*34500*((K94 / (24 * 60 * 60) * Invoer!$G$13)/Invoer!$G$7)^0.86,L94)</f>
        <v>6.6214279350227905</v>
      </c>
      <c r="N94" s="9">
        <f>M94*(1.024^(Invoer!M96-20))</f>
        <v>4.1205247200903381</v>
      </c>
      <c r="O94" s="50">
        <f>IF(G94=0,((D94*E94*(1-EXP((-N94/D94)*(Invoer!$G$7/K94))))*(K94/Invoer!$G$7)),((D94*E94*(1-EXP((-N94/D94)*(Invoer!$G$7/G94))))*(G94/Invoer!$G$7)))</f>
        <v>0</v>
      </c>
      <c r="P94" s="117">
        <f>IFERROR(O94*Invoer!$G$7*(5/(60*24)),0)</f>
        <v>0</v>
      </c>
      <c r="Q94" s="55"/>
      <c r="U94" s="16">
        <f>Invoer!$G$9*EXP(Invoer!$G$12*(1/(Invoer!P96+273.15)-1/Invoer!$G$10))</f>
        <v>3.1574197527515481E-2</v>
      </c>
      <c r="V94" s="20">
        <f>1/ ( U94*Invoer!$G$8 * (Invoer!P96 + 273.15) * 1000 )</f>
        <v>1.313291721872538</v>
      </c>
      <c r="W94" s="30">
        <f>Invoer!O96</f>
        <v>0</v>
      </c>
      <c r="X94" s="20">
        <f>Invoer!$C$11*(Invoer!O96-Invoer!$G$20/V94)</f>
        <v>-6.8530090079053268E-4</v>
      </c>
      <c r="Y94" s="11">
        <f t="shared" si="6"/>
        <v>0</v>
      </c>
      <c r="Z94" s="22">
        <f>Y94*Invoer!$C$13 * (5/(60*24))</f>
        <v>0</v>
      </c>
      <c r="AE94" s="20">
        <f>Z94*Invoer!$G$21/1000</f>
        <v>0</v>
      </c>
      <c r="AF94" s="20">
        <f>P94*Invoer!$G$21/1000</f>
        <v>0</v>
      </c>
      <c r="AK94" s="62">
        <f>IF(Berekeningen!F94/(60/5)*Invoer!$G$18=0,(K94/24)/(60/5),Berekeningen!F94/(60/5)*Invoer!$G$18)</f>
        <v>2.4506832904450064</v>
      </c>
      <c r="AL94" s="17">
        <f>AK94*Invoer!$G$19</f>
        <v>1.5904934554988093</v>
      </c>
      <c r="AN94" s="60"/>
      <c r="AO94" s="57"/>
      <c r="AP94" s="57"/>
      <c r="AQ94" s="45"/>
      <c r="AR94" s="45"/>
      <c r="AS94" s="45"/>
      <c r="AT94" s="57"/>
      <c r="AV94" s="54"/>
      <c r="AX94" s="56"/>
    </row>
    <row r="95" spans="1:50" x14ac:dyDescent="0.35">
      <c r="A95" s="61">
        <v>0.31944444444444398</v>
      </c>
      <c r="B95" s="54"/>
      <c r="C95" s="16">
        <f>Invoer!$G$9*EXP(Invoer!$G$12*(1/(Invoer!N97+273.15)-1/Invoer!$G$10))</f>
        <v>3.1572503038592936E-2</v>
      </c>
      <c r="D95" s="10">
        <f>1/(C95*Invoer!$G$8*(Invoer!N97+273.15)*10^3)</f>
        <v>1.3133545627345633</v>
      </c>
      <c r="E95" s="20">
        <f>Invoer!M97</f>
        <v>0</v>
      </c>
      <c r="F95" s="21">
        <f>IFERROR(Invoer!V97 * Invoer!$G$11/(Invoer!W97+Invoer!$G$11) * (Invoer!N97 + 273.15) / 273.15,0)</f>
        <v>1219.5961132819248</v>
      </c>
      <c r="G95" s="21">
        <f t="shared" si="4"/>
        <v>29270.306718766195</v>
      </c>
      <c r="H95" s="119">
        <f>IF(Invoer!AJ97=0,0,(2.1473*Invoer!AJ97-11.45))</f>
        <v>65.852800000000002</v>
      </c>
      <c r="I95" s="119">
        <f>IF(Invoer!AK97=0,0,(2.1473*Invoer!AK97-11.45))</f>
        <v>65.852800000000002</v>
      </c>
      <c r="J95" s="119">
        <f>IF(Invoer!AL97=0,0,(2.1473*Invoer!AL97-11.45))</f>
        <v>65.852800000000002</v>
      </c>
      <c r="K95" s="21">
        <f t="shared" si="5"/>
        <v>56896.819199999998</v>
      </c>
      <c r="L95" s="115">
        <f>((Invoer!$G$13/Invoer!$G$14)^-0.49)*34500*((G95 / (24 * 60 * 60) * Invoer!$G$13)/Invoer!$G$7)^0.86</f>
        <v>6.6655499083544383</v>
      </c>
      <c r="M95" s="17">
        <f>IF(L95=0,((Invoer!$G$13/Invoer!$G$14)^-0.49)*34500*((K95 / (24 * 60 * 60) * Invoer!$G$13)/Invoer!$G$7)^0.86,L95)</f>
        <v>6.6655499083544383</v>
      </c>
      <c r="N95" s="9">
        <f>M95*(1.024^(Invoer!M97-20))</f>
        <v>4.1479818915035604</v>
      </c>
      <c r="O95" s="50">
        <f>IF(G95=0,((D95*E95*(1-EXP((-N95/D95)*(Invoer!$G$7/K95))))*(K95/Invoer!$G$7)),((D95*E95*(1-EXP((-N95/D95)*(Invoer!$G$7/G95))))*(G95/Invoer!$G$7)))</f>
        <v>0</v>
      </c>
      <c r="P95" s="117">
        <f>IFERROR(O95*Invoer!$G$7*(5/(60*24)),0)</f>
        <v>0</v>
      </c>
      <c r="Q95" s="55"/>
      <c r="U95" s="16">
        <f>Invoer!$G$9*EXP(Invoer!$G$12*(1/(Invoer!P97+273.15)-1/Invoer!$G$10))</f>
        <v>3.1572503038592936E-2</v>
      </c>
      <c r="V95" s="20">
        <f>1/ ( U95*Invoer!$G$8 * (Invoer!P97 + 273.15) * 1000 )</f>
        <v>1.3133545627345633</v>
      </c>
      <c r="W95" s="30">
        <f>Invoer!O97</f>
        <v>0</v>
      </c>
      <c r="X95" s="20">
        <f>Invoer!$C$11*(Invoer!O97-Invoer!$G$20/V95)</f>
        <v>-6.8526811078806541E-4</v>
      </c>
      <c r="Y95" s="11">
        <f t="shared" si="6"/>
        <v>0</v>
      </c>
      <c r="Z95" s="22">
        <f>Y95*Invoer!$C$13 * (5/(60*24))</f>
        <v>0</v>
      </c>
      <c r="AE95" s="20">
        <f>Z95*Invoer!$G$21/1000</f>
        <v>0</v>
      </c>
      <c r="AF95" s="20">
        <f>P95*Invoer!$G$21/1000</f>
        <v>0</v>
      </c>
      <c r="AK95" s="62">
        <f>IF(Berekeningen!F95/(60/5)*Invoer!$G$18=0,(K95/24)/(60/5),Berekeningen!F95/(60/5)*Invoer!$G$18)</f>
        <v>2.4696821293958973</v>
      </c>
      <c r="AL95" s="17">
        <f>AK95*Invoer!$G$19</f>
        <v>1.6028237019779374</v>
      </c>
      <c r="AN95" s="60"/>
      <c r="AO95" s="57"/>
      <c r="AP95" s="57"/>
      <c r="AQ95" s="45"/>
      <c r="AR95" s="45"/>
      <c r="AS95" s="45"/>
      <c r="AT95" s="57"/>
      <c r="AV95" s="54"/>
      <c r="AX95" s="56"/>
    </row>
    <row r="96" spans="1:50" x14ac:dyDescent="0.35">
      <c r="A96" s="61">
        <v>0.32291666666666702</v>
      </c>
      <c r="B96" s="54"/>
      <c r="C96" s="16">
        <f>Invoer!$G$9*EXP(Invoer!$G$12*(1/(Invoer!N98+273.15)-1/Invoer!$G$10))</f>
        <v>3.1577102623143283E-2</v>
      </c>
      <c r="D96" s="10">
        <f>1/(C96*Invoer!$G$8*(Invoer!N98+273.15)*10^3)</f>
        <v>1.3131839998708168</v>
      </c>
      <c r="E96" s="20">
        <f>Invoer!M98</f>
        <v>0</v>
      </c>
      <c r="F96" s="21">
        <f>IFERROR(Invoer!V98 * Invoer!$G$11/(Invoer!W98+Invoer!$G$11) * (Invoer!N98 + 273.15) / 273.15,0)</f>
        <v>1186.1443897353718</v>
      </c>
      <c r="G96" s="21">
        <f t="shared" si="4"/>
        <v>28467.46535364892</v>
      </c>
      <c r="H96" s="119">
        <f>IF(Invoer!AJ98=0,0,(2.1473*Invoer!AJ98-11.45))</f>
        <v>65.852800000000002</v>
      </c>
      <c r="I96" s="119">
        <f>IF(Invoer!AK98=0,0,(2.1473*Invoer!AK98-11.45))</f>
        <v>65.852800000000002</v>
      </c>
      <c r="J96" s="119">
        <f>IF(Invoer!AL98=0,0,(2.1473*Invoer!AL98-11.45))</f>
        <v>65.852800000000002</v>
      </c>
      <c r="K96" s="21">
        <f t="shared" si="5"/>
        <v>56896.819199999998</v>
      </c>
      <c r="L96" s="115">
        <f>((Invoer!$G$13/Invoer!$G$14)^-0.49)*34500*((G96 / (24 * 60 * 60) * Invoer!$G$13)/Invoer!$G$7)^0.86</f>
        <v>6.5080142937923773</v>
      </c>
      <c r="M96" s="17">
        <f>IF(L96=0,((Invoer!$G$13/Invoer!$G$14)^-0.49)*34500*((K96 / (24 * 60 * 60) * Invoer!$G$13)/Invoer!$G$7)^0.86,L96)</f>
        <v>6.5080142937923773</v>
      </c>
      <c r="N96" s="9">
        <f>M96*(1.024^(Invoer!M98-20))</f>
        <v>4.0499472378808656</v>
      </c>
      <c r="O96" s="50">
        <f>IF(G96=0,((D96*E96*(1-EXP((-N96/D96)*(Invoer!$G$7/K96))))*(K96/Invoer!$G$7)),((D96*E96*(1-EXP((-N96/D96)*(Invoer!$G$7/G96))))*(G96/Invoer!$G$7)))</f>
        <v>0</v>
      </c>
      <c r="P96" s="117">
        <f>IFERROR(O96*Invoer!$G$7*(5/(60*24)),0)</f>
        <v>0</v>
      </c>
      <c r="Q96" s="55"/>
      <c r="U96" s="16">
        <f>Invoer!$G$9*EXP(Invoer!$G$12*(1/(Invoer!P98+273.15)-1/Invoer!$G$10))</f>
        <v>3.1577102623143283E-2</v>
      </c>
      <c r="V96" s="20">
        <f>1/ ( U96*Invoer!$G$8 * (Invoer!P98 + 273.15) * 1000 )</f>
        <v>1.3131839998708168</v>
      </c>
      <c r="W96" s="30">
        <f>Invoer!O98</f>
        <v>0</v>
      </c>
      <c r="X96" s="20">
        <f>Invoer!$C$11*(Invoer!O98-Invoer!$G$20/V96)</f>
        <v>-6.8535711681572164E-4</v>
      </c>
      <c r="Y96" s="11">
        <f t="shared" si="6"/>
        <v>0</v>
      </c>
      <c r="Z96" s="22">
        <f>Y96*Invoer!$C$13 * (5/(60*24))</f>
        <v>0</v>
      </c>
      <c r="AE96" s="20">
        <f>Z96*Invoer!$G$21/1000</f>
        <v>0</v>
      </c>
      <c r="AF96" s="20">
        <f>P96*Invoer!$G$21/1000</f>
        <v>0</v>
      </c>
      <c r="AK96" s="62">
        <f>IF(Berekeningen!F96/(60/5)*Invoer!$G$18=0,(K96/24)/(60/5),Berekeningen!F96/(60/5)*Invoer!$G$18)</f>
        <v>2.4019423892141276</v>
      </c>
      <c r="AL96" s="17">
        <f>AK96*Invoer!$G$19</f>
        <v>1.5588606105999689</v>
      </c>
      <c r="AN96" s="60"/>
      <c r="AO96" s="57"/>
      <c r="AP96" s="57"/>
      <c r="AQ96" s="45"/>
      <c r="AR96" s="45"/>
      <c r="AS96" s="45"/>
      <c r="AT96" s="57"/>
      <c r="AV96" s="54"/>
      <c r="AX96" s="56"/>
    </row>
    <row r="97" spans="1:50" x14ac:dyDescent="0.35">
      <c r="A97" s="61">
        <v>0.32638888888888901</v>
      </c>
      <c r="B97" s="54"/>
      <c r="C97" s="16">
        <f>Invoer!$G$9*EXP(Invoer!$G$12*(1/(Invoer!N99+273.15)-1/Invoer!$G$10))</f>
        <v>3.1577344729127259E-2</v>
      </c>
      <c r="D97" s="10">
        <f>1/(C97*Invoer!$G$8*(Invoer!N99+273.15)*10^3)</f>
        <v>1.3131750233332731</v>
      </c>
      <c r="E97" s="20">
        <f>Invoer!M99</f>
        <v>0</v>
      </c>
      <c r="F97" s="21">
        <f>IFERROR(Invoer!V99 * Invoer!$G$11/(Invoer!W99+Invoer!$G$11) * (Invoer!N99 + 273.15) / 273.15,0)</f>
        <v>1213.4932753422229</v>
      </c>
      <c r="G97" s="21">
        <f t="shared" si="4"/>
        <v>29123.838608213351</v>
      </c>
      <c r="H97" s="119">
        <f>IF(Invoer!AJ99=0,0,(2.1473*Invoer!AJ99-11.45))</f>
        <v>65.852800000000002</v>
      </c>
      <c r="I97" s="119">
        <f>IF(Invoer!AK99=0,0,(2.1473*Invoer!AK99-11.45))</f>
        <v>65.852800000000002</v>
      </c>
      <c r="J97" s="119">
        <f>IF(Invoer!AL99=0,0,(2.1473*Invoer!AL99-11.45))</f>
        <v>65.852800000000002</v>
      </c>
      <c r="K97" s="21">
        <f t="shared" si="5"/>
        <v>56896.819199999998</v>
      </c>
      <c r="L97" s="115">
        <f>((Invoer!$G$13/Invoer!$G$14)^-0.49)*34500*((G97 / (24 * 60 * 60) * Invoer!$G$13)/Invoer!$G$7)^0.86</f>
        <v>6.6368551462164289</v>
      </c>
      <c r="M97" s="17">
        <f>IF(L97=0,((Invoer!$G$13/Invoer!$G$14)^-0.49)*34500*((K97 / (24 * 60 * 60) * Invoer!$G$13)/Invoer!$G$7)^0.86,L97)</f>
        <v>6.6368551462164289</v>
      </c>
      <c r="N97" s="9">
        <f>M97*(1.024^(Invoer!M99-20))</f>
        <v>4.1301250971856183</v>
      </c>
      <c r="O97" s="50">
        <f>IF(G97=0,((D97*E97*(1-EXP((-N97/D97)*(Invoer!$G$7/K97))))*(K97/Invoer!$G$7)),((D97*E97*(1-EXP((-N97/D97)*(Invoer!$G$7/G97))))*(G97/Invoer!$G$7)))</f>
        <v>0</v>
      </c>
      <c r="P97" s="117">
        <f>IFERROR(O97*Invoer!$G$7*(5/(60*24)),0)</f>
        <v>0</v>
      </c>
      <c r="Q97" s="55"/>
      <c r="U97" s="16">
        <f>Invoer!$G$9*EXP(Invoer!$G$12*(1/(Invoer!P99+273.15)-1/Invoer!$G$10))</f>
        <v>3.1577344729127259E-2</v>
      </c>
      <c r="V97" s="20">
        <f>1/ ( U97*Invoer!$G$8 * (Invoer!P99 + 273.15) * 1000 )</f>
        <v>1.3131750233332731</v>
      </c>
      <c r="W97" s="30">
        <f>Invoer!O99</f>
        <v>0</v>
      </c>
      <c r="X97" s="20">
        <f>Invoer!$C$11*(Invoer!O99-Invoer!$G$20/V97)</f>
        <v>-6.8536180174635203E-4</v>
      </c>
      <c r="Y97" s="11">
        <f t="shared" si="6"/>
        <v>0</v>
      </c>
      <c r="Z97" s="22">
        <f>Y97*Invoer!$C$13 * (5/(60*24))</f>
        <v>0</v>
      </c>
      <c r="AE97" s="20">
        <f>Z97*Invoer!$G$21/1000</f>
        <v>0</v>
      </c>
      <c r="AF97" s="20">
        <f>P97*Invoer!$G$21/1000</f>
        <v>0</v>
      </c>
      <c r="AK97" s="62">
        <f>IF(Berekeningen!F97/(60/5)*Invoer!$G$18=0,(K97/24)/(60/5),Berekeningen!F97/(60/5)*Invoer!$G$18)</f>
        <v>2.4573238825680015</v>
      </c>
      <c r="AL97" s="17">
        <f>AK97*Invoer!$G$19</f>
        <v>1.594803199786633</v>
      </c>
      <c r="AN97" s="60"/>
      <c r="AO97" s="57"/>
      <c r="AP97" s="57"/>
      <c r="AQ97" s="45"/>
      <c r="AR97" s="45"/>
      <c r="AS97" s="45"/>
      <c r="AT97" s="57"/>
      <c r="AV97" s="54"/>
      <c r="AX97" s="56"/>
    </row>
    <row r="98" spans="1:50" x14ac:dyDescent="0.35">
      <c r="A98" s="61">
        <v>0.32986111111111099</v>
      </c>
      <c r="B98" s="54"/>
      <c r="C98" s="16">
        <f>Invoer!$G$9*EXP(Invoer!$G$12*(1/(Invoer!N100+273.15)-1/Invoer!$G$10))</f>
        <v>3.1577344729127259E-2</v>
      </c>
      <c r="D98" s="10">
        <f>1/(C98*Invoer!$G$8*(Invoer!N100+273.15)*10^3)</f>
        <v>1.3131750233332731</v>
      </c>
      <c r="E98" s="20">
        <f>Invoer!M100</f>
        <v>0</v>
      </c>
      <c r="F98" s="21">
        <f>IFERROR(Invoer!V100 * Invoer!$G$11/(Invoer!W100+Invoer!$G$11) * (Invoer!N100 + 273.15) / 273.15,0)</f>
        <v>1232.7296350104498</v>
      </c>
      <c r="G98" s="21">
        <f t="shared" si="4"/>
        <v>29585.511240250795</v>
      </c>
      <c r="H98" s="119">
        <f>IF(Invoer!AJ100=0,0,(2.1473*Invoer!AJ100-11.45))</f>
        <v>65.852800000000002</v>
      </c>
      <c r="I98" s="119">
        <f>IF(Invoer!AK100=0,0,(2.1473*Invoer!AK100-11.45))</f>
        <v>65.852800000000002</v>
      </c>
      <c r="J98" s="119">
        <f>IF(Invoer!AL100=0,0,(2.1473*Invoer!AL100-11.45))</f>
        <v>65.852800000000002</v>
      </c>
      <c r="K98" s="21">
        <f t="shared" si="5"/>
        <v>56896.819199999998</v>
      </c>
      <c r="L98" s="115">
        <f>((Invoer!$G$13/Invoer!$G$14)^-0.49)*34500*((G98 / (24 * 60 * 60) * Invoer!$G$13)/Invoer!$G$7)^0.86</f>
        <v>6.7272340369835426</v>
      </c>
      <c r="M98" s="17">
        <f>IF(L98=0,((Invoer!$G$13/Invoer!$G$14)^-0.49)*34500*((K98 / (24 * 60 * 60) * Invoer!$G$13)/Invoer!$G$7)^0.86,L98)</f>
        <v>6.7272340369835426</v>
      </c>
      <c r="N98" s="9">
        <f>M98*(1.024^(Invoer!M100-20))</f>
        <v>4.186368018989608</v>
      </c>
      <c r="O98" s="50">
        <f>IF(G98=0,((D98*E98*(1-EXP((-N98/D98)*(Invoer!$G$7/K98))))*(K98/Invoer!$G$7)),((D98*E98*(1-EXP((-N98/D98)*(Invoer!$G$7/G98))))*(G98/Invoer!$G$7)))</f>
        <v>0</v>
      </c>
      <c r="P98" s="117">
        <f>IFERROR(O98*Invoer!$G$7*(5/(60*24)),0)</f>
        <v>0</v>
      </c>
      <c r="Q98" s="55"/>
      <c r="U98" s="16">
        <f>Invoer!$G$9*EXP(Invoer!$G$12*(1/(Invoer!P100+273.15)-1/Invoer!$G$10))</f>
        <v>3.1577344729127259E-2</v>
      </c>
      <c r="V98" s="20">
        <f>1/ ( U98*Invoer!$G$8 * (Invoer!P100 + 273.15) * 1000 )</f>
        <v>1.3131750233332731</v>
      </c>
      <c r="W98" s="30">
        <f>Invoer!O100</f>
        <v>0</v>
      </c>
      <c r="X98" s="20">
        <f>Invoer!$C$11*(Invoer!O100-Invoer!$G$20/V98)</f>
        <v>-6.8536180174635203E-4</v>
      </c>
      <c r="Y98" s="11">
        <f t="shared" si="6"/>
        <v>0</v>
      </c>
      <c r="Z98" s="22">
        <f>Y98*Invoer!$C$13 * (5/(60*24))</f>
        <v>0</v>
      </c>
      <c r="AE98" s="20">
        <f>Z98*Invoer!$G$21/1000</f>
        <v>0</v>
      </c>
      <c r="AF98" s="20">
        <f>P98*Invoer!$G$21/1000</f>
        <v>0</v>
      </c>
      <c r="AK98" s="62">
        <f>IF(Berekeningen!F98/(60/5)*Invoer!$G$18=0,(K98/24)/(60/5),Berekeningen!F98/(60/5)*Invoer!$G$18)</f>
        <v>2.4962775108961606</v>
      </c>
      <c r="AL98" s="17">
        <f>AK98*Invoer!$G$19</f>
        <v>1.6200841045716083</v>
      </c>
      <c r="AN98" s="60"/>
      <c r="AO98" s="57"/>
      <c r="AP98" s="57"/>
      <c r="AQ98" s="45"/>
      <c r="AR98" s="45"/>
      <c r="AS98" s="45"/>
      <c r="AT98" s="57"/>
      <c r="AV98" s="54"/>
      <c r="AX98" s="56"/>
    </row>
    <row r="99" spans="1:50" x14ac:dyDescent="0.35">
      <c r="A99" s="61">
        <v>0.33333333333333298</v>
      </c>
      <c r="B99" s="54"/>
      <c r="C99" s="16">
        <f>Invoer!$G$9*EXP(Invoer!$G$12*(1/(Invoer!N101+273.15)-1/Invoer!$G$10))</f>
        <v>3.1578313047986931E-2</v>
      </c>
      <c r="D99" s="10">
        <f>1/(C99*Invoer!$G$8*(Invoer!N101+273.15)*10^3)</f>
        <v>1.3131391223714792</v>
      </c>
      <c r="E99" s="20">
        <f>Invoer!M101</f>
        <v>0</v>
      </c>
      <c r="F99" s="21">
        <f>IFERROR(Invoer!V101 * Invoer!$G$11/(Invoer!W101+Invoer!$G$11) * (Invoer!N101 + 273.15) / 273.15,0)</f>
        <v>1229.6693089909122</v>
      </c>
      <c r="G99" s="21">
        <f t="shared" ref="G99:G130" si="7">F99*24</f>
        <v>29512.063415781893</v>
      </c>
      <c r="H99" s="119">
        <f>IF(Invoer!AJ101=0,0,(2.1473*Invoer!AJ101-11.45))</f>
        <v>65.852800000000002</v>
      </c>
      <c r="I99" s="119">
        <f>IF(Invoer!AK101=0,0,(2.1473*Invoer!AK101-11.45))</f>
        <v>65.852800000000002</v>
      </c>
      <c r="J99" s="119">
        <f>IF(Invoer!AL101=0,0,(2.1473*Invoer!AL101-11.45))</f>
        <v>65.852800000000002</v>
      </c>
      <c r="K99" s="21">
        <f t="shared" si="5"/>
        <v>56896.819199999998</v>
      </c>
      <c r="L99" s="115">
        <f>((Invoer!$G$13/Invoer!$G$14)^-0.49)*34500*((G99 / (24 * 60 * 60) * Invoer!$G$13)/Invoer!$G$7)^0.86</f>
        <v>6.7128688798031613</v>
      </c>
      <c r="M99" s="17">
        <f>IF(L99=0,((Invoer!$G$13/Invoer!$G$14)^-0.49)*34500*((K99 / (24 * 60 * 60) * Invoer!$G$13)/Invoer!$G$7)^0.86,L99)</f>
        <v>6.7128688798031613</v>
      </c>
      <c r="N99" s="9">
        <f>M99*(1.024^(Invoer!M101-20))</f>
        <v>4.1774285597293686</v>
      </c>
      <c r="O99" s="50">
        <f>IF(G99=0,((D99*E99*(1-EXP((-N99/D99)*(Invoer!$G$7/K99))))*(K99/Invoer!$G$7)),((D99*E99*(1-EXP((-N99/D99)*(Invoer!$G$7/G99))))*(G99/Invoer!$G$7)))</f>
        <v>0</v>
      </c>
      <c r="P99" s="117">
        <f>IFERROR(O99*Invoer!$G$7*(5/(60*24)),0)</f>
        <v>0</v>
      </c>
      <c r="Q99" s="55"/>
      <c r="U99" s="16">
        <f>Invoer!$G$9*EXP(Invoer!$G$12*(1/(Invoer!P101+273.15)-1/Invoer!$G$10))</f>
        <v>3.1578313047986931E-2</v>
      </c>
      <c r="V99" s="20">
        <f>1/ ( U99*Invoer!$G$8 * (Invoer!P101 + 273.15) * 1000 )</f>
        <v>1.3131391223714792</v>
      </c>
      <c r="W99" s="30">
        <f>Invoer!O101</f>
        <v>0</v>
      </c>
      <c r="X99" s="20">
        <f>Invoer!$C$11*(Invoer!O101-Invoer!$G$20/V99)</f>
        <v>-6.8538053940136534E-4</v>
      </c>
      <c r="Y99" s="11">
        <f t="shared" si="6"/>
        <v>0</v>
      </c>
      <c r="Z99" s="22">
        <f>Y99*Invoer!$C$13 * (5/(60*24))</f>
        <v>0</v>
      </c>
      <c r="AE99" s="20">
        <f>Z99*Invoer!$G$21/1000</f>
        <v>0</v>
      </c>
      <c r="AF99" s="20">
        <f>P99*Invoer!$G$21/1000</f>
        <v>0</v>
      </c>
      <c r="AK99" s="62">
        <f>IF(Berekeningen!F99/(60/5)*Invoer!$G$18=0,(K99/24)/(60/5),Berekeningen!F99/(60/5)*Invoer!$G$18)</f>
        <v>2.4900803507065974</v>
      </c>
      <c r="AL99" s="17">
        <f>AK99*Invoer!$G$19</f>
        <v>1.6160621476085817</v>
      </c>
      <c r="AN99" s="60"/>
      <c r="AO99" s="57"/>
      <c r="AP99" s="57"/>
      <c r="AQ99" s="45"/>
      <c r="AR99" s="45"/>
      <c r="AS99" s="45"/>
      <c r="AT99" s="57"/>
      <c r="AV99" s="54"/>
      <c r="AX99" s="56"/>
    </row>
    <row r="100" spans="1:50" x14ac:dyDescent="0.35">
      <c r="A100" s="61">
        <v>0.33680555555555602</v>
      </c>
      <c r="B100" s="54"/>
      <c r="C100" s="16">
        <f>Invoer!$G$9*EXP(Invoer!$G$12*(1/(Invoer!N102+273.15)-1/Invoer!$G$10))</f>
        <v>3.1589935693149364E-2</v>
      </c>
      <c r="D100" s="10">
        <f>1/(C100*Invoer!$G$8*(Invoer!N102+273.15)*10^3)</f>
        <v>1.3127083676302784</v>
      </c>
      <c r="E100" s="20">
        <f>Invoer!M102</f>
        <v>0</v>
      </c>
      <c r="F100" s="21">
        <f>IFERROR(Invoer!V102 * Invoer!$G$11/(Invoer!W102+Invoer!$G$11) * (Invoer!N102 + 273.15) / 273.15,0)</f>
        <v>1220.1674418942318</v>
      </c>
      <c r="G100" s="21">
        <f t="shared" si="7"/>
        <v>29284.018605461562</v>
      </c>
      <c r="H100" s="119">
        <f>IF(Invoer!AJ102=0,0,(2.1473*Invoer!AJ102-11.45))</f>
        <v>65.852800000000002</v>
      </c>
      <c r="I100" s="119">
        <f>IF(Invoer!AK102=0,0,(2.1473*Invoer!AK102-11.45))</f>
        <v>65.852800000000002</v>
      </c>
      <c r="J100" s="119">
        <f>IF(Invoer!AL102=0,0,(2.1473*Invoer!AL102-11.45))</f>
        <v>65.852800000000002</v>
      </c>
      <c r="K100" s="21">
        <f t="shared" si="5"/>
        <v>56896.819199999998</v>
      </c>
      <c r="L100" s="115">
        <f>((Invoer!$G$13/Invoer!$G$14)^-0.49)*34500*((G100 / (24 * 60 * 60) * Invoer!$G$13)/Invoer!$G$7)^0.86</f>
        <v>6.6682351918295621</v>
      </c>
      <c r="M100" s="17">
        <f>IF(L100=0,((Invoer!$G$13/Invoer!$G$14)^-0.49)*34500*((K100 / (24 * 60 * 60) * Invoer!$G$13)/Invoer!$G$7)^0.86,L100)</f>
        <v>6.6682351918295621</v>
      </c>
      <c r="N100" s="9">
        <f>M100*(1.024^(Invoer!M102-20))</f>
        <v>4.1496529475126689</v>
      </c>
      <c r="O100" s="50">
        <f>IF(G100=0,((D100*E100*(1-EXP((-N100/D100)*(Invoer!$G$7/K100))))*(K100/Invoer!$G$7)),((D100*E100*(1-EXP((-N100/D100)*(Invoer!$G$7/G100))))*(G100/Invoer!$G$7)))</f>
        <v>0</v>
      </c>
      <c r="P100" s="117">
        <f>IFERROR(O100*Invoer!$G$7*(5/(60*24)),0)</f>
        <v>0</v>
      </c>
      <c r="Q100" s="55"/>
      <c r="U100" s="16">
        <f>Invoer!$G$9*EXP(Invoer!$G$12*(1/(Invoer!P102+273.15)-1/Invoer!$G$10))</f>
        <v>3.1589935693149364E-2</v>
      </c>
      <c r="V100" s="20">
        <f>1/ ( U100*Invoer!$G$8 * (Invoer!P102 + 273.15) * 1000 )</f>
        <v>1.3127083676302784</v>
      </c>
      <c r="W100" s="30">
        <f>Invoer!O102</f>
        <v>0</v>
      </c>
      <c r="X100" s="20">
        <f>Invoer!$C$11*(Invoer!O102-Invoer!$G$20/V100)</f>
        <v>-6.8560544153816426E-4</v>
      </c>
      <c r="Y100" s="11">
        <f t="shared" si="6"/>
        <v>0</v>
      </c>
      <c r="Z100" s="22">
        <f>Y100*Invoer!$C$13 * (5/(60*24))</f>
        <v>0</v>
      </c>
      <c r="AE100" s="20">
        <f>Z100*Invoer!$G$21/1000</f>
        <v>0</v>
      </c>
      <c r="AF100" s="20">
        <f>P100*Invoer!$G$21/1000</f>
        <v>0</v>
      </c>
      <c r="AK100" s="62">
        <f>IF(Berekeningen!F100/(60/5)*Invoer!$G$18=0,(K100/24)/(60/5),Berekeningen!F100/(60/5)*Invoer!$G$18)</f>
        <v>2.4708390698358196</v>
      </c>
      <c r="AL100" s="17">
        <f>AK100*Invoer!$G$19</f>
        <v>1.6035745563234469</v>
      </c>
      <c r="AN100" s="60"/>
      <c r="AO100" s="57"/>
      <c r="AP100" s="57"/>
      <c r="AQ100" s="45"/>
      <c r="AR100" s="45"/>
      <c r="AS100" s="45"/>
      <c r="AT100" s="57"/>
      <c r="AV100" s="54"/>
      <c r="AX100" s="56"/>
    </row>
    <row r="101" spans="1:50" x14ac:dyDescent="0.35">
      <c r="A101" s="61">
        <v>0.34027777777777801</v>
      </c>
      <c r="B101" s="54"/>
      <c r="C101" s="16">
        <f>Invoer!$G$9*EXP(Invoer!$G$12*(1/(Invoer!N103+273.15)-1/Invoer!$G$10))</f>
        <v>3.1594295527087181E-2</v>
      </c>
      <c r="D101" s="10">
        <f>1/(C101*Invoer!$G$8*(Invoer!N103+273.15)*10^3)</f>
        <v>1.3125468616352298</v>
      </c>
      <c r="E101" s="20">
        <f>Invoer!M103</f>
        <v>0</v>
      </c>
      <c r="F101" s="21">
        <f>IFERROR(Invoer!V103 * Invoer!$G$11/(Invoer!W103+Invoer!$G$11) * (Invoer!N103 + 273.15) / 273.15,0)</f>
        <v>1242.2899004351143</v>
      </c>
      <c r="G101" s="21">
        <f t="shared" si="7"/>
        <v>29814.957610442743</v>
      </c>
      <c r="H101" s="119">
        <f>IF(Invoer!AJ103=0,0,(2.1473*Invoer!AJ103-11.45))</f>
        <v>65.852800000000002</v>
      </c>
      <c r="I101" s="119">
        <f>IF(Invoer!AK103=0,0,(2.1473*Invoer!AK103-11.45))</f>
        <v>65.852800000000002</v>
      </c>
      <c r="J101" s="119">
        <f>IF(Invoer!AL103=0,0,(2.1473*Invoer!AL103-11.45))</f>
        <v>65.852800000000002</v>
      </c>
      <c r="K101" s="21">
        <f t="shared" si="5"/>
        <v>56896.819199999998</v>
      </c>
      <c r="L101" s="115">
        <f>((Invoer!$G$13/Invoer!$G$14)^-0.49)*34500*((G101 / (24 * 60 * 60) * Invoer!$G$13)/Invoer!$G$7)^0.86</f>
        <v>6.772077791023106</v>
      </c>
      <c r="M101" s="17">
        <f>IF(L101=0,((Invoer!$G$13/Invoer!$G$14)^-0.49)*34500*((K101 / (24 * 60 * 60) * Invoer!$G$13)/Invoer!$G$7)^0.86,L101)</f>
        <v>6.772077791023106</v>
      </c>
      <c r="N101" s="9">
        <f>M101*(1.024^(Invoer!M103-20))</f>
        <v>4.214274355640093</v>
      </c>
      <c r="O101" s="50">
        <f>IF(G101=0,((D101*E101*(1-EXP((-N101/D101)*(Invoer!$G$7/K101))))*(K101/Invoer!$G$7)),((D101*E101*(1-EXP((-N101/D101)*(Invoer!$G$7/G101))))*(G101/Invoer!$G$7)))</f>
        <v>0</v>
      </c>
      <c r="P101" s="117">
        <f>IFERROR(O101*Invoer!$G$7*(5/(60*24)),0)</f>
        <v>0</v>
      </c>
      <c r="Q101" s="55"/>
      <c r="U101" s="16">
        <f>Invoer!$G$9*EXP(Invoer!$G$12*(1/(Invoer!P103+273.15)-1/Invoer!$G$10))</f>
        <v>3.1594295527087181E-2</v>
      </c>
      <c r="V101" s="20">
        <f>1/ ( U101*Invoer!$G$8 * (Invoer!P103 + 273.15) * 1000 )</f>
        <v>1.3125468616352298</v>
      </c>
      <c r="W101" s="30">
        <f>Invoer!O103</f>
        <v>0</v>
      </c>
      <c r="X101" s="20">
        <f>Invoer!$C$11*(Invoer!O103-Invoer!$G$20/V101)</f>
        <v>-6.8568980377488353E-4</v>
      </c>
      <c r="Y101" s="11">
        <f t="shared" si="6"/>
        <v>0</v>
      </c>
      <c r="Z101" s="22">
        <f>Y101*Invoer!$C$13 * (5/(60*24))</f>
        <v>0</v>
      </c>
      <c r="AE101" s="20">
        <f>Z101*Invoer!$G$21/1000</f>
        <v>0</v>
      </c>
      <c r="AF101" s="20">
        <f>P101*Invoer!$G$21/1000</f>
        <v>0</v>
      </c>
      <c r="AK101" s="62">
        <f>IF(Berekeningen!F101/(60/5)*Invoer!$G$18=0,(K101/24)/(60/5),Berekeningen!F101/(60/5)*Invoer!$G$18)</f>
        <v>2.5156370483811061</v>
      </c>
      <c r="AL101" s="17">
        <f>AK101*Invoer!$G$19</f>
        <v>1.6326484443993379</v>
      </c>
      <c r="AN101" s="60"/>
      <c r="AO101" s="57"/>
      <c r="AP101" s="57"/>
      <c r="AQ101" s="45"/>
      <c r="AR101" s="45"/>
      <c r="AS101" s="45"/>
      <c r="AT101" s="57"/>
      <c r="AV101" s="54"/>
      <c r="AX101" s="56"/>
    </row>
    <row r="102" spans="1:50" x14ac:dyDescent="0.35">
      <c r="A102" s="61">
        <v>0.34375</v>
      </c>
      <c r="B102" s="54"/>
      <c r="C102" s="16">
        <f>Invoer!$G$9*EXP(Invoer!$G$12*(1/(Invoer!N104+273.15)-1/Invoer!$G$10))</f>
        <v>3.1601078946449972E-2</v>
      </c>
      <c r="D102" s="10">
        <f>1/(C102*Invoer!$G$8*(Invoer!N104+273.15)*10^3)</f>
        <v>1.3122956593930508</v>
      </c>
      <c r="E102" s="20">
        <f>Invoer!M104</f>
        <v>0</v>
      </c>
      <c r="F102" s="21">
        <f>IFERROR(Invoer!V104 * Invoer!$G$11/(Invoer!W104+Invoer!$G$11) * (Invoer!N104 + 273.15) / 273.15,0)</f>
        <v>1230.4605597466182</v>
      </c>
      <c r="G102" s="21">
        <f t="shared" si="7"/>
        <v>29531.053433918838</v>
      </c>
      <c r="H102" s="119">
        <f>IF(Invoer!AJ104=0,0,(2.1473*Invoer!AJ104-11.45))</f>
        <v>65.852800000000002</v>
      </c>
      <c r="I102" s="119">
        <f>IF(Invoer!AK104=0,0,(2.1473*Invoer!AK104-11.45))</f>
        <v>65.852800000000002</v>
      </c>
      <c r="J102" s="119">
        <f>IF(Invoer!AL104=0,0,(2.1473*Invoer!AL104-11.45))</f>
        <v>65.852800000000002</v>
      </c>
      <c r="K102" s="21">
        <f t="shared" si="5"/>
        <v>56896.819199999998</v>
      </c>
      <c r="L102" s="115">
        <f>((Invoer!$G$13/Invoer!$G$14)^-0.49)*34500*((G102 / (24 * 60 * 60) * Invoer!$G$13)/Invoer!$G$7)^0.86</f>
        <v>6.716583486712814</v>
      </c>
      <c r="M102" s="17">
        <f>IF(L102=0,((Invoer!$G$13/Invoer!$G$14)^-0.49)*34500*((K102 / (24 * 60 * 60) * Invoer!$G$13)/Invoer!$G$7)^0.86,L102)</f>
        <v>6.716583486712814</v>
      </c>
      <c r="N102" s="9">
        <f>M102*(1.024^(Invoer!M104-20))</f>
        <v>4.17974016528437</v>
      </c>
      <c r="O102" s="50">
        <f>IF(G102=0,((D102*E102*(1-EXP((-N102/D102)*(Invoer!$G$7/K102))))*(K102/Invoer!$G$7)),((D102*E102*(1-EXP((-N102/D102)*(Invoer!$G$7/G102))))*(G102/Invoer!$G$7)))</f>
        <v>0</v>
      </c>
      <c r="P102" s="117">
        <f>IFERROR(O102*Invoer!$G$7*(5/(60*24)),0)</f>
        <v>0</v>
      </c>
      <c r="Q102" s="55"/>
      <c r="U102" s="16">
        <f>Invoer!$G$9*EXP(Invoer!$G$12*(1/(Invoer!P104+273.15)-1/Invoer!$G$10))</f>
        <v>3.1601078946449972E-2</v>
      </c>
      <c r="V102" s="20">
        <f>1/ ( U102*Invoer!$G$8 * (Invoer!P104 + 273.15) * 1000 )</f>
        <v>1.3122956593930508</v>
      </c>
      <c r="W102" s="30">
        <f>Invoer!O104</f>
        <v>0</v>
      </c>
      <c r="X102" s="20">
        <f>Invoer!$C$11*(Invoer!O104-Invoer!$G$20/V102)</f>
        <v>-6.8582105987934029E-4</v>
      </c>
      <c r="Y102" s="11">
        <f t="shared" si="6"/>
        <v>0</v>
      </c>
      <c r="Z102" s="22">
        <f>Y102*Invoer!$C$13 * (5/(60*24))</f>
        <v>0</v>
      </c>
      <c r="AE102" s="20">
        <f>Z102*Invoer!$G$21/1000</f>
        <v>0</v>
      </c>
      <c r="AF102" s="20">
        <f>P102*Invoer!$G$21/1000</f>
        <v>0</v>
      </c>
      <c r="AK102" s="62">
        <f>IF(Berekeningen!F102/(60/5)*Invoer!$G$18=0,(K102/24)/(60/5),Berekeningen!F102/(60/5)*Invoer!$G$18)</f>
        <v>2.4916826334869016</v>
      </c>
      <c r="AL102" s="17">
        <f>AK102*Invoer!$G$19</f>
        <v>1.6171020291329992</v>
      </c>
      <c r="AN102" s="60"/>
      <c r="AO102" s="57"/>
      <c r="AP102" s="57"/>
      <c r="AQ102" s="45"/>
      <c r="AR102" s="45"/>
      <c r="AS102" s="45"/>
      <c r="AT102" s="57"/>
      <c r="AV102" s="54"/>
      <c r="AX102" s="56"/>
    </row>
    <row r="103" spans="1:50" x14ac:dyDescent="0.35">
      <c r="A103" s="61">
        <v>0.34722222222222199</v>
      </c>
      <c r="B103" s="54"/>
      <c r="C103" s="16">
        <f>Invoer!$G$9*EXP(Invoer!$G$12*(1/(Invoer!N105+273.15)-1/Invoer!$G$10))</f>
        <v>3.1603986668697868E-2</v>
      </c>
      <c r="D103" s="10">
        <f>1/(C103*Invoer!$G$8*(Invoer!N105+273.15)*10^3)</f>
        <v>1.3121880122100034</v>
      </c>
      <c r="E103" s="20">
        <f>Invoer!M105</f>
        <v>4.8491379310344829E-3</v>
      </c>
      <c r="F103" s="21">
        <f>IFERROR(Invoer!V105 * Invoer!$G$11/(Invoer!W105+Invoer!$G$11) * (Invoer!N105 + 273.15) / 273.15,0)</f>
        <v>1193.4904171845128</v>
      </c>
      <c r="G103" s="21">
        <f t="shared" si="7"/>
        <v>28643.770012428307</v>
      </c>
      <c r="H103" s="119">
        <f>IF(Invoer!AJ105=0,0,(2.1473*Invoer!AJ105-11.45))</f>
        <v>65.852800000000002</v>
      </c>
      <c r="I103" s="119">
        <f>IF(Invoer!AK105=0,0,(2.1473*Invoer!AK105-11.45))</f>
        <v>65.852800000000002</v>
      </c>
      <c r="J103" s="119">
        <f>IF(Invoer!AL105=0,0,(2.1473*Invoer!AL105-11.45))</f>
        <v>65.852800000000002</v>
      </c>
      <c r="K103" s="21">
        <f t="shared" si="5"/>
        <v>56896.819199999998</v>
      </c>
      <c r="L103" s="115">
        <f>((Invoer!$G$13/Invoer!$G$14)^-0.49)*34500*((G103 / (24 * 60 * 60) * Invoer!$G$13)/Invoer!$G$7)^0.86</f>
        <v>6.5426619659267979</v>
      </c>
      <c r="M103" s="17">
        <f>IF(L103=0,((Invoer!$G$13/Invoer!$G$14)^-0.49)*34500*((K103 / (24 * 60 * 60) * Invoer!$G$13)/Invoer!$G$7)^0.86,L103)</f>
        <v>6.5426619659267979</v>
      </c>
      <c r="N103" s="9">
        <f>M103*(1.024^(Invoer!M105-20))</f>
        <v>4.0719768067641793</v>
      </c>
      <c r="O103" s="50">
        <f>IF(G103=0,((D103*E103*(1-EXP((-N103/D103)*(Invoer!$G$7/K103))))*(K103/Invoer!$G$7)),((D103*E103*(1-EXP((-N103/D103)*(Invoer!$G$7/G103))))*(G103/Invoer!$G$7)))</f>
        <v>1.1338143557758302E-2</v>
      </c>
      <c r="P103" s="117">
        <f>IFERROR(O103*Invoer!$G$7*(5/(60*24)),0)</f>
        <v>0.44880151582793282</v>
      </c>
      <c r="Q103" s="55"/>
      <c r="U103" s="16">
        <f>Invoer!$G$9*EXP(Invoer!$G$12*(1/(Invoer!P105+273.15)-1/Invoer!$G$10))</f>
        <v>3.1603986668697868E-2</v>
      </c>
      <c r="V103" s="20">
        <f>1/ ( U103*Invoer!$G$8 * (Invoer!P105 + 273.15) * 1000 )</f>
        <v>1.3121880122100034</v>
      </c>
      <c r="W103" s="30">
        <f>Invoer!O105</f>
        <v>0</v>
      </c>
      <c r="X103" s="20">
        <f>Invoer!$C$11*(Invoer!O105-Invoer!$G$20/V103)</f>
        <v>-6.8587732217139275E-4</v>
      </c>
      <c r="Y103" s="11">
        <f t="shared" si="6"/>
        <v>0</v>
      </c>
      <c r="Z103" s="22">
        <f>Y103*Invoer!$C$13 * (5/(60*24))</f>
        <v>0</v>
      </c>
      <c r="AE103" s="20">
        <f>Z103*Invoer!$G$21/1000</f>
        <v>0</v>
      </c>
      <c r="AF103" s="20">
        <f>P103*Invoer!$G$21/1000</f>
        <v>0.1189324016944022</v>
      </c>
      <c r="AK103" s="62">
        <f>IF(Berekeningen!F103/(60/5)*Invoer!$G$18=0,(K103/24)/(60/5),Berekeningen!F103/(60/5)*Invoer!$G$18)</f>
        <v>2.4168180947986384</v>
      </c>
      <c r="AL103" s="17">
        <f>AK103*Invoer!$G$19</f>
        <v>1.5685149435243164</v>
      </c>
      <c r="AN103" s="60"/>
      <c r="AO103" s="57"/>
      <c r="AP103" s="57"/>
      <c r="AQ103" s="45"/>
      <c r="AR103" s="45"/>
      <c r="AS103" s="45"/>
      <c r="AT103" s="57"/>
      <c r="AV103" s="54"/>
      <c r="AX103" s="56"/>
    </row>
    <row r="104" spans="1:50" x14ac:dyDescent="0.35">
      <c r="A104" s="61">
        <v>0.35069444444444398</v>
      </c>
      <c r="B104" s="54"/>
      <c r="C104" s="16">
        <f>Invoer!$G$9*EXP(Invoer!$G$12*(1/(Invoer!N106+273.15)-1/Invoer!$G$10))</f>
        <v>3.1606410019271482E-2</v>
      </c>
      <c r="D104" s="10">
        <f>1/(C104*Invoer!$G$8*(Invoer!N106+273.15)*10^3)</f>
        <v>1.3120983112292253</v>
      </c>
      <c r="E104" s="20">
        <f>Invoer!M106</f>
        <v>0</v>
      </c>
      <c r="F104" s="21">
        <f>IFERROR(Invoer!V106 * Invoer!$G$11/(Invoer!W106+Invoer!$G$11) * (Invoer!N106 + 273.15) / 273.15,0)</f>
        <v>1217.5717422988041</v>
      </c>
      <c r="G104" s="21">
        <f t="shared" si="7"/>
        <v>29221.721815171299</v>
      </c>
      <c r="H104" s="119">
        <f>IF(Invoer!AJ106=0,0,(2.1473*Invoer!AJ106-11.45))</f>
        <v>65.852800000000002</v>
      </c>
      <c r="I104" s="119">
        <f>IF(Invoer!AK106=0,0,(2.1473*Invoer!AK106-11.45))</f>
        <v>65.852800000000002</v>
      </c>
      <c r="J104" s="119">
        <f>IF(Invoer!AL106=0,0,(2.1473*Invoer!AL106-11.45))</f>
        <v>65.852800000000002</v>
      </c>
      <c r="K104" s="21">
        <f t="shared" si="5"/>
        <v>56896.819199999998</v>
      </c>
      <c r="L104" s="115">
        <f>((Invoer!$G$13/Invoer!$G$14)^-0.49)*34500*((G104 / (24 * 60 * 60) * Invoer!$G$13)/Invoer!$G$7)^0.86</f>
        <v>6.6560338083420527</v>
      </c>
      <c r="M104" s="17">
        <f>IF(L104=0,((Invoer!$G$13/Invoer!$G$14)^-0.49)*34500*((K104 / (24 * 60 * 60) * Invoer!$G$13)/Invoer!$G$7)^0.86,L104)</f>
        <v>6.6560338083420527</v>
      </c>
      <c r="N104" s="9">
        <f>M104*(1.024^(Invoer!M106-20))</f>
        <v>4.142060007927288</v>
      </c>
      <c r="O104" s="50">
        <f>IF(G104=0,((D104*E104*(1-EXP((-N104/D104)*(Invoer!$G$7/K104))))*(K104/Invoer!$G$7)),((D104*E104*(1-EXP((-N104/D104)*(Invoer!$G$7/G104))))*(G104/Invoer!$G$7)))</f>
        <v>0</v>
      </c>
      <c r="P104" s="117">
        <f>IFERROR(O104*Invoer!$G$7*(5/(60*24)),0)</f>
        <v>0</v>
      </c>
      <c r="Q104" s="55"/>
      <c r="U104" s="16">
        <f>Invoer!$G$9*EXP(Invoer!$G$12*(1/(Invoer!P106+273.15)-1/Invoer!$G$10))</f>
        <v>3.1606410019271482E-2</v>
      </c>
      <c r="V104" s="20">
        <f>1/ ( U104*Invoer!$G$8 * (Invoer!P106 + 273.15) * 1000 )</f>
        <v>1.3120983112292253</v>
      </c>
      <c r="W104" s="30">
        <f>Invoer!O106</f>
        <v>0</v>
      </c>
      <c r="X104" s="20">
        <f>Invoer!$C$11*(Invoer!O106-Invoer!$G$20/V104)</f>
        <v>-6.8592421185028772E-4</v>
      </c>
      <c r="Y104" s="11">
        <f t="shared" si="6"/>
        <v>0</v>
      </c>
      <c r="Z104" s="22">
        <f>Y104*Invoer!$C$13 * (5/(60*24))</f>
        <v>0</v>
      </c>
      <c r="AE104" s="20">
        <f>Z104*Invoer!$G$21/1000</f>
        <v>0</v>
      </c>
      <c r="AF104" s="20">
        <f>P104*Invoer!$G$21/1000</f>
        <v>0</v>
      </c>
      <c r="AK104" s="62">
        <f>IF(Berekeningen!F104/(60/5)*Invoer!$G$18=0,(K104/24)/(60/5),Berekeningen!F104/(60/5)*Invoer!$G$18)</f>
        <v>2.4655827781550781</v>
      </c>
      <c r="AL104" s="17">
        <f>AK104*Invoer!$G$19</f>
        <v>1.6001632230226457</v>
      </c>
      <c r="AN104" s="60"/>
      <c r="AO104" s="57"/>
      <c r="AP104" s="57"/>
      <c r="AQ104" s="45"/>
      <c r="AR104" s="45"/>
      <c r="AS104" s="45"/>
      <c r="AT104" s="57"/>
      <c r="AV104" s="54"/>
      <c r="AX104" s="56"/>
    </row>
    <row r="105" spans="1:50" x14ac:dyDescent="0.35">
      <c r="A105" s="61">
        <v>0.35416666666666702</v>
      </c>
      <c r="B105" s="54"/>
      <c r="C105" s="16">
        <f>Invoer!$G$9*EXP(Invoer!$G$12*(1/(Invoer!N107+273.15)-1/Invoer!$G$10))</f>
        <v>3.1606410019271482E-2</v>
      </c>
      <c r="D105" s="10">
        <f>1/(C105*Invoer!$G$8*(Invoer!N107+273.15)*10^3)</f>
        <v>1.3120983112292253</v>
      </c>
      <c r="E105" s="20">
        <f>Invoer!M107</f>
        <v>0</v>
      </c>
      <c r="F105" s="21">
        <f>IFERROR(Invoer!V107 * Invoer!$G$11/(Invoer!W107+Invoer!$G$11) * (Invoer!N107 + 273.15) / 273.15,0)</f>
        <v>1271.4786825230808</v>
      </c>
      <c r="G105" s="21">
        <f t="shared" si="7"/>
        <v>30515.488380553939</v>
      </c>
      <c r="H105" s="119">
        <f>IF(Invoer!AJ107=0,0,(2.1473*Invoer!AJ107-11.45))</f>
        <v>65.852800000000002</v>
      </c>
      <c r="I105" s="119">
        <f>IF(Invoer!AK107=0,0,(2.1473*Invoer!AK107-11.45))</f>
        <v>65.852800000000002</v>
      </c>
      <c r="J105" s="119">
        <f>IF(Invoer!AL107=0,0,(2.1473*Invoer!AL107-11.45))</f>
        <v>65.852800000000002</v>
      </c>
      <c r="K105" s="21">
        <f t="shared" si="5"/>
        <v>56896.819199999998</v>
      </c>
      <c r="L105" s="115">
        <f>((Invoer!$G$13/Invoer!$G$14)^-0.49)*34500*((G105 / (24 * 60 * 60) * Invoer!$G$13)/Invoer!$G$7)^0.86</f>
        <v>6.9086948207086856</v>
      </c>
      <c r="M105" s="17">
        <f>IF(L105=0,((Invoer!$G$13/Invoer!$G$14)^-0.49)*34500*((K105 / (24 * 60 * 60) * Invoer!$G$13)/Invoer!$G$7)^0.86,L105)</f>
        <v>6.9086948207086856</v>
      </c>
      <c r="N105" s="9">
        <f>M105*(1.024^(Invoer!M107-20))</f>
        <v>4.2992913419350298</v>
      </c>
      <c r="O105" s="50">
        <f>IF(G105=0,((D105*E105*(1-EXP((-N105/D105)*(Invoer!$G$7/K105))))*(K105/Invoer!$G$7)),((D105*E105*(1-EXP((-N105/D105)*(Invoer!$G$7/G105))))*(G105/Invoer!$G$7)))</f>
        <v>0</v>
      </c>
      <c r="P105" s="117">
        <f>IFERROR(O105*Invoer!$G$7*(5/(60*24)),0)</f>
        <v>0</v>
      </c>
      <c r="Q105" s="55"/>
      <c r="U105" s="16">
        <f>Invoer!$G$9*EXP(Invoer!$G$12*(1/(Invoer!P107+273.15)-1/Invoer!$G$10))</f>
        <v>3.1606410019271482E-2</v>
      </c>
      <c r="V105" s="20">
        <f>1/ ( U105*Invoer!$G$8 * (Invoer!P107 + 273.15) * 1000 )</f>
        <v>1.3120983112292253</v>
      </c>
      <c r="W105" s="30">
        <f>Invoer!O107</f>
        <v>0</v>
      </c>
      <c r="X105" s="20">
        <f>Invoer!$C$11*(Invoer!O107-Invoer!$G$20/V105)</f>
        <v>-6.8592421185028772E-4</v>
      </c>
      <c r="Y105" s="11">
        <f t="shared" si="6"/>
        <v>0</v>
      </c>
      <c r="Z105" s="22">
        <f>Y105*Invoer!$C$13 * (5/(60*24))</f>
        <v>0</v>
      </c>
      <c r="AE105" s="20">
        <f>Z105*Invoer!$G$21/1000</f>
        <v>0</v>
      </c>
      <c r="AF105" s="20">
        <f>P105*Invoer!$G$21/1000</f>
        <v>0</v>
      </c>
      <c r="AK105" s="62">
        <f>IF(Berekeningen!F105/(60/5)*Invoer!$G$18=0,(K105/24)/(60/5),Berekeningen!F105/(60/5)*Invoer!$G$18)</f>
        <v>2.5747443321092387</v>
      </c>
      <c r="AL105" s="17">
        <f>AK105*Invoer!$G$19</f>
        <v>1.6710090715388959</v>
      </c>
      <c r="AN105" s="60"/>
      <c r="AO105" s="57"/>
      <c r="AP105" s="57"/>
      <c r="AQ105" s="45"/>
      <c r="AR105" s="45"/>
      <c r="AS105" s="45"/>
      <c r="AT105" s="57"/>
      <c r="AV105" s="54"/>
      <c r="AX105" s="56"/>
    </row>
    <row r="106" spans="1:50" x14ac:dyDescent="0.35">
      <c r="A106" s="61">
        <v>0.35763888888888901</v>
      </c>
      <c r="B106" s="54"/>
      <c r="C106" s="16">
        <f>Invoer!$G$9*EXP(Invoer!$G$12*(1/(Invoer!N108+273.15)-1/Invoer!$G$10))</f>
        <v>3.1606652366764874E-2</v>
      </c>
      <c r="D106" s="10">
        <f>1/(C106*Invoer!$G$8*(Invoer!N108+273.15)*10^3)</f>
        <v>1.3120893413813972</v>
      </c>
      <c r="E106" s="20">
        <f>Invoer!M108</f>
        <v>0</v>
      </c>
      <c r="F106" s="21">
        <f>IFERROR(Invoer!V108 * Invoer!$G$11/(Invoer!W108+Invoer!$G$11) * (Invoer!N108 + 273.15) / 273.15,0)</f>
        <v>1256.9539285655392</v>
      </c>
      <c r="G106" s="21">
        <f t="shared" si="7"/>
        <v>30166.89428557294</v>
      </c>
      <c r="H106" s="119">
        <f>IF(Invoer!AJ108=0,0,(2.1473*Invoer!AJ108-11.45))</f>
        <v>65.852800000000002</v>
      </c>
      <c r="I106" s="119">
        <f>IF(Invoer!AK108=0,0,(2.1473*Invoer!AK108-11.45))</f>
        <v>65.852800000000002</v>
      </c>
      <c r="J106" s="119">
        <f>IF(Invoer!AL108=0,0,(2.1473*Invoer!AL108-11.45))</f>
        <v>65.852800000000002</v>
      </c>
      <c r="K106" s="21">
        <f t="shared" si="5"/>
        <v>56896.819199999998</v>
      </c>
      <c r="L106" s="115">
        <f>((Invoer!$G$13/Invoer!$G$14)^-0.49)*34500*((G106 / (24 * 60 * 60) * Invoer!$G$13)/Invoer!$G$7)^0.86</f>
        <v>6.8407677604015635</v>
      </c>
      <c r="M106" s="17">
        <f>IF(L106=0,((Invoer!$G$13/Invoer!$G$14)^-0.49)*34500*((K106 / (24 * 60 * 60) * Invoer!$G$13)/Invoer!$G$7)^0.86,L106)</f>
        <v>6.8407677604015635</v>
      </c>
      <c r="N106" s="9">
        <f>M106*(1.024^(Invoer!M108-20))</f>
        <v>4.257020228527888</v>
      </c>
      <c r="O106" s="50">
        <f>IF(G106=0,((D106*E106*(1-EXP((-N106/D106)*(Invoer!$G$7/K106))))*(K106/Invoer!$G$7)),((D106*E106*(1-EXP((-N106/D106)*(Invoer!$G$7/G106))))*(G106/Invoer!$G$7)))</f>
        <v>0</v>
      </c>
      <c r="P106" s="117">
        <f>IFERROR(O106*Invoer!$G$7*(5/(60*24)),0)</f>
        <v>0</v>
      </c>
      <c r="Q106" s="55"/>
      <c r="U106" s="16">
        <f>Invoer!$G$9*EXP(Invoer!$G$12*(1/(Invoer!P108+273.15)-1/Invoer!$G$10))</f>
        <v>3.1606652366764874E-2</v>
      </c>
      <c r="V106" s="20">
        <f>1/ ( U106*Invoer!$G$8 * (Invoer!P108 + 273.15) * 1000 )</f>
        <v>1.3120893413813972</v>
      </c>
      <c r="W106" s="30">
        <f>Invoer!O108</f>
        <v>0</v>
      </c>
      <c r="X106" s="20">
        <f>Invoer!$C$11*(Invoer!O108-Invoer!$G$20/V106)</f>
        <v>-6.8592890103996999E-4</v>
      </c>
      <c r="Y106" s="11">
        <f t="shared" si="6"/>
        <v>0</v>
      </c>
      <c r="Z106" s="22">
        <f>Y106*Invoer!$C$13 * (5/(60*24))</f>
        <v>0</v>
      </c>
      <c r="AE106" s="20">
        <f>Z106*Invoer!$G$21/1000</f>
        <v>0</v>
      </c>
      <c r="AF106" s="20">
        <f>P106*Invoer!$G$21/1000</f>
        <v>0</v>
      </c>
      <c r="AK106" s="62">
        <f>IF(Berekeningen!F106/(60/5)*Invoer!$G$18=0,(K106/24)/(60/5),Berekeningen!F106/(60/5)*Invoer!$G$18)</f>
        <v>2.5453317053452169</v>
      </c>
      <c r="AL106" s="17">
        <f>AK106*Invoer!$G$19</f>
        <v>1.6519202767690457</v>
      </c>
      <c r="AN106" s="60"/>
      <c r="AO106" s="57"/>
      <c r="AP106" s="57"/>
      <c r="AQ106" s="45"/>
      <c r="AR106" s="45"/>
      <c r="AS106" s="45"/>
      <c r="AT106" s="57"/>
      <c r="AV106" s="54"/>
      <c r="AX106" s="56"/>
    </row>
    <row r="107" spans="1:50" x14ac:dyDescent="0.35">
      <c r="A107" s="61">
        <v>0.36111111111111099</v>
      </c>
      <c r="B107" s="54"/>
      <c r="C107" s="16">
        <f>Invoer!$G$9*EXP(Invoer!$G$12*(1/(Invoer!N109+273.15)-1/Invoer!$G$10))</f>
        <v>3.1606410019271482E-2</v>
      </c>
      <c r="D107" s="10">
        <f>1/(C107*Invoer!$G$8*(Invoer!N109+273.15)*10^3)</f>
        <v>1.3120983112292253</v>
      </c>
      <c r="E107" s="20">
        <f>Invoer!M109</f>
        <v>0</v>
      </c>
      <c r="F107" s="21">
        <f>IFERROR(Invoer!V109 * Invoer!$G$11/(Invoer!W109+Invoer!$G$11) * (Invoer!N109 + 273.15) / 273.15,0)</f>
        <v>1217.5824992550654</v>
      </c>
      <c r="G107" s="21">
        <f t="shared" si="7"/>
        <v>29221.979982121571</v>
      </c>
      <c r="H107" s="119">
        <f>IF(Invoer!AJ109=0,0,(2.1473*Invoer!AJ109-11.45))</f>
        <v>65.852800000000002</v>
      </c>
      <c r="I107" s="119">
        <f>IF(Invoer!AK109=0,0,(2.1473*Invoer!AK109-11.45))</f>
        <v>65.852800000000002</v>
      </c>
      <c r="J107" s="119">
        <f>IF(Invoer!AL109=0,0,(2.1473*Invoer!AL109-11.45))</f>
        <v>65.852800000000002</v>
      </c>
      <c r="K107" s="21">
        <f t="shared" si="5"/>
        <v>56896.819199999998</v>
      </c>
      <c r="L107" s="115">
        <f>((Invoer!$G$13/Invoer!$G$14)^-0.49)*34500*((G107 / (24 * 60 * 60) * Invoer!$G$13)/Invoer!$G$7)^0.86</f>
        <v>6.6560843801574929</v>
      </c>
      <c r="M107" s="17">
        <f>IF(L107=0,((Invoer!$G$13/Invoer!$G$14)^-0.49)*34500*((K107 / (24 * 60 * 60) * Invoer!$G$13)/Invoer!$G$7)^0.86,L107)</f>
        <v>6.6560843801574929</v>
      </c>
      <c r="N107" s="9">
        <f>M107*(1.024^(Invoer!M109-20))</f>
        <v>4.1420914788452992</v>
      </c>
      <c r="O107" s="50">
        <f>IF(G107=0,((D107*E107*(1-EXP((-N107/D107)*(Invoer!$G$7/K107))))*(K107/Invoer!$G$7)),((D107*E107*(1-EXP((-N107/D107)*(Invoer!$G$7/G107))))*(G107/Invoer!$G$7)))</f>
        <v>0</v>
      </c>
      <c r="P107" s="117">
        <f>IFERROR(O107*Invoer!$G$7*(5/(60*24)),0)</f>
        <v>0</v>
      </c>
      <c r="Q107" s="55"/>
      <c r="U107" s="16">
        <f>Invoer!$G$9*EXP(Invoer!$G$12*(1/(Invoer!P109+273.15)-1/Invoer!$G$10))</f>
        <v>3.1606410019271482E-2</v>
      </c>
      <c r="V107" s="20">
        <f>1/ ( U107*Invoer!$G$8 * (Invoer!P109 + 273.15) * 1000 )</f>
        <v>1.3120983112292253</v>
      </c>
      <c r="W107" s="30">
        <f>Invoer!O109</f>
        <v>0</v>
      </c>
      <c r="X107" s="20">
        <f>Invoer!$C$11*(Invoer!O109-Invoer!$G$20/V107)</f>
        <v>-6.8592421185028772E-4</v>
      </c>
      <c r="Y107" s="11">
        <f t="shared" si="6"/>
        <v>0</v>
      </c>
      <c r="Z107" s="22">
        <f>Y107*Invoer!$C$13 * (5/(60*24))</f>
        <v>0</v>
      </c>
      <c r="AE107" s="20">
        <f>Z107*Invoer!$G$21/1000</f>
        <v>0</v>
      </c>
      <c r="AF107" s="20">
        <f>P107*Invoer!$G$21/1000</f>
        <v>0</v>
      </c>
      <c r="AK107" s="62">
        <f>IF(Berekeningen!F107/(60/5)*Invoer!$G$18=0,(K107/24)/(60/5),Berekeningen!F107/(60/5)*Invoer!$G$18)</f>
        <v>2.4656045609915074</v>
      </c>
      <c r="AL107" s="17">
        <f>AK107*Invoer!$G$19</f>
        <v>1.6001773600834883</v>
      </c>
      <c r="AN107" s="60"/>
      <c r="AO107" s="57"/>
      <c r="AP107" s="57"/>
      <c r="AQ107" s="45"/>
      <c r="AR107" s="45"/>
      <c r="AS107" s="45"/>
      <c r="AT107" s="57"/>
      <c r="AV107" s="54"/>
      <c r="AX107" s="56"/>
    </row>
    <row r="108" spans="1:50" x14ac:dyDescent="0.35">
      <c r="A108" s="61">
        <v>0.36458333333333298</v>
      </c>
      <c r="B108" s="54"/>
      <c r="C108" s="16">
        <f>Invoer!$G$9*EXP(Invoer!$G$12*(1/(Invoer!N110+273.15)-1/Invoer!$G$10))</f>
        <v>3.1606652366764874E-2</v>
      </c>
      <c r="D108" s="10">
        <f>1/(C108*Invoer!$G$8*(Invoer!N110+273.15)*10^3)</f>
        <v>1.3120893413813972</v>
      </c>
      <c r="E108" s="20">
        <f>Invoer!M110</f>
        <v>0</v>
      </c>
      <c r="F108" s="21">
        <f>IFERROR(Invoer!V110 * Invoer!$G$11/(Invoer!W110+Invoer!$G$11) * (Invoer!N110 + 273.15) / 273.15,0)</f>
        <v>1204.061303693411</v>
      </c>
      <c r="G108" s="21">
        <f t="shared" si="7"/>
        <v>28897.471288641864</v>
      </c>
      <c r="H108" s="119">
        <f>IF(Invoer!AJ110=0,0,(2.1473*Invoer!AJ110-11.45))</f>
        <v>65.852800000000002</v>
      </c>
      <c r="I108" s="119">
        <f>IF(Invoer!AK110=0,0,(2.1473*Invoer!AK110-11.45))</f>
        <v>65.852800000000002</v>
      </c>
      <c r="J108" s="119">
        <f>IF(Invoer!AL110=0,0,(2.1473*Invoer!AL110-11.45))</f>
        <v>65.852800000000002</v>
      </c>
      <c r="K108" s="21">
        <f t="shared" si="5"/>
        <v>56896.819199999998</v>
      </c>
      <c r="L108" s="115">
        <f>((Invoer!$G$13/Invoer!$G$14)^-0.49)*34500*((G108 / (24 * 60 * 60) * Invoer!$G$13)/Invoer!$G$7)^0.86</f>
        <v>6.5924674269933679</v>
      </c>
      <c r="M108" s="17">
        <f>IF(L108=0,((Invoer!$G$13/Invoer!$G$14)^-0.49)*34500*((K108 / (24 * 60 * 60) * Invoer!$G$13)/Invoer!$G$7)^0.86,L108)</f>
        <v>6.5924674269933679</v>
      </c>
      <c r="N108" s="9">
        <f>M108*(1.024^(Invoer!M110-20))</f>
        <v>4.1025025516981666</v>
      </c>
      <c r="O108" s="50">
        <f>IF(G108=0,((D108*E108*(1-EXP((-N108/D108)*(Invoer!$G$7/K108))))*(K108/Invoer!$G$7)),((D108*E108*(1-EXP((-N108/D108)*(Invoer!$G$7/G108))))*(G108/Invoer!$G$7)))</f>
        <v>0</v>
      </c>
      <c r="P108" s="117">
        <f>IFERROR(O108*Invoer!$G$7*(5/(60*24)),0)</f>
        <v>0</v>
      </c>
      <c r="Q108" s="55"/>
      <c r="U108" s="16">
        <f>Invoer!$G$9*EXP(Invoer!$G$12*(1/(Invoer!P110+273.15)-1/Invoer!$G$10))</f>
        <v>3.1606652366764874E-2</v>
      </c>
      <c r="V108" s="20">
        <f>1/ ( U108*Invoer!$G$8 * (Invoer!P110 + 273.15) * 1000 )</f>
        <v>1.3120893413813972</v>
      </c>
      <c r="W108" s="30">
        <f>Invoer!O110</f>
        <v>0</v>
      </c>
      <c r="X108" s="20">
        <f>Invoer!$C$11*(Invoer!O110-Invoer!$G$20/V108)</f>
        <v>-6.8592890103996999E-4</v>
      </c>
      <c r="Y108" s="11">
        <f t="shared" si="6"/>
        <v>0</v>
      </c>
      <c r="Z108" s="22">
        <f>Y108*Invoer!$C$13 * (5/(60*24))</f>
        <v>0</v>
      </c>
      <c r="AE108" s="20">
        <f>Z108*Invoer!$G$21/1000</f>
        <v>0</v>
      </c>
      <c r="AF108" s="20">
        <f>P108*Invoer!$G$21/1000</f>
        <v>0</v>
      </c>
      <c r="AK108" s="62">
        <f>IF(Berekeningen!F108/(60/5)*Invoer!$G$18=0,(K108/24)/(60/5),Berekeningen!F108/(60/5)*Invoer!$G$18)</f>
        <v>2.4382241399791571</v>
      </c>
      <c r="AL108" s="17">
        <f>AK108*Invoer!$G$19</f>
        <v>1.5824074668464729</v>
      </c>
      <c r="AN108" s="60"/>
      <c r="AO108" s="57"/>
      <c r="AP108" s="57"/>
      <c r="AQ108" s="45"/>
      <c r="AR108" s="45"/>
      <c r="AS108" s="45"/>
      <c r="AT108" s="57"/>
      <c r="AV108" s="54"/>
      <c r="AX108" s="56"/>
    </row>
    <row r="109" spans="1:50" x14ac:dyDescent="0.35">
      <c r="A109" s="61">
        <v>0.36805555555555602</v>
      </c>
      <c r="B109" s="54"/>
      <c r="C109" s="16">
        <f>Invoer!$G$9*EXP(Invoer!$G$12*(1/(Invoer!N111+273.15)-1/Invoer!$G$10))</f>
        <v>3.1607621779350822E-2</v>
      </c>
      <c r="D109" s="10">
        <f>1/(C109*Invoer!$G$8*(Invoer!N111+273.15)*10^3)</f>
        <v>1.3120534624450713</v>
      </c>
      <c r="E109" s="20">
        <f>Invoer!M111</f>
        <v>0</v>
      </c>
      <c r="F109" s="21">
        <f>IFERROR(Invoer!V111 * Invoer!$G$11/(Invoer!W111+Invoer!$G$11) * (Invoer!N111 + 273.15) / 273.15,0)</f>
        <v>1195.0602349769285</v>
      </c>
      <c r="G109" s="21">
        <f t="shared" si="7"/>
        <v>28681.445639446283</v>
      </c>
      <c r="H109" s="119">
        <f>IF(Invoer!AJ111=0,0,(2.1473*Invoer!AJ111-11.45))</f>
        <v>65.852800000000002</v>
      </c>
      <c r="I109" s="119">
        <f>IF(Invoer!AK111=0,0,(2.1473*Invoer!AK111-11.45))</f>
        <v>65.852800000000002</v>
      </c>
      <c r="J109" s="119">
        <f>IF(Invoer!AL111=0,0,(2.1473*Invoer!AL111-11.45))</f>
        <v>65.852800000000002</v>
      </c>
      <c r="K109" s="21">
        <f t="shared" si="5"/>
        <v>56896.819199999998</v>
      </c>
      <c r="L109" s="115">
        <f>((Invoer!$G$13/Invoer!$G$14)^-0.49)*34500*((G109 / (24 * 60 * 60) * Invoer!$G$13)/Invoer!$G$7)^0.86</f>
        <v>6.5500621628432212</v>
      </c>
      <c r="M109" s="17">
        <f>IF(L109=0,((Invoer!$G$13/Invoer!$G$14)^-0.49)*34500*((K109 / (24 * 60 * 60) * Invoer!$G$13)/Invoer!$G$7)^0.86,L109)</f>
        <v>6.5500621628432212</v>
      </c>
      <c r="N109" s="9">
        <f>M109*(1.024^(Invoer!M111-20))</f>
        <v>4.076113691031356</v>
      </c>
      <c r="O109" s="50">
        <f>IF(G109=0,((D109*E109*(1-EXP((-N109/D109)*(Invoer!$G$7/K109))))*(K109/Invoer!$G$7)),((D109*E109*(1-EXP((-N109/D109)*(Invoer!$G$7/G109))))*(G109/Invoer!$G$7)))</f>
        <v>0</v>
      </c>
      <c r="P109" s="117">
        <f>IFERROR(O109*Invoer!$G$7*(5/(60*24)),0)</f>
        <v>0</v>
      </c>
      <c r="Q109" s="55"/>
      <c r="U109" s="16">
        <f>Invoer!$G$9*EXP(Invoer!$G$12*(1/(Invoer!P111+273.15)-1/Invoer!$G$10))</f>
        <v>3.1607621779350822E-2</v>
      </c>
      <c r="V109" s="20">
        <f>1/ ( U109*Invoer!$G$8 * (Invoer!P111 + 273.15) * 1000 )</f>
        <v>1.3120534624450713</v>
      </c>
      <c r="W109" s="30">
        <f>Invoer!O111</f>
        <v>0</v>
      </c>
      <c r="X109" s="20">
        <f>Invoer!$C$11*(Invoer!O111-Invoer!$G$20/V109)</f>
        <v>-6.8594765820198284E-4</v>
      </c>
      <c r="Y109" s="11">
        <f t="shared" si="6"/>
        <v>0</v>
      </c>
      <c r="Z109" s="22">
        <f>Y109*Invoer!$C$13 * (5/(60*24))</f>
        <v>0</v>
      </c>
      <c r="AE109" s="20">
        <f>Z109*Invoer!$G$21/1000</f>
        <v>0</v>
      </c>
      <c r="AF109" s="20">
        <f>P109*Invoer!$G$21/1000</f>
        <v>0</v>
      </c>
      <c r="AK109" s="62">
        <f>IF(Berekeningen!F109/(60/5)*Invoer!$G$18=0,(K109/24)/(60/5),Berekeningen!F109/(60/5)*Invoer!$G$18)</f>
        <v>2.4199969758282802</v>
      </c>
      <c r="AL109" s="17">
        <f>AK109*Invoer!$G$19</f>
        <v>1.570578037312554</v>
      </c>
      <c r="AN109" s="60"/>
      <c r="AO109" s="57"/>
      <c r="AP109" s="57"/>
      <c r="AQ109" s="45"/>
      <c r="AR109" s="45"/>
      <c r="AS109" s="45"/>
      <c r="AT109" s="57"/>
      <c r="AV109" s="54"/>
      <c r="AX109" s="56"/>
    </row>
    <row r="110" spans="1:50" x14ac:dyDescent="0.35">
      <c r="A110" s="61">
        <v>0.37152777777777801</v>
      </c>
      <c r="B110" s="54"/>
      <c r="C110" s="16">
        <f>Invoer!$G$9*EXP(Invoer!$G$12*(1/(Invoer!N112+273.15)-1/Invoer!$G$10))</f>
        <v>3.1607621779350822E-2</v>
      </c>
      <c r="D110" s="10">
        <f>1/(C110*Invoer!$G$8*(Invoer!N112+273.15)*10^3)</f>
        <v>1.3120534624450713</v>
      </c>
      <c r="E110" s="20">
        <f>Invoer!M112</f>
        <v>0</v>
      </c>
      <c r="F110" s="21">
        <f>IFERROR(Invoer!V112 * Invoer!$G$11/(Invoer!W112+Invoer!$G$11) * (Invoer!N112 + 273.15) / 273.15,0)</f>
        <v>1196.9220432513644</v>
      </c>
      <c r="G110" s="21">
        <f t="shared" si="7"/>
        <v>28726.129038032745</v>
      </c>
      <c r="H110" s="119">
        <f>IF(Invoer!AJ112=0,0,(2.1473*Invoer!AJ112-11.45))</f>
        <v>65.852800000000002</v>
      </c>
      <c r="I110" s="119">
        <f>IF(Invoer!AK112=0,0,(2.1473*Invoer!AK112-11.45))</f>
        <v>65.852800000000002</v>
      </c>
      <c r="J110" s="119">
        <f>IF(Invoer!AL112=0,0,(2.1473*Invoer!AL112-11.45))</f>
        <v>65.852800000000002</v>
      </c>
      <c r="K110" s="21">
        <f t="shared" si="5"/>
        <v>56896.819199999998</v>
      </c>
      <c r="L110" s="115">
        <f>((Invoer!$G$13/Invoer!$G$14)^-0.49)*34500*((G110 / (24 * 60 * 60) * Invoer!$G$13)/Invoer!$G$7)^0.86</f>
        <v>6.5588370531673839</v>
      </c>
      <c r="M110" s="17">
        <f>IF(L110=0,((Invoer!$G$13/Invoer!$G$14)^-0.49)*34500*((K110 / (24 * 60 * 60) * Invoer!$G$13)/Invoer!$G$7)^0.86,L110)</f>
        <v>6.5588370531673839</v>
      </c>
      <c r="N110" s="9">
        <f>M110*(1.024^(Invoer!M112-20))</f>
        <v>4.0815743186862381</v>
      </c>
      <c r="O110" s="50">
        <f>IF(G110=0,((D110*E110*(1-EXP((-N110/D110)*(Invoer!$G$7/K110))))*(K110/Invoer!$G$7)),((D110*E110*(1-EXP((-N110/D110)*(Invoer!$G$7/G110))))*(G110/Invoer!$G$7)))</f>
        <v>0</v>
      </c>
      <c r="P110" s="117">
        <f>IFERROR(O110*Invoer!$G$7*(5/(60*24)),0)</f>
        <v>0</v>
      </c>
      <c r="Q110" s="55"/>
      <c r="U110" s="16">
        <f>Invoer!$G$9*EXP(Invoer!$G$12*(1/(Invoer!P112+273.15)-1/Invoer!$G$10))</f>
        <v>3.1607621779350822E-2</v>
      </c>
      <c r="V110" s="20">
        <f>1/ ( U110*Invoer!$G$8 * (Invoer!P112 + 273.15) * 1000 )</f>
        <v>1.3120534624450713</v>
      </c>
      <c r="W110" s="30">
        <f>Invoer!O112</f>
        <v>0</v>
      </c>
      <c r="X110" s="20">
        <f>Invoer!$C$11*(Invoer!O112-Invoer!$G$20/V110)</f>
        <v>-6.8594765820198284E-4</v>
      </c>
      <c r="Y110" s="11">
        <f t="shared" si="6"/>
        <v>0</v>
      </c>
      <c r="Z110" s="22">
        <f>Y110*Invoer!$C$13 * (5/(60*24))</f>
        <v>0</v>
      </c>
      <c r="AE110" s="20">
        <f>Z110*Invoer!$G$21/1000</f>
        <v>0</v>
      </c>
      <c r="AF110" s="20">
        <f>P110*Invoer!$G$21/1000</f>
        <v>0</v>
      </c>
      <c r="AK110" s="62">
        <f>IF(Berekeningen!F110/(60/5)*Invoer!$G$18=0,(K110/24)/(60/5),Berekeningen!F110/(60/5)*Invoer!$G$18)</f>
        <v>2.4237671375840129</v>
      </c>
      <c r="AL110" s="17">
        <f>AK110*Invoer!$G$19</f>
        <v>1.5730248722920244</v>
      </c>
      <c r="AN110" s="60"/>
      <c r="AO110" s="57"/>
      <c r="AP110" s="57"/>
      <c r="AQ110" s="45"/>
      <c r="AR110" s="45"/>
      <c r="AS110" s="45"/>
      <c r="AT110" s="57"/>
      <c r="AV110" s="54"/>
      <c r="AX110" s="56"/>
    </row>
    <row r="111" spans="1:50" x14ac:dyDescent="0.35">
      <c r="A111" s="61">
        <v>0.375</v>
      </c>
      <c r="B111" s="54"/>
      <c r="C111" s="16">
        <f>Invoer!$G$9*EXP(Invoer!$G$12*(1/(Invoer!N113+273.15)-1/Invoer!$G$10))</f>
        <v>3.1606894716519549E-2</v>
      </c>
      <c r="D111" s="10">
        <f>1/(C111*Invoer!$G$8*(Invoer!N113+273.15)*10^3)</f>
        <v>1.3120803715790654</v>
      </c>
      <c r="E111" s="20">
        <f>Invoer!M113</f>
        <v>0</v>
      </c>
      <c r="F111" s="21">
        <f>IFERROR(Invoer!V113 * Invoer!$G$11/(Invoer!W113+Invoer!$G$11) * (Invoer!N113 + 273.15) / 273.15,0)</f>
        <v>1197.9489322380507</v>
      </c>
      <c r="G111" s="21">
        <f t="shared" si="7"/>
        <v>28750.774373713219</v>
      </c>
      <c r="H111" s="119">
        <f>IF(Invoer!AJ113=0,0,(2.1473*Invoer!AJ113-11.45))</f>
        <v>65.852800000000002</v>
      </c>
      <c r="I111" s="119">
        <f>IF(Invoer!AK113=0,0,(2.1473*Invoer!AK113-11.45))</f>
        <v>65.852800000000002</v>
      </c>
      <c r="J111" s="119">
        <f>IF(Invoer!AL113=0,0,(2.1473*Invoer!AL113-11.45))</f>
        <v>65.852800000000002</v>
      </c>
      <c r="K111" s="21">
        <f t="shared" si="5"/>
        <v>56896.819199999998</v>
      </c>
      <c r="L111" s="115">
        <f>((Invoer!$G$13/Invoer!$G$14)^-0.49)*34500*((G111 / (24 * 60 * 60) * Invoer!$G$13)/Invoer!$G$7)^0.86</f>
        <v>6.5636760668412188</v>
      </c>
      <c r="M111" s="17">
        <f>IF(L111=0,((Invoer!$G$13/Invoer!$G$14)^-0.49)*34500*((K111 / (24 * 60 * 60) * Invoer!$G$13)/Invoer!$G$7)^0.86,L111)</f>
        <v>6.5636760668412188</v>
      </c>
      <c r="N111" s="9">
        <f>M111*(1.024^(Invoer!M113-20))</f>
        <v>4.0845856442884436</v>
      </c>
      <c r="O111" s="50">
        <f>IF(G111=0,((D111*E111*(1-EXP((-N111/D111)*(Invoer!$G$7/K111))))*(K111/Invoer!$G$7)),((D111*E111*(1-EXP((-N111/D111)*(Invoer!$G$7/G111))))*(G111/Invoer!$G$7)))</f>
        <v>0</v>
      </c>
      <c r="P111" s="117">
        <f>IFERROR(O111*Invoer!$G$7*(5/(60*24)),0)</f>
        <v>0</v>
      </c>
      <c r="Q111" s="55"/>
      <c r="U111" s="16">
        <f>Invoer!$G$9*EXP(Invoer!$G$12*(1/(Invoer!P113+273.15)-1/Invoer!$G$10))</f>
        <v>3.1606894716519549E-2</v>
      </c>
      <c r="V111" s="20">
        <f>1/ ( U111*Invoer!$G$8 * (Invoer!P113 + 273.15) * 1000 )</f>
        <v>1.3120803715790654</v>
      </c>
      <c r="W111" s="30">
        <f>Invoer!O113</f>
        <v>0</v>
      </c>
      <c r="X111" s="20">
        <f>Invoer!$C$11*(Invoer!O113-Invoer!$G$20/V111)</f>
        <v>-6.8593359026998166E-4</v>
      </c>
      <c r="Y111" s="11">
        <f t="shared" si="6"/>
        <v>0</v>
      </c>
      <c r="Z111" s="22">
        <f>Y111*Invoer!$C$13 * (5/(60*24))</f>
        <v>0</v>
      </c>
      <c r="AE111" s="20">
        <f>Z111*Invoer!$G$21/1000</f>
        <v>0</v>
      </c>
      <c r="AF111" s="20">
        <f>P111*Invoer!$G$21/1000</f>
        <v>0</v>
      </c>
      <c r="AK111" s="62">
        <f>IF(Berekeningen!F111/(60/5)*Invoer!$G$18=0,(K111/24)/(60/5),Berekeningen!F111/(60/5)*Invoer!$G$18)</f>
        <v>2.4258465877820523</v>
      </c>
      <c r="AL111" s="17">
        <f>AK111*Invoer!$G$19</f>
        <v>1.574374435470552</v>
      </c>
      <c r="AN111" s="60"/>
      <c r="AO111" s="57"/>
      <c r="AP111" s="57"/>
      <c r="AQ111" s="45"/>
      <c r="AR111" s="45"/>
      <c r="AS111" s="45"/>
      <c r="AT111" s="57"/>
      <c r="AV111" s="54"/>
      <c r="AX111" s="56"/>
    </row>
    <row r="112" spans="1:50" x14ac:dyDescent="0.35">
      <c r="A112" s="61">
        <v>0.37847222222222199</v>
      </c>
      <c r="B112" s="54"/>
      <c r="C112" s="16">
        <f>Invoer!$G$9*EXP(Invoer!$G$12*(1/(Invoer!N114+273.15)-1/Invoer!$G$10))</f>
        <v>3.160786413815047E-2</v>
      </c>
      <c r="D112" s="10">
        <f>1/(C112*Invoer!$G$8*(Invoer!N114+273.15)*10^3)</f>
        <v>1.3120444928247377</v>
      </c>
      <c r="E112" s="20">
        <f>Invoer!M114</f>
        <v>0</v>
      </c>
      <c r="F112" s="21">
        <f>IFERROR(Invoer!V114 * Invoer!$G$11/(Invoer!W114+Invoer!$G$11) * (Invoer!N114 + 273.15) / 273.15,0)</f>
        <v>1174.296816787878</v>
      </c>
      <c r="G112" s="21">
        <f t="shared" si="7"/>
        <v>28183.123602909072</v>
      </c>
      <c r="H112" s="119">
        <f>IF(Invoer!AJ114=0,0,(2.1473*Invoer!AJ114-11.45))</f>
        <v>65.852800000000002</v>
      </c>
      <c r="I112" s="119">
        <f>IF(Invoer!AK114=0,0,(2.1473*Invoer!AK114-11.45))</f>
        <v>65.852800000000002</v>
      </c>
      <c r="J112" s="119">
        <f>IF(Invoer!AL114=0,0,(2.1473*Invoer!AL114-11.45))</f>
        <v>65.852800000000002</v>
      </c>
      <c r="K112" s="21">
        <f t="shared" si="5"/>
        <v>56896.819199999998</v>
      </c>
      <c r="L112" s="115">
        <f>((Invoer!$G$13/Invoer!$G$14)^-0.49)*34500*((G112 / (24 * 60 * 60) * Invoer!$G$13)/Invoer!$G$7)^0.86</f>
        <v>6.4520715859393372</v>
      </c>
      <c r="M112" s="17">
        <f>IF(L112=0,((Invoer!$G$13/Invoer!$G$14)^-0.49)*34500*((K112 / (24 * 60 * 60) * Invoer!$G$13)/Invoer!$G$7)^0.86,L112)</f>
        <v>6.4520715859393372</v>
      </c>
      <c r="N112" s="9">
        <f>M112*(1.024^(Invoer!M114-20))</f>
        <v>4.015134005315427</v>
      </c>
      <c r="O112" s="50">
        <f>IF(G112=0,((D112*E112*(1-EXP((-N112/D112)*(Invoer!$G$7/K112))))*(K112/Invoer!$G$7)),((D112*E112*(1-EXP((-N112/D112)*(Invoer!$G$7/G112))))*(G112/Invoer!$G$7)))</f>
        <v>0</v>
      </c>
      <c r="P112" s="117">
        <f>IFERROR(O112*Invoer!$G$7*(5/(60*24)),0)</f>
        <v>0</v>
      </c>
      <c r="Q112" s="55"/>
      <c r="U112" s="16">
        <f>Invoer!$G$9*EXP(Invoer!$G$12*(1/(Invoer!P114+273.15)-1/Invoer!$G$10))</f>
        <v>3.160786413815047E-2</v>
      </c>
      <c r="V112" s="20">
        <f>1/ ( U112*Invoer!$G$8 * (Invoer!P114 + 273.15) * 1000 )</f>
        <v>1.3120444928247377</v>
      </c>
      <c r="W112" s="30">
        <f>Invoer!O114</f>
        <v>0</v>
      </c>
      <c r="X112" s="20">
        <f>Invoer!$C$11*(Invoer!O114-Invoer!$G$20/V112)</f>
        <v>-6.8595234759330796E-4</v>
      </c>
      <c r="Y112" s="11">
        <f t="shared" si="6"/>
        <v>0</v>
      </c>
      <c r="Z112" s="22">
        <f>Y112*Invoer!$C$13 * (5/(60*24))</f>
        <v>0</v>
      </c>
      <c r="AE112" s="20">
        <f>Z112*Invoer!$G$21/1000</f>
        <v>0</v>
      </c>
      <c r="AF112" s="20">
        <f>P112*Invoer!$G$21/1000</f>
        <v>0</v>
      </c>
      <c r="AK112" s="62">
        <f>IF(Berekeningen!F112/(60/5)*Invoer!$G$18=0,(K112/24)/(60/5),Berekeningen!F112/(60/5)*Invoer!$G$18)</f>
        <v>2.3779510539954529</v>
      </c>
      <c r="AL112" s="17">
        <f>AK112*Invoer!$G$19</f>
        <v>1.543290234043049</v>
      </c>
      <c r="AN112" s="60"/>
      <c r="AO112" s="57"/>
      <c r="AP112" s="57"/>
      <c r="AQ112" s="45"/>
      <c r="AR112" s="45"/>
      <c r="AS112" s="45"/>
      <c r="AT112" s="57"/>
      <c r="AV112" s="54"/>
      <c r="AX112" s="56"/>
    </row>
    <row r="113" spans="1:50" x14ac:dyDescent="0.35">
      <c r="A113" s="61">
        <v>0.38194444444444398</v>
      </c>
      <c r="B113" s="54"/>
      <c r="C113" s="16">
        <f>Invoer!$G$9*EXP(Invoer!$G$12*(1/(Invoer!N115+273.15)-1/Invoer!$G$10))</f>
        <v>3.1607379422812408E-2</v>
      </c>
      <c r="D113" s="10">
        <f>1/(C113*Invoer!$G$8*(Invoer!N115+273.15)*10^3)</f>
        <v>1.3120624321109062</v>
      </c>
      <c r="E113" s="20">
        <f>Invoer!M115</f>
        <v>0</v>
      </c>
      <c r="F113" s="21">
        <f>IFERROR(Invoer!V115 * Invoer!$G$11/(Invoer!W115+Invoer!$G$11) * (Invoer!N115 + 273.15) / 273.15,0)</f>
        <v>1168.3951269606716</v>
      </c>
      <c r="G113" s="21">
        <f t="shared" si="7"/>
        <v>28041.483047056121</v>
      </c>
      <c r="H113" s="119">
        <f>IF(Invoer!AJ115=0,0,(2.1473*Invoer!AJ115-11.45))</f>
        <v>65.852800000000002</v>
      </c>
      <c r="I113" s="119">
        <f>IF(Invoer!AK115=0,0,(2.1473*Invoer!AK115-11.45))</f>
        <v>65.852800000000002</v>
      </c>
      <c r="J113" s="119">
        <f>IF(Invoer!AL115=0,0,(2.1473*Invoer!AL115-11.45))</f>
        <v>65.852800000000002</v>
      </c>
      <c r="K113" s="21">
        <f t="shared" si="5"/>
        <v>56896.819199999998</v>
      </c>
      <c r="L113" s="115">
        <f>((Invoer!$G$13/Invoer!$G$14)^-0.49)*34500*((G113 / (24 * 60 * 60) * Invoer!$G$13)/Invoer!$G$7)^0.86</f>
        <v>6.4241751207689521</v>
      </c>
      <c r="M113" s="17">
        <f>IF(L113=0,((Invoer!$G$13/Invoer!$G$14)^-0.49)*34500*((K113 / (24 * 60 * 60) * Invoer!$G$13)/Invoer!$G$7)^0.86,L113)</f>
        <v>6.4241751207689521</v>
      </c>
      <c r="N113" s="9">
        <f>M113*(1.024^(Invoer!M115-20))</f>
        <v>3.9977739924200639</v>
      </c>
      <c r="O113" s="50">
        <f>IF(G113=0,((D113*E113*(1-EXP((-N113/D113)*(Invoer!$G$7/K113))))*(K113/Invoer!$G$7)),((D113*E113*(1-EXP((-N113/D113)*(Invoer!$G$7/G113))))*(G113/Invoer!$G$7)))</f>
        <v>0</v>
      </c>
      <c r="P113" s="117">
        <f>IFERROR(O113*Invoer!$G$7*(5/(60*24)),0)</f>
        <v>0</v>
      </c>
      <c r="Q113" s="55"/>
      <c r="U113" s="16">
        <f>Invoer!$G$9*EXP(Invoer!$G$12*(1/(Invoer!P115+273.15)-1/Invoer!$G$10))</f>
        <v>3.1607379422812408E-2</v>
      </c>
      <c r="V113" s="20">
        <f>1/ ( U113*Invoer!$G$8 * (Invoer!P115 + 273.15) * 1000 )</f>
        <v>1.3120624321109062</v>
      </c>
      <c r="W113" s="30">
        <f>Invoer!O115</f>
        <v>0</v>
      </c>
      <c r="X113" s="20">
        <f>Invoer!$C$11*(Invoer!O115-Invoer!$G$20/V113)</f>
        <v>-6.859429688509857E-4</v>
      </c>
      <c r="Y113" s="11">
        <f t="shared" si="6"/>
        <v>0</v>
      </c>
      <c r="Z113" s="22">
        <f>Y113*Invoer!$C$13 * (5/(60*24))</f>
        <v>0</v>
      </c>
      <c r="AE113" s="20">
        <f>Z113*Invoer!$G$21/1000</f>
        <v>0</v>
      </c>
      <c r="AF113" s="20">
        <f>P113*Invoer!$G$21/1000</f>
        <v>0</v>
      </c>
      <c r="AK113" s="62">
        <f>IF(Berekeningen!F113/(60/5)*Invoer!$G$18=0,(K113/24)/(60/5),Berekeningen!F113/(60/5)*Invoer!$G$18)</f>
        <v>2.3660001320953596</v>
      </c>
      <c r="AL113" s="17">
        <f>AK113*Invoer!$G$19</f>
        <v>1.5355340857298885</v>
      </c>
      <c r="AN113" s="60"/>
      <c r="AO113" s="57"/>
      <c r="AP113" s="57"/>
      <c r="AQ113" s="45"/>
      <c r="AR113" s="45"/>
      <c r="AS113" s="45"/>
      <c r="AT113" s="57"/>
      <c r="AV113" s="54"/>
      <c r="AX113" s="56"/>
    </row>
    <row r="114" spans="1:50" x14ac:dyDescent="0.35">
      <c r="A114" s="61">
        <v>0.38541666666666702</v>
      </c>
      <c r="B114" s="54"/>
      <c r="C114" s="16">
        <f>Invoer!$G$9*EXP(Invoer!$G$12*(1/(Invoer!N116+273.15)-1/Invoer!$G$10))</f>
        <v>3.1606652366764874E-2</v>
      </c>
      <c r="D114" s="10">
        <f>1/(C114*Invoer!$G$8*(Invoer!N116+273.15)*10^3)</f>
        <v>1.3120893413813972</v>
      </c>
      <c r="E114" s="20">
        <f>Invoer!M116</f>
        <v>0</v>
      </c>
      <c r="F114" s="21">
        <f>IFERROR(Invoer!V116 * Invoer!$G$11/(Invoer!W116+Invoer!$G$11) * (Invoer!N116 + 273.15) / 273.15,0)</f>
        <v>1147.0911046625492</v>
      </c>
      <c r="G114" s="21">
        <f t="shared" si="7"/>
        <v>27530.186511901182</v>
      </c>
      <c r="H114" s="119">
        <f>IF(Invoer!AJ116=0,0,(2.1473*Invoer!AJ116-11.45))</f>
        <v>65.852800000000002</v>
      </c>
      <c r="I114" s="119">
        <f>IF(Invoer!AK116=0,0,(2.1473*Invoer!AK116-11.45))</f>
        <v>65.852800000000002</v>
      </c>
      <c r="J114" s="119">
        <f>IF(Invoer!AL116=0,0,(2.1473*Invoer!AL116-11.45))</f>
        <v>65.852800000000002</v>
      </c>
      <c r="K114" s="21">
        <f t="shared" si="5"/>
        <v>56896.819199999998</v>
      </c>
      <c r="L114" s="115">
        <f>((Invoer!$G$13/Invoer!$G$14)^-0.49)*34500*((G114 / (24 * 60 * 60) * Invoer!$G$13)/Invoer!$G$7)^0.86</f>
        <v>6.3233089519289303</v>
      </c>
      <c r="M114" s="17">
        <f>IF(L114=0,((Invoer!$G$13/Invoer!$G$14)^-0.49)*34500*((K114 / (24 * 60 * 60) * Invoer!$G$13)/Invoer!$G$7)^0.86,L114)</f>
        <v>6.3233089519289303</v>
      </c>
      <c r="N114" s="9">
        <f>M114*(1.024^(Invoer!M116-20))</f>
        <v>3.9350048214489863</v>
      </c>
      <c r="O114" s="50">
        <f>IF(G114=0,((D114*E114*(1-EXP((-N114/D114)*(Invoer!$G$7/K114))))*(K114/Invoer!$G$7)),((D114*E114*(1-EXP((-N114/D114)*(Invoer!$G$7/G114))))*(G114/Invoer!$G$7)))</f>
        <v>0</v>
      </c>
      <c r="P114" s="117">
        <f>IFERROR(O114*Invoer!$G$7*(5/(60*24)),0)</f>
        <v>0</v>
      </c>
      <c r="Q114" s="55"/>
      <c r="U114" s="16">
        <f>Invoer!$G$9*EXP(Invoer!$G$12*(1/(Invoer!P116+273.15)-1/Invoer!$G$10))</f>
        <v>3.1606652366764874E-2</v>
      </c>
      <c r="V114" s="20">
        <f>1/ ( U114*Invoer!$G$8 * (Invoer!P116 + 273.15) * 1000 )</f>
        <v>1.3120893413813972</v>
      </c>
      <c r="W114" s="30">
        <f>Invoer!O116</f>
        <v>0</v>
      </c>
      <c r="X114" s="20">
        <f>Invoer!$C$11*(Invoer!O116-Invoer!$G$20/V114)</f>
        <v>-6.8592890103996999E-4</v>
      </c>
      <c r="Y114" s="11">
        <f t="shared" si="6"/>
        <v>0</v>
      </c>
      <c r="Z114" s="22">
        <f>Y114*Invoer!$C$13 * (5/(60*24))</f>
        <v>0</v>
      </c>
      <c r="AE114" s="20">
        <f>Z114*Invoer!$G$21/1000</f>
        <v>0</v>
      </c>
      <c r="AF114" s="20">
        <f>P114*Invoer!$G$21/1000</f>
        <v>0</v>
      </c>
      <c r="AK114" s="62">
        <f>IF(Berekeningen!F114/(60/5)*Invoer!$G$18=0,(K114/24)/(60/5),Berekeningen!F114/(60/5)*Invoer!$G$18)</f>
        <v>2.3228594869416619</v>
      </c>
      <c r="AL114" s="17">
        <f>AK114*Invoer!$G$19</f>
        <v>1.5075358070251386</v>
      </c>
      <c r="AN114" s="60"/>
      <c r="AO114" s="57"/>
      <c r="AP114" s="57"/>
      <c r="AQ114" s="45"/>
      <c r="AR114" s="45"/>
      <c r="AS114" s="45"/>
      <c r="AT114" s="57"/>
      <c r="AV114" s="54"/>
      <c r="AX114" s="56"/>
    </row>
    <row r="115" spans="1:50" x14ac:dyDescent="0.35">
      <c r="A115" s="61">
        <v>0.38888888888888901</v>
      </c>
      <c r="B115" s="54"/>
      <c r="C115" s="16">
        <f>Invoer!$G$9*EXP(Invoer!$G$12*(1/(Invoer!N117+273.15)-1/Invoer!$G$10))</f>
        <v>3.1607985318398299E-2</v>
      </c>
      <c r="D115" s="10">
        <f>1/(C115*Invoer!$G$8*(Invoer!N117+273.15)*10^3)</f>
        <v>1.3120400080316326</v>
      </c>
      <c r="E115" s="20">
        <f>Invoer!M117</f>
        <v>0</v>
      </c>
      <c r="F115" s="21">
        <f>IFERROR(Invoer!V117 * Invoer!$G$11/(Invoer!W117+Invoer!$G$11) * (Invoer!N117 + 273.15) / 273.15,0)</f>
        <v>1137.3842528396531</v>
      </c>
      <c r="G115" s="21">
        <f t="shared" si="7"/>
        <v>27297.222068151674</v>
      </c>
      <c r="H115" s="119">
        <f>IF(Invoer!AJ117=0,0,(2.1473*Invoer!AJ117-11.45))</f>
        <v>65.852800000000002</v>
      </c>
      <c r="I115" s="119">
        <f>IF(Invoer!AK117=0,0,(2.1473*Invoer!AK117-11.45))</f>
        <v>65.852800000000002</v>
      </c>
      <c r="J115" s="119">
        <f>IF(Invoer!AL117=0,0,(2.1473*Invoer!AL117-11.45))</f>
        <v>65.852800000000002</v>
      </c>
      <c r="K115" s="21">
        <f t="shared" si="5"/>
        <v>56896.819199999998</v>
      </c>
      <c r="L115" s="115">
        <f>((Invoer!$G$13/Invoer!$G$14)^-0.49)*34500*((G115 / (24 * 60 * 60) * Invoer!$G$13)/Invoer!$G$7)^0.86</f>
        <v>6.2772640714756287</v>
      </c>
      <c r="M115" s="17">
        <f>IF(L115=0,((Invoer!$G$13/Invoer!$G$14)^-0.49)*34500*((K115 / (24 * 60 * 60) * Invoer!$G$13)/Invoer!$G$7)^0.86,L115)</f>
        <v>6.2772640714756287</v>
      </c>
      <c r="N115" s="9">
        <f>M115*(1.024^(Invoer!M117-20))</f>
        <v>3.9063510219961675</v>
      </c>
      <c r="O115" s="50">
        <f>IF(G115=0,((D115*E115*(1-EXP((-N115/D115)*(Invoer!$G$7/K115))))*(K115/Invoer!$G$7)),((D115*E115*(1-EXP((-N115/D115)*(Invoer!$G$7/G115))))*(G115/Invoer!$G$7)))</f>
        <v>0</v>
      </c>
      <c r="P115" s="117">
        <f>IFERROR(O115*Invoer!$G$7*(5/(60*24)),0)</f>
        <v>0</v>
      </c>
      <c r="Q115" s="55"/>
      <c r="U115" s="16">
        <f>Invoer!$G$9*EXP(Invoer!$G$12*(1/(Invoer!P117+273.15)-1/Invoer!$G$10))</f>
        <v>3.1607985318398299E-2</v>
      </c>
      <c r="V115" s="20">
        <f>1/ ( U115*Invoer!$G$8 * (Invoer!P117 + 273.15) * 1000 )</f>
        <v>1.3120400080316326</v>
      </c>
      <c r="W115" s="30">
        <f>Invoer!O117</f>
        <v>0</v>
      </c>
      <c r="X115" s="20">
        <f>Invoer!$C$11*(Invoer!O117-Invoer!$G$20/V115)</f>
        <v>-6.8595469230409427E-4</v>
      </c>
      <c r="Y115" s="11">
        <f t="shared" si="6"/>
        <v>0</v>
      </c>
      <c r="Z115" s="22">
        <f>Y115*Invoer!$C$13 * (5/(60*24))</f>
        <v>0</v>
      </c>
      <c r="AE115" s="20">
        <f>Z115*Invoer!$G$21/1000</f>
        <v>0</v>
      </c>
      <c r="AF115" s="20">
        <f>P115*Invoer!$G$21/1000</f>
        <v>0</v>
      </c>
      <c r="AK115" s="62">
        <f>IF(Berekeningen!F115/(60/5)*Invoer!$G$18=0,(K115/24)/(60/5),Berekeningen!F115/(60/5)*Invoer!$G$18)</f>
        <v>2.3032031120002974</v>
      </c>
      <c r="AL115" s="17">
        <f>AK115*Invoer!$G$19</f>
        <v>1.494778819688193</v>
      </c>
      <c r="AN115" s="60"/>
      <c r="AO115" s="57"/>
      <c r="AP115" s="57"/>
      <c r="AQ115" s="45"/>
      <c r="AR115" s="45"/>
      <c r="AS115" s="45"/>
      <c r="AT115" s="57"/>
      <c r="AV115" s="54"/>
      <c r="AX115" s="56"/>
    </row>
    <row r="116" spans="1:50" x14ac:dyDescent="0.35">
      <c r="A116" s="61">
        <v>0.39236111111111099</v>
      </c>
      <c r="B116" s="54"/>
      <c r="C116" s="16">
        <f>Invoer!$G$9*EXP(Invoer!$G$12*(1/(Invoer!N118+273.15)-1/Invoer!$G$10))</f>
        <v>3.1606410019271482E-2</v>
      </c>
      <c r="D116" s="10">
        <f>1/(C116*Invoer!$G$8*(Invoer!N118+273.15)*10^3)</f>
        <v>1.3120983112292253</v>
      </c>
      <c r="E116" s="20">
        <f>Invoer!M118</f>
        <v>0</v>
      </c>
      <c r="F116" s="21">
        <f>IFERROR(Invoer!V118 * Invoer!$G$11/(Invoer!W118+Invoer!$G$11) * (Invoer!N118 + 273.15) / 273.15,0)</f>
        <v>1147.1290956977236</v>
      </c>
      <c r="G116" s="21">
        <f t="shared" si="7"/>
        <v>27531.098296745367</v>
      </c>
      <c r="H116" s="119">
        <f>IF(Invoer!AJ118=0,0,(2.1473*Invoer!AJ118-11.45))</f>
        <v>65.852800000000002</v>
      </c>
      <c r="I116" s="119">
        <f>IF(Invoer!AK118=0,0,(2.1473*Invoer!AK118-11.45))</f>
        <v>65.852800000000002</v>
      </c>
      <c r="J116" s="119">
        <f>IF(Invoer!AL118=0,0,(2.1473*Invoer!AL118-11.45))</f>
        <v>65.852800000000002</v>
      </c>
      <c r="K116" s="21">
        <f t="shared" si="5"/>
        <v>56896.819199999998</v>
      </c>
      <c r="L116" s="115">
        <f>((Invoer!$G$13/Invoer!$G$14)^-0.49)*34500*((G116 / (24 * 60 * 60) * Invoer!$G$13)/Invoer!$G$7)^0.86</f>
        <v>6.3234890566351938</v>
      </c>
      <c r="M116" s="17">
        <f>IF(L116=0,((Invoer!$G$13/Invoer!$G$14)^-0.49)*34500*((K116 / (24 * 60 * 60) * Invoer!$G$13)/Invoer!$G$7)^0.86,L116)</f>
        <v>6.3234890566351938</v>
      </c>
      <c r="N116" s="9">
        <f>M116*(1.024^(Invoer!M118-20))</f>
        <v>3.9351169008828553</v>
      </c>
      <c r="O116" s="50">
        <f>IF(G116=0,((D116*E116*(1-EXP((-N116/D116)*(Invoer!$G$7/K116))))*(K116/Invoer!$G$7)),((D116*E116*(1-EXP((-N116/D116)*(Invoer!$G$7/G116))))*(G116/Invoer!$G$7)))</f>
        <v>0</v>
      </c>
      <c r="P116" s="117">
        <f>IFERROR(O116*Invoer!$G$7*(5/(60*24)),0)</f>
        <v>0</v>
      </c>
      <c r="Q116" s="55"/>
      <c r="U116" s="16">
        <f>Invoer!$G$9*EXP(Invoer!$G$12*(1/(Invoer!P118+273.15)-1/Invoer!$G$10))</f>
        <v>3.1606410019271482E-2</v>
      </c>
      <c r="V116" s="20">
        <f>1/ ( U116*Invoer!$G$8 * (Invoer!P118 + 273.15) * 1000 )</f>
        <v>1.3120983112292253</v>
      </c>
      <c r="W116" s="30">
        <f>Invoer!O118</f>
        <v>0</v>
      </c>
      <c r="X116" s="20">
        <f>Invoer!$C$11*(Invoer!O118-Invoer!$G$20/V116)</f>
        <v>-6.8592421185028772E-4</v>
      </c>
      <c r="Y116" s="11">
        <f t="shared" si="6"/>
        <v>0</v>
      </c>
      <c r="Z116" s="22">
        <f>Y116*Invoer!$C$13 * (5/(60*24))</f>
        <v>0</v>
      </c>
      <c r="AE116" s="20">
        <f>Z116*Invoer!$G$21/1000</f>
        <v>0</v>
      </c>
      <c r="AF116" s="20">
        <f>P116*Invoer!$G$21/1000</f>
        <v>0</v>
      </c>
      <c r="AK116" s="62">
        <f>IF(Berekeningen!F116/(60/5)*Invoer!$G$18=0,(K116/24)/(60/5),Berekeningen!F116/(60/5)*Invoer!$G$18)</f>
        <v>2.32293641878789</v>
      </c>
      <c r="AL116" s="17">
        <f>AK116*Invoer!$G$19</f>
        <v>1.5075857357933407</v>
      </c>
      <c r="AN116" s="60"/>
      <c r="AO116" s="57"/>
      <c r="AP116" s="57"/>
      <c r="AQ116" s="45"/>
      <c r="AR116" s="45"/>
      <c r="AS116" s="45"/>
      <c r="AT116" s="57"/>
      <c r="AV116" s="54"/>
      <c r="AX116" s="56"/>
    </row>
    <row r="117" spans="1:50" x14ac:dyDescent="0.35">
      <c r="A117" s="61">
        <v>0.39583333333333298</v>
      </c>
      <c r="B117" s="54"/>
      <c r="C117" s="16">
        <f>Invoer!$G$9*EXP(Invoer!$G$12*(1/(Invoer!N119+273.15)-1/Invoer!$G$10))</f>
        <v>3.1606410019271482E-2</v>
      </c>
      <c r="D117" s="10">
        <f>1/(C117*Invoer!$G$8*(Invoer!N119+273.15)*10^3)</f>
        <v>1.3120983112292253</v>
      </c>
      <c r="E117" s="20">
        <f>Invoer!M119</f>
        <v>0</v>
      </c>
      <c r="F117" s="21">
        <f>IFERROR(Invoer!V119 * Invoer!$G$11/(Invoer!W119+Invoer!$G$11) * (Invoer!N119 + 273.15) / 273.15,0)</f>
        <v>1197.3072440596684</v>
      </c>
      <c r="G117" s="21">
        <f t="shared" si="7"/>
        <v>28735.373857432041</v>
      </c>
      <c r="H117" s="119">
        <f>IF(Invoer!AJ119=0,0,(2.1473*Invoer!AJ119-11.45))</f>
        <v>65.852800000000002</v>
      </c>
      <c r="I117" s="119">
        <f>IF(Invoer!AK119=0,0,(2.1473*Invoer!AK119-11.45))</f>
        <v>65.852800000000002</v>
      </c>
      <c r="J117" s="119">
        <f>IF(Invoer!AL119=0,0,(2.1473*Invoer!AL119-11.45))</f>
        <v>65.852800000000002</v>
      </c>
      <c r="K117" s="21">
        <f t="shared" si="5"/>
        <v>56896.819199999998</v>
      </c>
      <c r="L117" s="115">
        <f>((Invoer!$G$13/Invoer!$G$14)^-0.49)*34500*((G117 / (24 * 60 * 60) * Invoer!$G$13)/Invoer!$G$7)^0.86</f>
        <v>6.5606523047939991</v>
      </c>
      <c r="M117" s="17">
        <f>IF(L117=0,((Invoer!$G$13/Invoer!$G$14)^-0.49)*34500*((K117 / (24 * 60 * 60) * Invoer!$G$13)/Invoer!$G$7)^0.86,L117)</f>
        <v>6.5606523047939991</v>
      </c>
      <c r="N117" s="9">
        <f>M117*(1.024^(Invoer!M119-20))</f>
        <v>4.0827039525467974</v>
      </c>
      <c r="O117" s="50">
        <f>IF(G117=0,((D117*E117*(1-EXP((-N117/D117)*(Invoer!$G$7/K117))))*(K117/Invoer!$G$7)),((D117*E117*(1-EXP((-N117/D117)*(Invoer!$G$7/G117))))*(G117/Invoer!$G$7)))</f>
        <v>0</v>
      </c>
      <c r="P117" s="117">
        <f>IFERROR(O117*Invoer!$G$7*(5/(60*24)),0)</f>
        <v>0</v>
      </c>
      <c r="Q117" s="55"/>
      <c r="U117" s="16">
        <f>Invoer!$G$9*EXP(Invoer!$G$12*(1/(Invoer!P119+273.15)-1/Invoer!$G$10))</f>
        <v>3.1606410019271482E-2</v>
      </c>
      <c r="V117" s="20">
        <f>1/ ( U117*Invoer!$G$8 * (Invoer!P119 + 273.15) * 1000 )</f>
        <v>1.3120983112292253</v>
      </c>
      <c r="W117" s="30">
        <f>Invoer!O119</f>
        <v>0</v>
      </c>
      <c r="X117" s="20">
        <f>Invoer!$C$11*(Invoer!O119-Invoer!$G$20/V117)</f>
        <v>-6.8592421185028772E-4</v>
      </c>
      <c r="Y117" s="11">
        <f t="shared" si="6"/>
        <v>0</v>
      </c>
      <c r="Z117" s="22">
        <f>Y117*Invoer!$C$13 * (5/(60*24))</f>
        <v>0</v>
      </c>
      <c r="AE117" s="20">
        <f>Z117*Invoer!$G$21/1000</f>
        <v>0</v>
      </c>
      <c r="AF117" s="20">
        <f>P117*Invoer!$G$21/1000</f>
        <v>0</v>
      </c>
      <c r="AK117" s="62">
        <f>IF(Berekeningen!F117/(60/5)*Invoer!$G$18=0,(K117/24)/(60/5),Berekeningen!F117/(60/5)*Invoer!$G$18)</f>
        <v>2.4245471692208285</v>
      </c>
      <c r="AL117" s="17">
        <f>AK117*Invoer!$G$19</f>
        <v>1.5735311128243177</v>
      </c>
      <c r="AN117" s="60"/>
      <c r="AO117" s="57"/>
      <c r="AP117" s="57"/>
      <c r="AQ117" s="45"/>
      <c r="AR117" s="45"/>
      <c r="AS117" s="45"/>
      <c r="AT117" s="57"/>
      <c r="AV117" s="54"/>
      <c r="AX117" s="56"/>
    </row>
    <row r="118" spans="1:50" x14ac:dyDescent="0.35">
      <c r="A118" s="61">
        <v>0.39930555555555602</v>
      </c>
      <c r="B118" s="54"/>
      <c r="C118" s="16">
        <f>Invoer!$G$9*EXP(Invoer!$G$12*(1/(Invoer!N120+273.15)-1/Invoer!$G$10))</f>
        <v>3.1606410019271482E-2</v>
      </c>
      <c r="D118" s="10">
        <f>1/(C118*Invoer!$G$8*(Invoer!N120+273.15)*10^3)</f>
        <v>1.3120983112292253</v>
      </c>
      <c r="E118" s="20">
        <f>Invoer!M120</f>
        <v>0</v>
      </c>
      <c r="F118" s="21">
        <f>IFERROR(Invoer!V120 * Invoer!$G$11/(Invoer!W120+Invoer!$G$11) * (Invoer!N120 + 273.15) / 273.15,0)</f>
        <v>1261.6045610318586</v>
      </c>
      <c r="G118" s="21">
        <f t="shared" si="7"/>
        <v>30278.509464764604</v>
      </c>
      <c r="H118" s="119">
        <f>IF(Invoer!AJ120=0,0,(2.1473*Invoer!AJ120-11.45))</f>
        <v>65.852800000000002</v>
      </c>
      <c r="I118" s="119">
        <f>IF(Invoer!AK120=0,0,(2.1473*Invoer!AK120-11.45))</f>
        <v>65.852800000000002</v>
      </c>
      <c r="J118" s="119">
        <f>IF(Invoer!AL120=0,0,(2.1473*Invoer!AL120-11.45))</f>
        <v>65.852800000000002</v>
      </c>
      <c r="K118" s="21">
        <f t="shared" si="5"/>
        <v>56896.819199999998</v>
      </c>
      <c r="L118" s="115">
        <f>((Invoer!$G$13/Invoer!$G$14)^-0.49)*34500*((G118 / (24 * 60 * 60) * Invoer!$G$13)/Invoer!$G$7)^0.86</f>
        <v>6.8625289994998475</v>
      </c>
      <c r="M118" s="17">
        <f>IF(L118=0,((Invoer!$G$13/Invoer!$G$14)^-0.49)*34500*((K118 / (24 * 60 * 60) * Invoer!$G$13)/Invoer!$G$7)^0.86,L118)</f>
        <v>6.8625289994998475</v>
      </c>
      <c r="N118" s="9">
        <f>M118*(1.024^(Invoer!M120-20))</f>
        <v>4.2705622808652688</v>
      </c>
      <c r="O118" s="50">
        <f>IF(G118=0,((D118*E118*(1-EXP((-N118/D118)*(Invoer!$G$7/K118))))*(K118/Invoer!$G$7)),((D118*E118*(1-EXP((-N118/D118)*(Invoer!$G$7/G118))))*(G118/Invoer!$G$7)))</f>
        <v>0</v>
      </c>
      <c r="P118" s="117">
        <f>IFERROR(O118*Invoer!$G$7*(5/(60*24)),0)</f>
        <v>0</v>
      </c>
      <c r="Q118" s="55"/>
      <c r="U118" s="16">
        <f>Invoer!$G$9*EXP(Invoer!$G$12*(1/(Invoer!P120+273.15)-1/Invoer!$G$10))</f>
        <v>3.1606410019271482E-2</v>
      </c>
      <c r="V118" s="20">
        <f>1/ ( U118*Invoer!$G$8 * (Invoer!P120 + 273.15) * 1000 )</f>
        <v>1.3120983112292253</v>
      </c>
      <c r="W118" s="30">
        <f>Invoer!O120</f>
        <v>0</v>
      </c>
      <c r="X118" s="20">
        <f>Invoer!$C$11*(Invoer!O120-Invoer!$G$20/V118)</f>
        <v>-6.8592421185028772E-4</v>
      </c>
      <c r="Y118" s="11">
        <f t="shared" si="6"/>
        <v>0</v>
      </c>
      <c r="Z118" s="22">
        <f>Y118*Invoer!$C$13 * (5/(60*24))</f>
        <v>0</v>
      </c>
      <c r="AE118" s="20">
        <f>Z118*Invoer!$G$21/1000</f>
        <v>0</v>
      </c>
      <c r="AF118" s="20">
        <f>P118*Invoer!$G$21/1000</f>
        <v>0</v>
      </c>
      <c r="AK118" s="62">
        <f>IF(Berekeningen!F118/(60/5)*Invoer!$G$18=0,(K118/24)/(60/5),Berekeningen!F118/(60/5)*Invoer!$G$18)</f>
        <v>2.5547492360895134</v>
      </c>
      <c r="AL118" s="17">
        <f>AK118*Invoer!$G$19</f>
        <v>1.6580322542220942</v>
      </c>
      <c r="AN118" s="60"/>
      <c r="AO118" s="57"/>
      <c r="AP118" s="57"/>
      <c r="AQ118" s="45"/>
      <c r="AR118" s="45"/>
      <c r="AS118" s="45"/>
      <c r="AT118" s="57"/>
      <c r="AV118" s="54"/>
      <c r="AX118" s="56"/>
    </row>
    <row r="119" spans="1:50" x14ac:dyDescent="0.35">
      <c r="A119" s="61">
        <v>0.40277777777777801</v>
      </c>
      <c r="B119" s="54"/>
      <c r="C119" s="16">
        <f>Invoer!$G$9*EXP(Invoer!$G$12*(1/(Invoer!N121+273.15)-1/Invoer!$G$10))</f>
        <v>3.1606410019271482E-2</v>
      </c>
      <c r="D119" s="10">
        <f>1/(C119*Invoer!$G$8*(Invoer!N121+273.15)*10^3)</f>
        <v>1.3120983112292253</v>
      </c>
      <c r="E119" s="20">
        <f>Invoer!M121</f>
        <v>0</v>
      </c>
      <c r="F119" s="21">
        <f>IFERROR(Invoer!V121 * Invoer!$G$11/(Invoer!W121+Invoer!$G$11) * (Invoer!N121 + 273.15) / 273.15,0)</f>
        <v>1273.9474186195819</v>
      </c>
      <c r="G119" s="21">
        <f t="shared" si="7"/>
        <v>30574.738046869963</v>
      </c>
      <c r="H119" s="119">
        <f>IF(Invoer!AJ121=0,0,(2.1473*Invoer!AJ121-11.45))</f>
        <v>65.852800000000002</v>
      </c>
      <c r="I119" s="119">
        <f>IF(Invoer!AK121=0,0,(2.1473*Invoer!AK121-11.45))</f>
        <v>65.852800000000002</v>
      </c>
      <c r="J119" s="119">
        <f>IF(Invoer!AL121=0,0,(2.1473*Invoer!AL121-11.45))</f>
        <v>65.852800000000002</v>
      </c>
      <c r="K119" s="21">
        <f t="shared" si="5"/>
        <v>56896.819199999998</v>
      </c>
      <c r="L119" s="115">
        <f>((Invoer!$G$13/Invoer!$G$14)^-0.49)*34500*((G119 / (24 * 60 * 60) * Invoer!$G$13)/Invoer!$G$7)^0.86</f>
        <v>6.920229381357685</v>
      </c>
      <c r="M119" s="17">
        <f>IF(L119=0,((Invoer!$G$13/Invoer!$G$14)^-0.49)*34500*((K119 / (24 * 60 * 60) * Invoer!$G$13)/Invoer!$G$7)^0.86,L119)</f>
        <v>6.920229381357685</v>
      </c>
      <c r="N119" s="9">
        <f>M119*(1.024^(Invoer!M121-20))</f>
        <v>4.3064693166492436</v>
      </c>
      <c r="O119" s="50">
        <f>IF(G119=0,((D119*E119*(1-EXP((-N119/D119)*(Invoer!$G$7/K119))))*(K119/Invoer!$G$7)),((D119*E119*(1-EXP((-N119/D119)*(Invoer!$G$7/G119))))*(G119/Invoer!$G$7)))</f>
        <v>0</v>
      </c>
      <c r="P119" s="117">
        <f>IFERROR(O119*Invoer!$G$7*(5/(60*24)),0)</f>
        <v>0</v>
      </c>
      <c r="Q119" s="55"/>
      <c r="U119" s="16">
        <f>Invoer!$G$9*EXP(Invoer!$G$12*(1/(Invoer!P121+273.15)-1/Invoer!$G$10))</f>
        <v>3.1606410019271482E-2</v>
      </c>
      <c r="V119" s="20">
        <f>1/ ( U119*Invoer!$G$8 * (Invoer!P121 + 273.15) * 1000 )</f>
        <v>1.3120983112292253</v>
      </c>
      <c r="W119" s="30">
        <f>Invoer!O121</f>
        <v>0</v>
      </c>
      <c r="X119" s="20">
        <f>Invoer!$C$11*(Invoer!O121-Invoer!$G$20/V119)</f>
        <v>-6.8592421185028772E-4</v>
      </c>
      <c r="Y119" s="11">
        <f t="shared" si="6"/>
        <v>0</v>
      </c>
      <c r="Z119" s="22">
        <f>Y119*Invoer!$C$13 * (5/(60*24))</f>
        <v>0</v>
      </c>
      <c r="AE119" s="20">
        <f>Z119*Invoer!$G$21/1000</f>
        <v>0</v>
      </c>
      <c r="AF119" s="20">
        <f>P119*Invoer!$G$21/1000</f>
        <v>0</v>
      </c>
      <c r="AK119" s="62">
        <f>IF(Berekeningen!F119/(60/5)*Invoer!$G$18=0,(K119/24)/(60/5),Berekeningen!F119/(60/5)*Invoer!$G$18)</f>
        <v>2.5797435227046535</v>
      </c>
      <c r="AL119" s="17">
        <f>AK119*Invoer!$G$19</f>
        <v>1.6742535462353201</v>
      </c>
      <c r="AN119" s="60"/>
      <c r="AO119" s="57"/>
      <c r="AP119" s="57"/>
      <c r="AQ119" s="45"/>
      <c r="AR119" s="45"/>
      <c r="AS119" s="45"/>
      <c r="AT119" s="57"/>
      <c r="AV119" s="54"/>
      <c r="AX119" s="56"/>
    </row>
    <row r="120" spans="1:50" x14ac:dyDescent="0.35">
      <c r="A120" s="61">
        <v>0.40625</v>
      </c>
      <c r="B120" s="54"/>
      <c r="C120" s="16">
        <f>Invoer!$G$9*EXP(Invoer!$G$12*(1/(Invoer!N122+273.15)-1/Invoer!$G$10))</f>
        <v>3.1606410019271482E-2</v>
      </c>
      <c r="D120" s="10">
        <f>1/(C120*Invoer!$G$8*(Invoer!N122+273.15)*10^3)</f>
        <v>1.3120983112292253</v>
      </c>
      <c r="E120" s="20">
        <f>Invoer!M122</f>
        <v>0</v>
      </c>
      <c r="F120" s="21">
        <f>IFERROR(Invoer!V122 * Invoer!$G$11/(Invoer!W122+Invoer!$G$11) * (Invoer!N122 + 273.15) / 273.15,0)</f>
        <v>1322.866878332688</v>
      </c>
      <c r="G120" s="21">
        <f t="shared" si="7"/>
        <v>31748.805079984511</v>
      </c>
      <c r="H120" s="119">
        <f>IF(Invoer!AJ122=0,0,(2.1473*Invoer!AJ122-11.45))</f>
        <v>65.852800000000002</v>
      </c>
      <c r="I120" s="119">
        <f>IF(Invoer!AK122=0,0,(2.1473*Invoer!AK122-11.45))</f>
        <v>65.852800000000002</v>
      </c>
      <c r="J120" s="119">
        <f>IF(Invoer!AL122=0,0,(2.1473*Invoer!AL122-11.45))</f>
        <v>65.852800000000002</v>
      </c>
      <c r="K120" s="21">
        <f t="shared" si="5"/>
        <v>56896.819199999998</v>
      </c>
      <c r="L120" s="115">
        <f>((Invoer!$G$13/Invoer!$G$14)^-0.49)*34500*((G120 / (24 * 60 * 60) * Invoer!$G$13)/Invoer!$G$7)^0.86</f>
        <v>7.1481569589551111</v>
      </c>
      <c r="M120" s="17">
        <f>IF(L120=0,((Invoer!$G$13/Invoer!$G$14)^-0.49)*34500*((K120 / (24 * 60 * 60) * Invoer!$G$13)/Invoer!$G$7)^0.86,L120)</f>
        <v>7.1481569589551111</v>
      </c>
      <c r="N120" s="9">
        <f>M120*(1.024^(Invoer!M122-20))</f>
        <v>4.4483089964127096</v>
      </c>
      <c r="O120" s="50">
        <f>IF(G120=0,((D120*E120*(1-EXP((-N120/D120)*(Invoer!$G$7/K120))))*(K120/Invoer!$G$7)),((D120*E120*(1-EXP((-N120/D120)*(Invoer!$G$7/G120))))*(G120/Invoer!$G$7)))</f>
        <v>0</v>
      </c>
      <c r="P120" s="117">
        <f>IFERROR(O120*Invoer!$G$7*(5/(60*24)),0)</f>
        <v>0</v>
      </c>
      <c r="Q120" s="55"/>
      <c r="U120" s="16">
        <f>Invoer!$G$9*EXP(Invoer!$G$12*(1/(Invoer!P122+273.15)-1/Invoer!$G$10))</f>
        <v>3.1606410019271482E-2</v>
      </c>
      <c r="V120" s="20">
        <f>1/ ( U120*Invoer!$G$8 * (Invoer!P122 + 273.15) * 1000 )</f>
        <v>1.3120983112292253</v>
      </c>
      <c r="W120" s="30">
        <f>Invoer!O122</f>
        <v>0</v>
      </c>
      <c r="X120" s="20">
        <f>Invoer!$C$11*(Invoer!O122-Invoer!$G$20/V120)</f>
        <v>-6.8592421185028772E-4</v>
      </c>
      <c r="Y120" s="11">
        <f t="shared" si="6"/>
        <v>0</v>
      </c>
      <c r="Z120" s="22">
        <f>Y120*Invoer!$C$13 * (5/(60*24))</f>
        <v>0</v>
      </c>
      <c r="AE120" s="20">
        <f>Z120*Invoer!$G$21/1000</f>
        <v>0</v>
      </c>
      <c r="AF120" s="20">
        <f>P120*Invoer!$G$21/1000</f>
        <v>0</v>
      </c>
      <c r="AK120" s="62">
        <f>IF(Berekeningen!F120/(60/5)*Invoer!$G$18=0,(K120/24)/(60/5),Berekeningen!F120/(60/5)*Invoer!$G$18)</f>
        <v>2.6788054286236931</v>
      </c>
      <c r="AL120" s="17">
        <f>AK120*Invoer!$G$19</f>
        <v>1.7385447231767768</v>
      </c>
      <c r="AN120" s="60"/>
      <c r="AO120" s="57"/>
      <c r="AP120" s="57"/>
      <c r="AQ120" s="45"/>
      <c r="AR120" s="45"/>
      <c r="AS120" s="45"/>
      <c r="AT120" s="57"/>
      <c r="AV120" s="54"/>
      <c r="AX120" s="56"/>
    </row>
    <row r="121" spans="1:50" x14ac:dyDescent="0.35">
      <c r="A121" s="61">
        <v>0.40972222222222199</v>
      </c>
      <c r="B121" s="54"/>
      <c r="C121" s="16">
        <f>Invoer!$G$9*EXP(Invoer!$G$12*(1/(Invoer!N123+273.15)-1/Invoer!$G$10))</f>
        <v>3.1606410019271482E-2</v>
      </c>
      <c r="D121" s="10">
        <f>1/(C121*Invoer!$G$8*(Invoer!N123+273.15)*10^3)</f>
        <v>1.3120983112292253</v>
      </c>
      <c r="E121" s="20">
        <f>Invoer!M123</f>
        <v>0</v>
      </c>
      <c r="F121" s="21">
        <f>IFERROR(Invoer!V123 * Invoer!$G$11/(Invoer!W123+Invoer!$G$11) * (Invoer!N123 + 273.15) / 273.15,0)</f>
        <v>1350.5093273776261</v>
      </c>
      <c r="G121" s="21">
        <f t="shared" si="7"/>
        <v>32412.223857063025</v>
      </c>
      <c r="H121" s="119">
        <f>IF(Invoer!AJ123=0,0,(2.1473*Invoer!AJ123-11.45))</f>
        <v>65.852800000000002</v>
      </c>
      <c r="I121" s="119">
        <f>IF(Invoer!AK123=0,0,(2.1473*Invoer!AK123-11.45))</f>
        <v>65.852800000000002</v>
      </c>
      <c r="J121" s="119">
        <f>IF(Invoer!AL123=0,0,(2.1473*Invoer!AL123-11.45))</f>
        <v>65.852800000000002</v>
      </c>
      <c r="K121" s="21">
        <f t="shared" si="5"/>
        <v>56896.819199999998</v>
      </c>
      <c r="L121" s="115">
        <f>((Invoer!$G$13/Invoer!$G$14)^-0.49)*34500*((G121 / (24 * 60 * 60) * Invoer!$G$13)/Invoer!$G$7)^0.86</f>
        <v>7.2764261009908253</v>
      </c>
      <c r="M121" s="17">
        <f>IF(L121=0,((Invoer!$G$13/Invoer!$G$14)^-0.49)*34500*((K121 / (24 * 60 * 60) * Invoer!$G$13)/Invoer!$G$7)^0.86,L121)</f>
        <v>7.2764261009908253</v>
      </c>
      <c r="N121" s="9">
        <f>M121*(1.024^(Invoer!M123-20))</f>
        <v>4.5281310794693495</v>
      </c>
      <c r="O121" s="50">
        <f>IF(G121=0,((D121*E121*(1-EXP((-N121/D121)*(Invoer!$G$7/K121))))*(K121/Invoer!$G$7)),((D121*E121*(1-EXP((-N121/D121)*(Invoer!$G$7/G121))))*(G121/Invoer!$G$7)))</f>
        <v>0</v>
      </c>
      <c r="P121" s="117">
        <f>IFERROR(O121*Invoer!$G$7*(5/(60*24)),0)</f>
        <v>0</v>
      </c>
      <c r="Q121" s="55"/>
      <c r="U121" s="16">
        <f>Invoer!$G$9*EXP(Invoer!$G$12*(1/(Invoer!P123+273.15)-1/Invoer!$G$10))</f>
        <v>3.1606410019271482E-2</v>
      </c>
      <c r="V121" s="20">
        <f>1/ ( U121*Invoer!$G$8 * (Invoer!P123 + 273.15) * 1000 )</f>
        <v>1.3120983112292253</v>
      </c>
      <c r="W121" s="30">
        <f>Invoer!O123</f>
        <v>0</v>
      </c>
      <c r="X121" s="20">
        <f>Invoer!$C$11*(Invoer!O123-Invoer!$G$20/V121)</f>
        <v>-6.8592421185028772E-4</v>
      </c>
      <c r="Y121" s="11">
        <f t="shared" si="6"/>
        <v>0</v>
      </c>
      <c r="Z121" s="22">
        <f>Y121*Invoer!$C$13 * (5/(60*24))</f>
        <v>0</v>
      </c>
      <c r="AE121" s="20">
        <f>Z121*Invoer!$G$21/1000</f>
        <v>0</v>
      </c>
      <c r="AF121" s="20">
        <f>P121*Invoer!$G$21/1000</f>
        <v>0</v>
      </c>
      <c r="AK121" s="62">
        <f>IF(Berekeningen!F121/(60/5)*Invoer!$G$18=0,(K121/24)/(60/5),Berekeningen!F121/(60/5)*Invoer!$G$18)</f>
        <v>2.7347813879396923</v>
      </c>
      <c r="AL121" s="17">
        <f>AK121*Invoer!$G$19</f>
        <v>1.7748731207728603</v>
      </c>
      <c r="AN121" s="60"/>
      <c r="AO121" s="57"/>
      <c r="AP121" s="57"/>
      <c r="AQ121" s="45"/>
      <c r="AR121" s="45"/>
      <c r="AS121" s="45"/>
      <c r="AT121" s="57"/>
      <c r="AV121" s="54"/>
      <c r="AX121" s="56"/>
    </row>
    <row r="122" spans="1:50" x14ac:dyDescent="0.35">
      <c r="A122" s="61">
        <v>0.41319444444444398</v>
      </c>
      <c r="B122" s="54"/>
      <c r="C122" s="16">
        <f>Invoer!$G$9*EXP(Invoer!$G$12*(1/(Invoer!N124+273.15)-1/Invoer!$G$10))</f>
        <v>3.1603017391775762E-2</v>
      </c>
      <c r="D122" s="10">
        <f>1/(C122*Invoer!$G$8*(Invoer!N124+273.15)*10^3)</f>
        <v>1.3122238938763302</v>
      </c>
      <c r="E122" s="20">
        <f>Invoer!M124</f>
        <v>0</v>
      </c>
      <c r="F122" s="21">
        <f>IFERROR(Invoer!V124 * Invoer!$G$11/(Invoer!W124+Invoer!$G$11) * (Invoer!N124 + 273.15) / 273.15,0)</f>
        <v>1401.6977765519814</v>
      </c>
      <c r="G122" s="21">
        <f t="shared" si="7"/>
        <v>33640.746637247554</v>
      </c>
      <c r="H122" s="119">
        <f>IF(Invoer!AJ124=0,0,(2.1473*Invoer!AJ124-11.45))</f>
        <v>65.852800000000002</v>
      </c>
      <c r="I122" s="119">
        <f>IF(Invoer!AK124=0,0,(2.1473*Invoer!AK124-11.45))</f>
        <v>65.852800000000002</v>
      </c>
      <c r="J122" s="119">
        <f>IF(Invoer!AL124=0,0,(2.1473*Invoer!AL124-11.45))</f>
        <v>65.852800000000002</v>
      </c>
      <c r="K122" s="21">
        <f t="shared" si="5"/>
        <v>56896.819199999998</v>
      </c>
      <c r="L122" s="115">
        <f>((Invoer!$G$13/Invoer!$G$14)^-0.49)*34500*((G122 / (24 * 60 * 60) * Invoer!$G$13)/Invoer!$G$7)^0.86</f>
        <v>7.512992719012022</v>
      </c>
      <c r="M122" s="17">
        <f>IF(L122=0,((Invoer!$G$13/Invoer!$G$14)^-0.49)*34500*((K122 / (24 * 60 * 60) * Invoer!$G$13)/Invoer!$G$7)^0.86,L122)</f>
        <v>7.512992719012022</v>
      </c>
      <c r="N122" s="9">
        <f>M122*(1.024^(Invoer!M124-20))</f>
        <v>4.675346847287134</v>
      </c>
      <c r="O122" s="50">
        <f>IF(G122=0,((D122*E122*(1-EXP((-N122/D122)*(Invoer!$G$7/K122))))*(K122/Invoer!$G$7)),((D122*E122*(1-EXP((-N122/D122)*(Invoer!$G$7/G122))))*(G122/Invoer!$G$7)))</f>
        <v>0</v>
      </c>
      <c r="P122" s="117">
        <f>IFERROR(O122*Invoer!$G$7*(5/(60*24)),0)</f>
        <v>0</v>
      </c>
      <c r="Q122" s="55"/>
      <c r="U122" s="16">
        <f>Invoer!$G$9*EXP(Invoer!$G$12*(1/(Invoer!P124+273.15)-1/Invoer!$G$10))</f>
        <v>3.1603017391775762E-2</v>
      </c>
      <c r="V122" s="20">
        <f>1/ ( U122*Invoer!$G$8 * (Invoer!P124 + 273.15) * 1000 )</f>
        <v>1.3122238938763302</v>
      </c>
      <c r="W122" s="30">
        <f>Invoer!O124</f>
        <v>0</v>
      </c>
      <c r="X122" s="20">
        <f>Invoer!$C$11*(Invoer!O124-Invoer!$G$20/V122)</f>
        <v>-6.8585856742890553E-4</v>
      </c>
      <c r="Y122" s="11">
        <f t="shared" si="6"/>
        <v>0</v>
      </c>
      <c r="Z122" s="22">
        <f>Y122*Invoer!$C$13 * (5/(60*24))</f>
        <v>0</v>
      </c>
      <c r="AE122" s="20">
        <f>Z122*Invoer!$G$21/1000</f>
        <v>0</v>
      </c>
      <c r="AF122" s="20">
        <f>P122*Invoer!$G$21/1000</f>
        <v>0</v>
      </c>
      <c r="AK122" s="62">
        <f>IF(Berekeningen!F122/(60/5)*Invoer!$G$18=0,(K122/24)/(60/5),Berekeningen!F122/(60/5)*Invoer!$G$18)</f>
        <v>2.838437997517762</v>
      </c>
      <c r="AL122" s="17">
        <f>AK122*Invoer!$G$19</f>
        <v>1.8421462603890277</v>
      </c>
      <c r="AN122" s="60"/>
      <c r="AO122" s="57"/>
      <c r="AP122" s="57"/>
      <c r="AQ122" s="45"/>
      <c r="AR122" s="45"/>
      <c r="AS122" s="45"/>
      <c r="AT122" s="57"/>
      <c r="AV122" s="54"/>
      <c r="AX122" s="56"/>
    </row>
    <row r="123" spans="1:50" x14ac:dyDescent="0.35">
      <c r="A123" s="61">
        <v>0.41666666666666702</v>
      </c>
      <c r="B123" s="54"/>
      <c r="C123" s="16">
        <f>Invoer!$G$9*EXP(Invoer!$G$12*(1/(Invoer!N125+273.15)-1/Invoer!$G$10))</f>
        <v>3.1596233466085699E-2</v>
      </c>
      <c r="D123" s="10">
        <f>1/(C123*Invoer!$G$8*(Invoer!N125+273.15)*10^3)</f>
        <v>1.3124750859256735</v>
      </c>
      <c r="E123" s="20">
        <f>Invoer!M125</f>
        <v>0</v>
      </c>
      <c r="F123" s="21">
        <f>IFERROR(Invoer!V125 * Invoer!$G$11/(Invoer!W125+Invoer!$G$11) * (Invoer!N125 + 273.15) / 273.15,0)</f>
        <v>1381.8143632586791</v>
      </c>
      <c r="G123" s="21">
        <f t="shared" si="7"/>
        <v>33163.544718208301</v>
      </c>
      <c r="H123" s="119">
        <f>IF(Invoer!AJ125=0,0,(2.1473*Invoer!AJ125-11.45))</f>
        <v>65.852800000000002</v>
      </c>
      <c r="I123" s="119">
        <f>IF(Invoer!AK125=0,0,(2.1473*Invoer!AK125-11.45))</f>
        <v>65.852800000000002</v>
      </c>
      <c r="J123" s="119">
        <f>IF(Invoer!AL125=0,0,(2.1473*Invoer!AL125-11.45))</f>
        <v>65.852800000000002</v>
      </c>
      <c r="K123" s="21">
        <f t="shared" si="5"/>
        <v>56896.819199999998</v>
      </c>
      <c r="L123" s="115">
        <f>((Invoer!$G$13/Invoer!$G$14)^-0.49)*34500*((G123 / (24 * 60 * 60) * Invoer!$G$13)/Invoer!$G$7)^0.86</f>
        <v>7.4212479438956747</v>
      </c>
      <c r="M123" s="17">
        <f>IF(L123=0,((Invoer!$G$13/Invoer!$G$14)^-0.49)*34500*((K123 / (24 * 60 * 60) * Invoer!$G$13)/Invoer!$G$7)^0.86,L123)</f>
        <v>7.4212479438956747</v>
      </c>
      <c r="N123" s="9">
        <f>M123*(1.024^(Invoer!M125-20))</f>
        <v>4.6182539335658372</v>
      </c>
      <c r="O123" s="50">
        <f>IF(G123=0,((D123*E123*(1-EXP((-N123/D123)*(Invoer!$G$7/K123))))*(K123/Invoer!$G$7)),((D123*E123*(1-EXP((-N123/D123)*(Invoer!$G$7/G123))))*(G123/Invoer!$G$7)))</f>
        <v>0</v>
      </c>
      <c r="P123" s="117">
        <f>IFERROR(O123*Invoer!$G$7*(5/(60*24)),0)</f>
        <v>0</v>
      </c>
      <c r="Q123" s="55"/>
      <c r="U123" s="16">
        <f>Invoer!$G$9*EXP(Invoer!$G$12*(1/(Invoer!P125+273.15)-1/Invoer!$G$10))</f>
        <v>3.1596233466085699E-2</v>
      </c>
      <c r="V123" s="20">
        <f>1/ ( U123*Invoer!$G$8 * (Invoer!P125 + 273.15) * 1000 )</f>
        <v>1.3124750859256735</v>
      </c>
      <c r="W123" s="30">
        <f>Invoer!O125</f>
        <v>0</v>
      </c>
      <c r="X123" s="20">
        <f>Invoer!$C$11*(Invoer!O125-Invoer!$G$20/V123)</f>
        <v>-6.857273022940777E-4</v>
      </c>
      <c r="Y123" s="11">
        <f t="shared" si="6"/>
        <v>0</v>
      </c>
      <c r="Z123" s="22">
        <f>Y123*Invoer!$C$13 * (5/(60*24))</f>
        <v>0</v>
      </c>
      <c r="AE123" s="20">
        <f>Z123*Invoer!$G$21/1000</f>
        <v>0</v>
      </c>
      <c r="AF123" s="20">
        <f>P123*Invoer!$G$21/1000</f>
        <v>0</v>
      </c>
      <c r="AK123" s="62">
        <f>IF(Berekeningen!F123/(60/5)*Invoer!$G$18=0,(K123/24)/(60/5),Berekeningen!F123/(60/5)*Invoer!$G$18)</f>
        <v>2.7981740855988253</v>
      </c>
      <c r="AL123" s="17">
        <f>AK123*Invoer!$G$19</f>
        <v>1.8160149815536377</v>
      </c>
      <c r="AN123" s="60"/>
      <c r="AO123" s="57"/>
      <c r="AP123" s="57"/>
      <c r="AQ123" s="45"/>
      <c r="AR123" s="45"/>
      <c r="AS123" s="45"/>
      <c r="AT123" s="57"/>
      <c r="AV123" s="54"/>
      <c r="AX123" s="56"/>
    </row>
    <row r="124" spans="1:50" x14ac:dyDescent="0.35">
      <c r="A124" s="61">
        <v>0.42013888888888901</v>
      </c>
      <c r="B124" s="54"/>
      <c r="C124" s="16">
        <f>Invoer!$G$9*EXP(Invoer!$G$12*(1/(Invoer!N126+273.15)-1/Invoer!$G$10))</f>
        <v>3.1588482577861662E-2</v>
      </c>
      <c r="D124" s="10">
        <f>1/(C124*Invoer!$G$8*(Invoer!N126+273.15)*10^3)</f>
        <v>1.3127622062385413</v>
      </c>
      <c r="E124" s="20">
        <f>Invoer!M126</f>
        <v>0</v>
      </c>
      <c r="F124" s="21">
        <f>IFERROR(Invoer!V126 * Invoer!$G$11/(Invoer!W126+Invoer!$G$11) * (Invoer!N126 + 273.15) / 273.15,0)</f>
        <v>1362.4691765700688</v>
      </c>
      <c r="G124" s="21">
        <f t="shared" si="7"/>
        <v>32699.26023768165</v>
      </c>
      <c r="H124" s="119">
        <f>IF(Invoer!AJ126=0,0,(2.1473*Invoer!AJ126-11.45))</f>
        <v>65.852800000000002</v>
      </c>
      <c r="I124" s="119">
        <f>IF(Invoer!AK126=0,0,(2.1473*Invoer!AK126-11.45))</f>
        <v>65.852800000000002</v>
      </c>
      <c r="J124" s="119">
        <f>IF(Invoer!AL126=0,0,(2.1473*Invoer!AL126-11.45))</f>
        <v>65.852800000000002</v>
      </c>
      <c r="K124" s="21">
        <f t="shared" si="5"/>
        <v>56896.819199999998</v>
      </c>
      <c r="L124" s="115">
        <f>((Invoer!$G$13/Invoer!$G$14)^-0.49)*34500*((G124 / (24 * 60 * 60) * Invoer!$G$13)/Invoer!$G$7)^0.86</f>
        <v>7.3318090767031299</v>
      </c>
      <c r="M124" s="17">
        <f>IF(L124=0,((Invoer!$G$13/Invoer!$G$14)^-0.49)*34500*((K124 / (24 * 60 * 60) * Invoer!$G$13)/Invoer!$G$7)^0.86,L124)</f>
        <v>7.3318090767031299</v>
      </c>
      <c r="N124" s="9">
        <f>M124*(1.024^(Invoer!M126-20))</f>
        <v>4.5625959898684574</v>
      </c>
      <c r="O124" s="50">
        <f>IF(G124=0,((D124*E124*(1-EXP((-N124/D124)*(Invoer!$G$7/K124))))*(K124/Invoer!$G$7)),((D124*E124*(1-EXP((-N124/D124)*(Invoer!$G$7/G124))))*(G124/Invoer!$G$7)))</f>
        <v>0</v>
      </c>
      <c r="P124" s="117">
        <f>IFERROR(O124*Invoer!$G$7*(5/(60*24)),0)</f>
        <v>0</v>
      </c>
      <c r="Q124" s="55"/>
      <c r="U124" s="16">
        <f>Invoer!$G$9*EXP(Invoer!$G$12*(1/(Invoer!P126+273.15)-1/Invoer!$G$10))</f>
        <v>3.1588482577861662E-2</v>
      </c>
      <c r="V124" s="20">
        <f>1/ ( U124*Invoer!$G$8 * (Invoer!P126 + 273.15) * 1000 )</f>
        <v>1.3127622062385413</v>
      </c>
      <c r="W124" s="30">
        <f>Invoer!O126</f>
        <v>0</v>
      </c>
      <c r="X124" s="20">
        <f>Invoer!$C$11*(Invoer!O126-Invoer!$G$20/V124)</f>
        <v>-6.8557732369426653E-4</v>
      </c>
      <c r="Y124" s="11">
        <f t="shared" si="6"/>
        <v>0</v>
      </c>
      <c r="Z124" s="22">
        <f>Y124*Invoer!$C$13 * (5/(60*24))</f>
        <v>0</v>
      </c>
      <c r="AE124" s="20">
        <f>Z124*Invoer!$G$21/1000</f>
        <v>0</v>
      </c>
      <c r="AF124" s="20">
        <f>P124*Invoer!$G$21/1000</f>
        <v>0</v>
      </c>
      <c r="AK124" s="62">
        <f>IF(Berekeningen!F124/(60/5)*Invoer!$G$18=0,(K124/24)/(60/5),Berekeningen!F124/(60/5)*Invoer!$G$18)</f>
        <v>2.759000082554389</v>
      </c>
      <c r="AL124" s="17">
        <f>AK124*Invoer!$G$19</f>
        <v>1.7905910535777985</v>
      </c>
      <c r="AN124" s="60"/>
      <c r="AO124" s="57"/>
      <c r="AP124" s="57"/>
      <c r="AQ124" s="45"/>
      <c r="AR124" s="45"/>
      <c r="AS124" s="45"/>
      <c r="AT124" s="57"/>
      <c r="AV124" s="54"/>
      <c r="AX124" s="56"/>
    </row>
    <row r="125" spans="1:50" x14ac:dyDescent="0.35">
      <c r="A125" s="61">
        <v>0.42361111111111099</v>
      </c>
      <c r="B125" s="54"/>
      <c r="C125" s="16">
        <f>Invoer!$G$9*EXP(Invoer!$G$12*(1/(Invoer!N127+273.15)-1/Invoer!$G$10))</f>
        <v>3.1580249794107777E-2</v>
      </c>
      <c r="D125" s="10">
        <f>1/(C125*Invoer!$G$8*(Invoer!N127+273.15)*10^3)</f>
        <v>1.3130673226326057</v>
      </c>
      <c r="E125" s="20">
        <f>Invoer!M127</f>
        <v>0</v>
      </c>
      <c r="F125" s="21">
        <f>IFERROR(Invoer!V127 * Invoer!$G$11/(Invoer!W127+Invoer!$G$11) * (Invoer!N127 + 273.15) / 273.15,0)</f>
        <v>1355.9209042724174</v>
      </c>
      <c r="G125" s="21">
        <f t="shared" si="7"/>
        <v>32542.101702538017</v>
      </c>
      <c r="H125" s="119">
        <f>IF(Invoer!AJ127=0,0,(2.1473*Invoer!AJ127-11.45))</f>
        <v>65.852800000000002</v>
      </c>
      <c r="I125" s="119">
        <f>IF(Invoer!AK127=0,0,(2.1473*Invoer!AK127-11.45))</f>
        <v>65.852800000000002</v>
      </c>
      <c r="J125" s="119">
        <f>IF(Invoer!AL127=0,0,(2.1473*Invoer!AL127-11.45))</f>
        <v>65.852800000000002</v>
      </c>
      <c r="K125" s="21">
        <f t="shared" si="5"/>
        <v>56896.819199999998</v>
      </c>
      <c r="L125" s="115">
        <f>((Invoer!$G$13/Invoer!$G$14)^-0.49)*34500*((G125 / (24 * 60 * 60) * Invoer!$G$13)/Invoer!$G$7)^0.86</f>
        <v>7.3014941867038141</v>
      </c>
      <c r="M125" s="17">
        <f>IF(L125=0,((Invoer!$G$13/Invoer!$G$14)^-0.49)*34500*((K125 / (24 * 60 * 60) * Invoer!$G$13)/Invoer!$G$7)^0.86,L125)</f>
        <v>7.3014941867038141</v>
      </c>
      <c r="N125" s="9">
        <f>M125*(1.024^(Invoer!M127-20))</f>
        <v>4.5437309875072156</v>
      </c>
      <c r="O125" s="50">
        <f>IF(G125=0,((D125*E125*(1-EXP((-N125/D125)*(Invoer!$G$7/K125))))*(K125/Invoer!$G$7)),((D125*E125*(1-EXP((-N125/D125)*(Invoer!$G$7/G125))))*(G125/Invoer!$G$7)))</f>
        <v>0</v>
      </c>
      <c r="P125" s="117">
        <f>IFERROR(O125*Invoer!$G$7*(5/(60*24)),0)</f>
        <v>0</v>
      </c>
      <c r="Q125" s="55"/>
      <c r="U125" s="16">
        <f>Invoer!$G$9*EXP(Invoer!$G$12*(1/(Invoer!P127+273.15)-1/Invoer!$G$10))</f>
        <v>3.1580249794107777E-2</v>
      </c>
      <c r="V125" s="20">
        <f>1/ ( U125*Invoer!$G$8 * (Invoer!P127 + 273.15) * 1000 )</f>
        <v>1.3130673226326057</v>
      </c>
      <c r="W125" s="30">
        <f>Invoer!O127</f>
        <v>0</v>
      </c>
      <c r="X125" s="20">
        <f>Invoer!$C$11*(Invoer!O127-Invoer!$G$20/V125)</f>
        <v>-6.8541801664484688E-4</v>
      </c>
      <c r="Y125" s="11">
        <f t="shared" si="6"/>
        <v>0</v>
      </c>
      <c r="Z125" s="22">
        <f>Y125*Invoer!$C$13 * (5/(60*24))</f>
        <v>0</v>
      </c>
      <c r="AE125" s="20">
        <f>Z125*Invoer!$G$21/1000</f>
        <v>0</v>
      </c>
      <c r="AF125" s="20">
        <f>P125*Invoer!$G$21/1000</f>
        <v>0</v>
      </c>
      <c r="AK125" s="62">
        <f>IF(Berekeningen!F125/(60/5)*Invoer!$G$18=0,(K125/24)/(60/5),Berekeningen!F125/(60/5)*Invoer!$G$18)</f>
        <v>2.7457398311516448</v>
      </c>
      <c r="AL125" s="17">
        <f>AK125*Invoer!$G$19</f>
        <v>1.7819851504174176</v>
      </c>
      <c r="AN125" s="60"/>
      <c r="AO125" s="57"/>
      <c r="AP125" s="57"/>
      <c r="AQ125" s="45"/>
      <c r="AR125" s="45"/>
      <c r="AS125" s="45"/>
      <c r="AT125" s="57"/>
      <c r="AV125" s="54"/>
      <c r="AX125" s="56"/>
    </row>
    <row r="126" spans="1:50" x14ac:dyDescent="0.35">
      <c r="A126" s="61">
        <v>0.42708333333333298</v>
      </c>
      <c r="B126" s="54"/>
      <c r="C126" s="16">
        <f>Invoer!$G$9*EXP(Invoer!$G$12*(1/(Invoer!N128+273.15)-1/Invoer!$G$10))</f>
        <v>3.1577344729127259E-2</v>
      </c>
      <c r="D126" s="10">
        <f>1/(C126*Invoer!$G$8*(Invoer!N128+273.15)*10^3)</f>
        <v>1.3131750233332731</v>
      </c>
      <c r="E126" s="20">
        <f>Invoer!M128</f>
        <v>0</v>
      </c>
      <c r="F126" s="21">
        <f>IFERROR(Invoer!V128 * Invoer!$G$11/(Invoer!W128+Invoer!$G$11) * (Invoer!N128 + 273.15) / 273.15,0)</f>
        <v>1339.9373880282719</v>
      </c>
      <c r="G126" s="21">
        <f t="shared" si="7"/>
        <v>32158.497312678526</v>
      </c>
      <c r="H126" s="119">
        <f>IF(Invoer!AJ128=0,0,(2.1473*Invoer!AJ128-11.45))</f>
        <v>65.852800000000002</v>
      </c>
      <c r="I126" s="119">
        <f>IF(Invoer!AK128=0,0,(2.1473*Invoer!AK128-11.45))</f>
        <v>65.852800000000002</v>
      </c>
      <c r="J126" s="119">
        <f>IF(Invoer!AL128=0,0,(2.1473*Invoer!AL128-11.45))</f>
        <v>65.852800000000002</v>
      </c>
      <c r="K126" s="21">
        <f t="shared" si="5"/>
        <v>56896.819199999998</v>
      </c>
      <c r="L126" s="115">
        <f>((Invoer!$G$13/Invoer!$G$14)^-0.49)*34500*((G126 / (24 * 60 * 60) * Invoer!$G$13)/Invoer!$G$7)^0.86</f>
        <v>7.2274129894626649</v>
      </c>
      <c r="M126" s="17">
        <f>IF(L126=0,((Invoer!$G$13/Invoer!$G$14)^-0.49)*34500*((K126 / (24 * 60 * 60) * Invoer!$G$13)/Invoer!$G$7)^0.86,L126)</f>
        <v>7.2274129894626649</v>
      </c>
      <c r="N126" s="9">
        <f>M126*(1.024^(Invoer!M128-20))</f>
        <v>4.4976301452838232</v>
      </c>
      <c r="O126" s="50">
        <f>IF(G126=0,((D126*E126*(1-EXP((-N126/D126)*(Invoer!$G$7/K126))))*(K126/Invoer!$G$7)),((D126*E126*(1-EXP((-N126/D126)*(Invoer!$G$7/G126))))*(G126/Invoer!$G$7)))</f>
        <v>0</v>
      </c>
      <c r="P126" s="117">
        <f>IFERROR(O126*Invoer!$G$7*(5/(60*24)),0)</f>
        <v>0</v>
      </c>
      <c r="Q126" s="55"/>
      <c r="U126" s="16">
        <f>Invoer!$G$9*EXP(Invoer!$G$12*(1/(Invoer!P128+273.15)-1/Invoer!$G$10))</f>
        <v>3.1577344729127259E-2</v>
      </c>
      <c r="V126" s="20">
        <f>1/ ( U126*Invoer!$G$8 * (Invoer!P128 + 273.15) * 1000 )</f>
        <v>1.3131750233332731</v>
      </c>
      <c r="W126" s="30">
        <f>Invoer!O128</f>
        <v>0</v>
      </c>
      <c r="X126" s="20">
        <f>Invoer!$C$11*(Invoer!O128-Invoer!$G$20/V126)</f>
        <v>-6.8536180174635203E-4</v>
      </c>
      <c r="Y126" s="11">
        <f t="shared" si="6"/>
        <v>0</v>
      </c>
      <c r="Z126" s="22">
        <f>Y126*Invoer!$C$13 * (5/(60*24))</f>
        <v>0</v>
      </c>
      <c r="AE126" s="20">
        <f>Z126*Invoer!$G$21/1000</f>
        <v>0</v>
      </c>
      <c r="AF126" s="20">
        <f>P126*Invoer!$G$21/1000</f>
        <v>0</v>
      </c>
      <c r="AK126" s="62">
        <f>IF(Berekeningen!F126/(60/5)*Invoer!$G$18=0,(K126/24)/(60/5),Berekeningen!F126/(60/5)*Invoer!$G$18)</f>
        <v>2.7133732107572506</v>
      </c>
      <c r="AL126" s="17">
        <f>AK126*Invoer!$G$19</f>
        <v>1.7609792137814557</v>
      </c>
      <c r="AN126" s="60"/>
      <c r="AO126" s="57"/>
      <c r="AP126" s="57"/>
      <c r="AQ126" s="45"/>
      <c r="AR126" s="45"/>
      <c r="AS126" s="45"/>
      <c r="AT126" s="57"/>
      <c r="AV126" s="54"/>
      <c r="AX126" s="56"/>
    </row>
    <row r="127" spans="1:50" x14ac:dyDescent="0.35">
      <c r="A127" s="61">
        <v>0.43055555555555602</v>
      </c>
      <c r="B127" s="54"/>
      <c r="C127" s="16">
        <f>Invoer!$G$9*EXP(Invoer!$G$12*(1/(Invoer!N129+273.15)-1/Invoer!$G$10))</f>
        <v>3.1577344729127259E-2</v>
      </c>
      <c r="D127" s="10">
        <f>1/(C127*Invoer!$G$8*(Invoer!N129+273.15)*10^3)</f>
        <v>1.3131750233332731</v>
      </c>
      <c r="E127" s="20">
        <f>Invoer!M129</f>
        <v>0</v>
      </c>
      <c r="F127" s="21">
        <f>IFERROR(Invoer!V129 * Invoer!$G$11/(Invoer!W129+Invoer!$G$11) * (Invoer!N129 + 273.15) / 273.15,0)</f>
        <v>1329.615243855701</v>
      </c>
      <c r="G127" s="21">
        <f t="shared" si="7"/>
        <v>31910.765852536824</v>
      </c>
      <c r="H127" s="119">
        <f>IF(Invoer!AJ129=0,0,(2.1473*Invoer!AJ129-11.45))</f>
        <v>65.852800000000002</v>
      </c>
      <c r="I127" s="119">
        <f>IF(Invoer!AK129=0,0,(2.1473*Invoer!AK129-11.45))</f>
        <v>65.852800000000002</v>
      </c>
      <c r="J127" s="119">
        <f>IF(Invoer!AL129=0,0,(2.1473*Invoer!AL129-11.45))</f>
        <v>65.852800000000002</v>
      </c>
      <c r="K127" s="21">
        <f t="shared" si="5"/>
        <v>56896.819199999998</v>
      </c>
      <c r="L127" s="115">
        <f>((Invoer!$G$13/Invoer!$G$14)^-0.49)*34500*((G127 / (24 * 60 * 60) * Invoer!$G$13)/Invoer!$G$7)^0.86</f>
        <v>7.179505705137248</v>
      </c>
      <c r="M127" s="17">
        <f>IF(L127=0,((Invoer!$G$13/Invoer!$G$14)^-0.49)*34500*((K127 / (24 * 60 * 60) * Invoer!$G$13)/Invoer!$G$7)^0.86,L127)</f>
        <v>7.179505705137248</v>
      </c>
      <c r="N127" s="9">
        <f>M127*(1.024^(Invoer!M129-20))</f>
        <v>4.467817369056033</v>
      </c>
      <c r="O127" s="50">
        <f>IF(G127=0,((D127*E127*(1-EXP((-N127/D127)*(Invoer!$G$7/K127))))*(K127/Invoer!$G$7)),((D127*E127*(1-EXP((-N127/D127)*(Invoer!$G$7/G127))))*(G127/Invoer!$G$7)))</f>
        <v>0</v>
      </c>
      <c r="P127" s="117">
        <f>IFERROR(O127*Invoer!$G$7*(5/(60*24)),0)</f>
        <v>0</v>
      </c>
      <c r="Q127" s="55"/>
      <c r="U127" s="16">
        <f>Invoer!$G$9*EXP(Invoer!$G$12*(1/(Invoer!P129+273.15)-1/Invoer!$G$10))</f>
        <v>3.1577344729127259E-2</v>
      </c>
      <c r="V127" s="20">
        <f>1/ ( U127*Invoer!$G$8 * (Invoer!P129 + 273.15) * 1000 )</f>
        <v>1.3131750233332731</v>
      </c>
      <c r="W127" s="30">
        <f>Invoer!O129</f>
        <v>0</v>
      </c>
      <c r="X127" s="20">
        <f>Invoer!$C$11*(Invoer!O129-Invoer!$G$20/V127)</f>
        <v>-6.8536180174635203E-4</v>
      </c>
      <c r="Y127" s="11">
        <f t="shared" si="6"/>
        <v>0</v>
      </c>
      <c r="Z127" s="22">
        <f>Y127*Invoer!$C$13 * (5/(60*24))</f>
        <v>0</v>
      </c>
      <c r="AE127" s="20">
        <f>Z127*Invoer!$G$21/1000</f>
        <v>0</v>
      </c>
      <c r="AF127" s="20">
        <f>P127*Invoer!$G$21/1000</f>
        <v>0</v>
      </c>
      <c r="AK127" s="62">
        <f>IF(Berekeningen!F127/(60/5)*Invoer!$G$18=0,(K127/24)/(60/5),Berekeningen!F127/(60/5)*Invoer!$G$18)</f>
        <v>2.6924708688077943</v>
      </c>
      <c r="AL127" s="17">
        <f>AK127*Invoer!$G$19</f>
        <v>1.7474135938562585</v>
      </c>
      <c r="AN127" s="60"/>
      <c r="AO127" s="57"/>
      <c r="AP127" s="57"/>
      <c r="AQ127" s="45"/>
      <c r="AR127" s="45"/>
      <c r="AS127" s="45"/>
      <c r="AT127" s="57"/>
      <c r="AV127" s="54"/>
      <c r="AX127" s="56"/>
    </row>
    <row r="128" spans="1:50" x14ac:dyDescent="0.35">
      <c r="A128" s="61">
        <v>0.43402777777777801</v>
      </c>
      <c r="B128" s="54"/>
      <c r="C128" s="16">
        <f>Invoer!$G$9*EXP(Invoer!$G$12*(1/(Invoer!N130+273.15)-1/Invoer!$G$10))</f>
        <v>3.1577344729127259E-2</v>
      </c>
      <c r="D128" s="10">
        <f>1/(C128*Invoer!$G$8*(Invoer!N130+273.15)*10^3)</f>
        <v>1.3131750233332731</v>
      </c>
      <c r="E128" s="20">
        <f>Invoer!M130</f>
        <v>0</v>
      </c>
      <c r="F128" s="21">
        <f>IFERROR(Invoer!V130 * Invoer!$G$11/(Invoer!W130+Invoer!$G$11) * (Invoer!N130 + 273.15) / 273.15,0)</f>
        <v>1294.7769137236405</v>
      </c>
      <c r="G128" s="21">
        <f t="shared" si="7"/>
        <v>31074.645929367372</v>
      </c>
      <c r="H128" s="119">
        <f>IF(Invoer!AJ130=0,0,(2.1473*Invoer!AJ130-11.45))</f>
        <v>65.852800000000002</v>
      </c>
      <c r="I128" s="119">
        <f>IF(Invoer!AK130=0,0,(2.1473*Invoer!AK130-11.45))</f>
        <v>65.852800000000002</v>
      </c>
      <c r="J128" s="119">
        <f>IF(Invoer!AL130=0,0,(2.1473*Invoer!AL130-11.45))</f>
        <v>65.852800000000002</v>
      </c>
      <c r="K128" s="21">
        <f t="shared" si="5"/>
        <v>56896.819199999998</v>
      </c>
      <c r="L128" s="115">
        <f>((Invoer!$G$13/Invoer!$G$14)^-0.49)*34500*((G128 / (24 * 60 * 60) * Invoer!$G$13)/Invoer!$G$7)^0.86</f>
        <v>7.0174261665257855</v>
      </c>
      <c r="M128" s="17">
        <f>IF(L128=0,((Invoer!$G$13/Invoer!$G$14)^-0.49)*34500*((K128 / (24 * 60 * 60) * Invoer!$G$13)/Invoer!$G$7)^0.86,L128)</f>
        <v>7.0174261665257855</v>
      </c>
      <c r="N128" s="9">
        <f>M128*(1.024^(Invoer!M130-20))</f>
        <v>4.3669550245552511</v>
      </c>
      <c r="O128" s="50">
        <f>IF(G128=0,((D128*E128*(1-EXP((-N128/D128)*(Invoer!$G$7/K128))))*(K128/Invoer!$G$7)),((D128*E128*(1-EXP((-N128/D128)*(Invoer!$G$7/G128))))*(G128/Invoer!$G$7)))</f>
        <v>0</v>
      </c>
      <c r="P128" s="117">
        <f>IFERROR(O128*Invoer!$G$7*(5/(60*24)),0)</f>
        <v>0</v>
      </c>
      <c r="Q128" s="55"/>
      <c r="U128" s="16">
        <f>Invoer!$G$9*EXP(Invoer!$G$12*(1/(Invoer!P130+273.15)-1/Invoer!$G$10))</f>
        <v>3.1577344729127259E-2</v>
      </c>
      <c r="V128" s="20">
        <f>1/ ( U128*Invoer!$G$8 * (Invoer!P130 + 273.15) * 1000 )</f>
        <v>1.3131750233332731</v>
      </c>
      <c r="W128" s="30">
        <f>Invoer!O130</f>
        <v>0</v>
      </c>
      <c r="X128" s="20">
        <f>Invoer!$C$11*(Invoer!O130-Invoer!$G$20/V128)</f>
        <v>-6.8536180174635203E-4</v>
      </c>
      <c r="Y128" s="11">
        <f t="shared" si="6"/>
        <v>0</v>
      </c>
      <c r="Z128" s="22">
        <f>Y128*Invoer!$C$13 * (5/(60*24))</f>
        <v>0</v>
      </c>
      <c r="AE128" s="20">
        <f>Z128*Invoer!$G$21/1000</f>
        <v>0</v>
      </c>
      <c r="AF128" s="20">
        <f>P128*Invoer!$G$21/1000</f>
        <v>0</v>
      </c>
      <c r="AK128" s="62">
        <f>IF(Berekeningen!F128/(60/5)*Invoer!$G$18=0,(K128/24)/(60/5),Berekeningen!F128/(60/5)*Invoer!$G$18)</f>
        <v>2.6219232502903722</v>
      </c>
      <c r="AL128" s="17">
        <f>AK128*Invoer!$G$19</f>
        <v>1.7016281894384515</v>
      </c>
      <c r="AN128" s="60"/>
      <c r="AO128" s="57"/>
      <c r="AP128" s="57"/>
      <c r="AQ128" s="45"/>
      <c r="AR128" s="45"/>
      <c r="AS128" s="45"/>
      <c r="AT128" s="57"/>
      <c r="AV128" s="54"/>
      <c r="AX128" s="56"/>
    </row>
    <row r="129" spans="1:50" x14ac:dyDescent="0.35">
      <c r="A129" s="61">
        <v>0.4375</v>
      </c>
      <c r="B129" s="54"/>
      <c r="C129" s="16">
        <f>Invoer!$G$9*EXP(Invoer!$G$12*(1/(Invoer!N131+273.15)-1/Invoer!$G$10))</f>
        <v>3.1576134221795275E-2</v>
      </c>
      <c r="D129" s="10">
        <f>1/(C129*Invoer!$G$8*(Invoer!N131+273.15)*10^3)</f>
        <v>1.3132199064762666</v>
      </c>
      <c r="E129" s="20">
        <f>Invoer!M131</f>
        <v>0</v>
      </c>
      <c r="F129" s="21">
        <f>IFERROR(Invoer!V131 * Invoer!$G$11/(Invoer!W131+Invoer!$G$11) * (Invoer!N131 + 273.15) / 273.15,0)</f>
        <v>1234.8380554393484</v>
      </c>
      <c r="G129" s="21">
        <f t="shared" si="7"/>
        <v>29636.113330544362</v>
      </c>
      <c r="H129" s="119">
        <f>IF(Invoer!AJ131=0,0,(2.1473*Invoer!AJ131-11.45))</f>
        <v>65.852800000000002</v>
      </c>
      <c r="I129" s="119">
        <f>IF(Invoer!AK131=0,0,(2.1473*Invoer!AK131-11.45))</f>
        <v>65.852800000000002</v>
      </c>
      <c r="J129" s="119">
        <f>IF(Invoer!AL131=0,0,(2.1473*Invoer!AL131-11.45))</f>
        <v>65.852800000000002</v>
      </c>
      <c r="K129" s="21">
        <f t="shared" si="5"/>
        <v>56896.819199999998</v>
      </c>
      <c r="L129" s="115">
        <f>((Invoer!$G$13/Invoer!$G$14)^-0.49)*34500*((G129 / (24 * 60 * 60) * Invoer!$G$13)/Invoer!$G$7)^0.86</f>
        <v>6.7371280482695273</v>
      </c>
      <c r="M129" s="17">
        <f>IF(L129=0,((Invoer!$G$13/Invoer!$G$14)^-0.49)*34500*((K129 / (24 * 60 * 60) * Invoer!$G$13)/Invoer!$G$7)^0.86,L129)</f>
        <v>6.7371280482695273</v>
      </c>
      <c r="N129" s="9">
        <f>M129*(1.024^(Invoer!M131-20))</f>
        <v>4.192525077328809</v>
      </c>
      <c r="O129" s="50">
        <f>IF(G129=0,((D129*E129*(1-EXP((-N129/D129)*(Invoer!$G$7/K129))))*(K129/Invoer!$G$7)),((D129*E129*(1-EXP((-N129/D129)*(Invoer!$G$7/G129))))*(G129/Invoer!$G$7)))</f>
        <v>0</v>
      </c>
      <c r="P129" s="117">
        <f>IFERROR(O129*Invoer!$G$7*(5/(60*24)),0)</f>
        <v>0</v>
      </c>
      <c r="Q129" s="55"/>
      <c r="U129" s="16">
        <f>Invoer!$G$9*EXP(Invoer!$G$12*(1/(Invoer!P131+273.15)-1/Invoer!$G$10))</f>
        <v>3.1576134221795275E-2</v>
      </c>
      <c r="V129" s="20">
        <f>1/ ( U129*Invoer!$G$8 * (Invoer!P131 + 273.15) * 1000 )</f>
        <v>1.3132199064762666</v>
      </c>
      <c r="W129" s="30">
        <f>Invoer!O131</f>
        <v>0</v>
      </c>
      <c r="X129" s="20">
        <f>Invoer!$C$11*(Invoer!O131-Invoer!$G$20/V129)</f>
        <v>-6.8533837749608102E-4</v>
      </c>
      <c r="Y129" s="11">
        <f t="shared" si="6"/>
        <v>0</v>
      </c>
      <c r="Z129" s="22">
        <f>Y129*Invoer!$C$13 * (5/(60*24))</f>
        <v>0</v>
      </c>
      <c r="AE129" s="20">
        <f>Z129*Invoer!$G$21/1000</f>
        <v>0</v>
      </c>
      <c r="AF129" s="20">
        <f>P129*Invoer!$G$21/1000</f>
        <v>0</v>
      </c>
      <c r="AK129" s="62">
        <f>IF(Berekeningen!F129/(60/5)*Invoer!$G$18=0,(K129/24)/(60/5),Berekeningen!F129/(60/5)*Invoer!$G$18)</f>
        <v>2.5005470622646802</v>
      </c>
      <c r="AL129" s="17">
        <f>AK129*Invoer!$G$19</f>
        <v>1.6228550434097775</v>
      </c>
      <c r="AN129" s="60"/>
      <c r="AO129" s="57"/>
      <c r="AP129" s="57"/>
      <c r="AQ129" s="45"/>
      <c r="AR129" s="45"/>
      <c r="AS129" s="45"/>
      <c r="AT129" s="57"/>
      <c r="AV129" s="54"/>
      <c r="AX129" s="56"/>
    </row>
    <row r="130" spans="1:50" x14ac:dyDescent="0.35">
      <c r="A130" s="61">
        <v>0.44097222222222199</v>
      </c>
      <c r="B130" s="54"/>
      <c r="C130" s="16">
        <f>Invoer!$G$9*EXP(Invoer!$G$12*(1/(Invoer!N132+273.15)-1/Invoer!$G$10))</f>
        <v>3.1571050707591981E-2</v>
      </c>
      <c r="D130" s="10">
        <f>1/(C130*Invoer!$G$8*(Invoer!N132+273.15)*10^3)</f>
        <v>1.3134084281062666</v>
      </c>
      <c r="E130" s="20">
        <f>Invoer!M132</f>
        <v>0</v>
      </c>
      <c r="F130" s="21">
        <f>IFERROR(Invoer!V132 * Invoer!$G$11/(Invoer!W132+Invoer!$G$11) * (Invoer!N132 + 273.15) / 273.15,0)</f>
        <v>1239.9537458914692</v>
      </c>
      <c r="G130" s="21">
        <f t="shared" si="7"/>
        <v>29758.889901395261</v>
      </c>
      <c r="H130" s="119">
        <f>IF(Invoer!AJ132=0,0,(2.1473*Invoer!AJ132-11.45))</f>
        <v>65.852800000000002</v>
      </c>
      <c r="I130" s="119">
        <f>IF(Invoer!AK132=0,0,(2.1473*Invoer!AK132-11.45))</f>
        <v>65.852800000000002</v>
      </c>
      <c r="J130" s="119">
        <f>IF(Invoer!AL132=0,0,(2.1473*Invoer!AL132-11.45))</f>
        <v>65.852800000000002</v>
      </c>
      <c r="K130" s="21">
        <f t="shared" si="5"/>
        <v>56896.819199999998</v>
      </c>
      <c r="L130" s="115">
        <f>((Invoer!$G$13/Invoer!$G$14)^-0.49)*34500*((G130 / (24 * 60 * 60) * Invoer!$G$13)/Invoer!$G$7)^0.86</f>
        <v>6.7611242078473222</v>
      </c>
      <c r="M130" s="17">
        <f>IF(L130=0,((Invoer!$G$13/Invoer!$G$14)^-0.49)*34500*((K130 / (24 * 60 * 60) * Invoer!$G$13)/Invoer!$G$7)^0.86,L130)</f>
        <v>6.7611242078473222</v>
      </c>
      <c r="N130" s="9">
        <f>M130*(1.024^(Invoer!M132-20))</f>
        <v>4.2074579240950705</v>
      </c>
      <c r="O130" s="50">
        <f>IF(G130=0,((D130*E130*(1-EXP((-N130/D130)*(Invoer!$G$7/K130))))*(K130/Invoer!$G$7)),((D130*E130*(1-EXP((-N130/D130)*(Invoer!$G$7/G130))))*(G130/Invoer!$G$7)))</f>
        <v>0</v>
      </c>
      <c r="P130" s="117">
        <f>IFERROR(O130*Invoer!$G$7*(5/(60*24)),0)</f>
        <v>0</v>
      </c>
      <c r="Q130" s="55"/>
      <c r="U130" s="16">
        <f>Invoer!$G$9*EXP(Invoer!$G$12*(1/(Invoer!P132+273.15)-1/Invoer!$G$10))</f>
        <v>3.1571050707591981E-2</v>
      </c>
      <c r="V130" s="20">
        <f>1/ ( U130*Invoer!$G$8 * (Invoer!P132 + 273.15) * 1000 )</f>
        <v>1.3134084281062666</v>
      </c>
      <c r="W130" s="30">
        <f>Invoer!O132</f>
        <v>0</v>
      </c>
      <c r="X130" s="20">
        <f>Invoer!$C$11*(Invoer!O132-Invoer!$G$20/V130)</f>
        <v>-6.8524000664261142E-4</v>
      </c>
      <c r="Y130" s="11">
        <f t="shared" si="6"/>
        <v>0</v>
      </c>
      <c r="Z130" s="22">
        <f>Y130*Invoer!$C$13 * (5/(60*24))</f>
        <v>0</v>
      </c>
      <c r="AE130" s="20">
        <f>Z130*Invoer!$G$21/1000</f>
        <v>0</v>
      </c>
      <c r="AF130" s="20">
        <f>P130*Invoer!$G$21/1000</f>
        <v>0</v>
      </c>
      <c r="AK130" s="62">
        <f>IF(Berekeningen!F130/(60/5)*Invoer!$G$18=0,(K130/24)/(60/5),Berekeningen!F130/(60/5)*Invoer!$G$18)</f>
        <v>2.5109063354302248</v>
      </c>
      <c r="AL130" s="17">
        <f>AK130*Invoer!$G$19</f>
        <v>1.6295782116942159</v>
      </c>
      <c r="AN130" s="60"/>
      <c r="AO130" s="57"/>
      <c r="AP130" s="57"/>
      <c r="AQ130" s="45"/>
      <c r="AR130" s="45"/>
      <c r="AS130" s="45"/>
      <c r="AT130" s="57"/>
      <c r="AV130" s="54"/>
      <c r="AX130" s="56"/>
    </row>
    <row r="131" spans="1:50" x14ac:dyDescent="0.35">
      <c r="A131" s="61">
        <v>0.44444444444444398</v>
      </c>
      <c r="B131" s="54"/>
      <c r="C131" s="16">
        <f>Invoer!$G$9*EXP(Invoer!$G$12*(1/(Invoer!N133+273.15)-1/Invoer!$G$10))</f>
        <v>3.1566210191355956E-2</v>
      </c>
      <c r="D131" s="10">
        <f>1/(C131*Invoer!$G$8*(Invoer!N133+273.15)*10^3)</f>
        <v>1.313587991183526</v>
      </c>
      <c r="E131" s="20">
        <f>Invoer!M133</f>
        <v>0</v>
      </c>
      <c r="F131" s="21">
        <f>IFERROR(Invoer!V133 * Invoer!$G$11/(Invoer!W133+Invoer!$G$11) * (Invoer!N133 + 273.15) / 273.15,0)</f>
        <v>1205.980663146157</v>
      </c>
      <c r="G131" s="21">
        <f t="shared" ref="G131:G194" si="8">F131*24</f>
        <v>28943.535915507768</v>
      </c>
      <c r="H131" s="119">
        <f>IF(Invoer!AJ133=0,0,(2.1473*Invoer!AJ133-11.45))</f>
        <v>65.852800000000002</v>
      </c>
      <c r="I131" s="119">
        <f>IF(Invoer!AK133=0,0,(2.1473*Invoer!AK133-11.45))</f>
        <v>65.852800000000002</v>
      </c>
      <c r="J131" s="119">
        <f>IF(Invoer!AL133=0,0,(2.1473*Invoer!AL133-11.45))</f>
        <v>65.852800000000002</v>
      </c>
      <c r="K131" s="21">
        <f t="shared" si="5"/>
        <v>56896.819199999998</v>
      </c>
      <c r="L131" s="115">
        <f>((Invoer!$G$13/Invoer!$G$14)^-0.49)*34500*((G131 / (24 * 60 * 60) * Invoer!$G$13)/Invoer!$G$7)^0.86</f>
        <v>6.6015040408842962</v>
      </c>
      <c r="M131" s="17">
        <f>IF(L131=0,((Invoer!$G$13/Invoer!$G$14)^-0.49)*34500*((K131 / (24 * 60 * 60) * Invoer!$G$13)/Invoer!$G$7)^0.86,L131)</f>
        <v>6.6015040408842962</v>
      </c>
      <c r="N131" s="9">
        <f>M131*(1.024^(Invoer!M133-20))</f>
        <v>4.1081260503285044</v>
      </c>
      <c r="O131" s="50">
        <f>IF(G131=0,((D131*E131*(1-EXP((-N131/D131)*(Invoer!$G$7/K131))))*(K131/Invoer!$G$7)),((D131*E131*(1-EXP((-N131/D131)*(Invoer!$G$7/G131))))*(G131/Invoer!$G$7)))</f>
        <v>0</v>
      </c>
      <c r="P131" s="117">
        <f>IFERROR(O131*Invoer!$G$7*(5/(60*24)),0)</f>
        <v>0</v>
      </c>
      <c r="Q131" s="55"/>
      <c r="U131" s="16">
        <f>Invoer!$G$9*EXP(Invoer!$G$12*(1/(Invoer!P133+273.15)-1/Invoer!$G$10))</f>
        <v>3.1566210191355956E-2</v>
      </c>
      <c r="V131" s="20">
        <f>1/ ( U131*Invoer!$G$8 * (Invoer!P133 + 273.15) * 1000 )</f>
        <v>1.313587991183526</v>
      </c>
      <c r="W131" s="30">
        <f>Invoer!O133</f>
        <v>0</v>
      </c>
      <c r="X131" s="20">
        <f>Invoer!$C$11*(Invoer!O133-Invoer!$G$20/V131)</f>
        <v>-6.8514633662957846E-4</v>
      </c>
      <c r="Y131" s="11">
        <f t="shared" si="6"/>
        <v>0</v>
      </c>
      <c r="Z131" s="22">
        <f>Y131*Invoer!$C$13 * (5/(60*24))</f>
        <v>0</v>
      </c>
      <c r="AE131" s="20">
        <f>Z131*Invoer!$G$21/1000</f>
        <v>0</v>
      </c>
      <c r="AF131" s="20">
        <f>P131*Invoer!$G$21/1000</f>
        <v>0</v>
      </c>
      <c r="AK131" s="62">
        <f>IF(Berekeningen!F131/(60/5)*Invoer!$G$18=0,(K131/24)/(60/5),Berekeningen!F131/(60/5)*Invoer!$G$18)</f>
        <v>2.4421108428709677</v>
      </c>
      <c r="AL131" s="17">
        <f>AK131*Invoer!$G$19</f>
        <v>1.5849299370232581</v>
      </c>
      <c r="AN131" s="60"/>
      <c r="AO131" s="57"/>
      <c r="AP131" s="57"/>
      <c r="AQ131" s="45"/>
      <c r="AR131" s="45"/>
      <c r="AS131" s="45"/>
      <c r="AT131" s="57"/>
      <c r="AV131" s="54"/>
      <c r="AX131" s="56"/>
    </row>
    <row r="132" spans="1:50" x14ac:dyDescent="0.35">
      <c r="A132" s="61">
        <v>0.44791666666666702</v>
      </c>
      <c r="B132" s="54"/>
      <c r="C132" s="16">
        <f>Invoer!$G$9*EXP(Invoer!$G$12*(1/(Invoer!N134+273.15)-1/Invoer!$G$10))</f>
        <v>3.1563185327316785E-2</v>
      </c>
      <c r="D132" s="10">
        <f>1/(C132*Invoer!$G$8*(Invoer!N134+273.15)*10^3)</f>
        <v>1.3137002273557992</v>
      </c>
      <c r="E132" s="20">
        <f>Invoer!M134</f>
        <v>0</v>
      </c>
      <c r="F132" s="21">
        <f>IFERROR(Invoer!V134 * Invoer!$G$11/(Invoer!W134+Invoer!$G$11) * (Invoer!N134 + 273.15) / 273.15,0)</f>
        <v>1176.8532663045532</v>
      </c>
      <c r="G132" s="21">
        <f t="shared" si="8"/>
        <v>28244.478391309276</v>
      </c>
      <c r="H132" s="119">
        <f>IF(Invoer!AJ134=0,0,(2.1473*Invoer!AJ134-11.45))</f>
        <v>65.852800000000002</v>
      </c>
      <c r="I132" s="119">
        <f>IF(Invoer!AK134=0,0,(2.1473*Invoer!AK134-11.45))</f>
        <v>65.852800000000002</v>
      </c>
      <c r="J132" s="119">
        <f>IF(Invoer!AL134=0,0,(2.1473*Invoer!AL134-11.45))</f>
        <v>65.852800000000002</v>
      </c>
      <c r="K132" s="21">
        <f t="shared" ref="K132:K195" si="9">SUM(H132:J132)*(60/5)*24</f>
        <v>56896.819199999998</v>
      </c>
      <c r="L132" s="115">
        <f>((Invoer!$G$13/Invoer!$G$14)^-0.49)*34500*((G132 / (24 * 60 * 60) * Invoer!$G$13)/Invoer!$G$7)^0.86</f>
        <v>6.4641494693556414</v>
      </c>
      <c r="M132" s="17">
        <f>IF(L132=0,((Invoer!$G$13/Invoer!$G$14)^-0.49)*34500*((K132 / (24 * 60 * 60) * Invoer!$G$13)/Invoer!$G$7)^0.86,L132)</f>
        <v>6.4641494693556414</v>
      </c>
      <c r="N132" s="9">
        <f>M132*(1.024^(Invoer!M134-20))</f>
        <v>4.0226500906178151</v>
      </c>
      <c r="O132" s="50">
        <f>IF(G132=0,((D132*E132*(1-EXP((-N132/D132)*(Invoer!$G$7/K132))))*(K132/Invoer!$G$7)),((D132*E132*(1-EXP((-N132/D132)*(Invoer!$G$7/G132))))*(G132/Invoer!$G$7)))</f>
        <v>0</v>
      </c>
      <c r="P132" s="117">
        <f>IFERROR(O132*Invoer!$G$7*(5/(60*24)),0)</f>
        <v>0</v>
      </c>
      <c r="Q132" s="55"/>
      <c r="U132" s="16">
        <f>Invoer!$G$9*EXP(Invoer!$G$12*(1/(Invoer!P134+273.15)-1/Invoer!$G$10))</f>
        <v>3.1563185327316785E-2</v>
      </c>
      <c r="V132" s="20">
        <f>1/ ( U132*Invoer!$G$8 * (Invoer!P134 + 273.15) * 1000 )</f>
        <v>1.3137002273557992</v>
      </c>
      <c r="W132" s="30">
        <f>Invoer!O134</f>
        <v>0</v>
      </c>
      <c r="X132" s="20">
        <f>Invoer!$C$11*(Invoer!O134-Invoer!$G$20/V132)</f>
        <v>-6.8508780105146954E-4</v>
      </c>
      <c r="Y132" s="11">
        <f t="shared" ref="Y132:Y195" si="10">IF(X132&lt;0,0,X132)</f>
        <v>0</v>
      </c>
      <c r="Z132" s="22">
        <f>Y132*Invoer!$C$13 * (5/(60*24))</f>
        <v>0</v>
      </c>
      <c r="AE132" s="20">
        <f>Z132*Invoer!$G$21/1000</f>
        <v>0</v>
      </c>
      <c r="AF132" s="20">
        <f>P132*Invoer!$G$21/1000</f>
        <v>0</v>
      </c>
      <c r="AK132" s="62">
        <f>IF(Berekeningen!F132/(60/5)*Invoer!$G$18=0,(K132/24)/(60/5),Berekeningen!F132/(60/5)*Invoer!$G$18)</f>
        <v>2.3831278642667204</v>
      </c>
      <c r="AL132" s="17">
        <f>AK132*Invoer!$G$19</f>
        <v>1.5466499839091017</v>
      </c>
      <c r="AN132" s="60"/>
      <c r="AO132" s="57"/>
      <c r="AP132" s="57"/>
      <c r="AQ132" s="45"/>
      <c r="AR132" s="45"/>
      <c r="AS132" s="45"/>
      <c r="AT132" s="57"/>
      <c r="AV132" s="54"/>
      <c r="AX132" s="56"/>
    </row>
    <row r="133" spans="1:50" x14ac:dyDescent="0.35">
      <c r="A133" s="61">
        <v>0.45138888888888901</v>
      </c>
      <c r="B133" s="54"/>
      <c r="C133" s="16">
        <f>Invoer!$G$9*EXP(Invoer!$G$12*(1/(Invoer!N135+273.15)-1/Invoer!$G$10))</f>
        <v>3.1562822367335659E-2</v>
      </c>
      <c r="D133" s="10">
        <f>1/(C133*Invoer!$G$8*(Invoer!N135+273.15)*10^3)</f>
        <v>1.3137136961745908</v>
      </c>
      <c r="E133" s="20">
        <f>Invoer!M135</f>
        <v>0</v>
      </c>
      <c r="F133" s="21">
        <f>IFERROR(Invoer!V135 * Invoer!$G$11/(Invoer!W135+Invoer!$G$11) * (Invoer!N135 + 273.15) / 273.15,0)</f>
        <v>1164.0565447903728</v>
      </c>
      <c r="G133" s="21">
        <f t="shared" si="8"/>
        <v>27937.357074968946</v>
      </c>
      <c r="H133" s="119">
        <f>IF(Invoer!AJ135=0,0,(2.1473*Invoer!AJ135-11.45))</f>
        <v>65.852800000000002</v>
      </c>
      <c r="I133" s="119">
        <f>IF(Invoer!AK135=0,0,(2.1473*Invoer!AK135-11.45))</f>
        <v>65.852800000000002</v>
      </c>
      <c r="J133" s="119">
        <f>IF(Invoer!AL135=0,0,(2.1473*Invoer!AL135-11.45))</f>
        <v>65.852800000000002</v>
      </c>
      <c r="K133" s="21">
        <f t="shared" si="9"/>
        <v>56896.819199999998</v>
      </c>
      <c r="L133" s="115">
        <f>((Invoer!$G$13/Invoer!$G$14)^-0.49)*34500*((G133 / (24 * 60 * 60) * Invoer!$G$13)/Invoer!$G$7)^0.86</f>
        <v>6.4036546677821962</v>
      </c>
      <c r="M133" s="17">
        <f>IF(L133=0,((Invoer!$G$13/Invoer!$G$14)^-0.49)*34500*((K133 / (24 * 60 * 60) * Invoer!$G$13)/Invoer!$G$7)^0.86,L133)</f>
        <v>6.4036546677821962</v>
      </c>
      <c r="N133" s="9">
        <f>M133*(1.024^(Invoer!M135-20))</f>
        <v>3.9850040831755424</v>
      </c>
      <c r="O133" s="50">
        <f>IF(G133=0,((D133*E133*(1-EXP((-N133/D133)*(Invoer!$G$7/K133))))*(K133/Invoer!$G$7)),((D133*E133*(1-EXP((-N133/D133)*(Invoer!$G$7/G133))))*(G133/Invoer!$G$7)))</f>
        <v>0</v>
      </c>
      <c r="P133" s="117">
        <f>IFERROR(O133*Invoer!$G$7*(5/(60*24)),0)</f>
        <v>0</v>
      </c>
      <c r="Q133" s="55"/>
      <c r="U133" s="16">
        <f>Invoer!$G$9*EXP(Invoer!$G$12*(1/(Invoer!P135+273.15)-1/Invoer!$G$10))</f>
        <v>3.1562822367335659E-2</v>
      </c>
      <c r="V133" s="20">
        <f>1/ ( U133*Invoer!$G$8 * (Invoer!P135 + 273.15) * 1000 )</f>
        <v>1.3137136961745908</v>
      </c>
      <c r="W133" s="30">
        <f>Invoer!O135</f>
        <v>0</v>
      </c>
      <c r="X133" s="20">
        <f>Invoer!$C$11*(Invoer!O135-Invoer!$G$20/V133)</f>
        <v>-6.8508077720489194E-4</v>
      </c>
      <c r="Y133" s="11">
        <f t="shared" si="10"/>
        <v>0</v>
      </c>
      <c r="Z133" s="22">
        <f>Y133*Invoer!$C$13 * (5/(60*24))</f>
        <v>0</v>
      </c>
      <c r="AE133" s="20">
        <f>Z133*Invoer!$G$21/1000</f>
        <v>0</v>
      </c>
      <c r="AF133" s="20">
        <f>P133*Invoer!$G$21/1000</f>
        <v>0</v>
      </c>
      <c r="AK133" s="62">
        <f>IF(Berekeningen!F133/(60/5)*Invoer!$G$18=0,(K133/24)/(60/5),Berekeningen!F133/(60/5)*Invoer!$G$18)</f>
        <v>2.3572145032005047</v>
      </c>
      <c r="AL133" s="17">
        <f>AK133*Invoer!$G$19</f>
        <v>1.5298322125771275</v>
      </c>
      <c r="AN133" s="60"/>
      <c r="AO133" s="57"/>
      <c r="AP133" s="57"/>
      <c r="AQ133" s="45"/>
      <c r="AR133" s="45"/>
      <c r="AS133" s="45"/>
      <c r="AT133" s="57"/>
      <c r="AV133" s="54"/>
      <c r="AX133" s="56"/>
    </row>
    <row r="134" spans="1:50" x14ac:dyDescent="0.35">
      <c r="A134" s="61">
        <v>0.45486111111111099</v>
      </c>
      <c r="B134" s="54"/>
      <c r="C134" s="16">
        <f>Invoer!$G$9*EXP(Invoer!$G$12*(1/(Invoer!N136+273.15)-1/Invoer!$G$10))</f>
        <v>3.1562822367335659E-2</v>
      </c>
      <c r="D134" s="10">
        <f>1/(C134*Invoer!$G$8*(Invoer!N136+273.15)*10^3)</f>
        <v>1.3137136961745908</v>
      </c>
      <c r="E134" s="20">
        <f>Invoer!M136</f>
        <v>0</v>
      </c>
      <c r="F134" s="21">
        <f>IFERROR(Invoer!V136 * Invoer!$G$11/(Invoer!W136+Invoer!$G$11) * (Invoer!N136 + 273.15) / 273.15,0)</f>
        <v>1196.0952981880121</v>
      </c>
      <c r="G134" s="21">
        <f t="shared" si="8"/>
        <v>28706.287156512291</v>
      </c>
      <c r="H134" s="119">
        <f>IF(Invoer!AJ136=0,0,(2.1473*Invoer!AJ136-11.45))</f>
        <v>65.852800000000002</v>
      </c>
      <c r="I134" s="119">
        <f>IF(Invoer!AK136=0,0,(2.1473*Invoer!AK136-11.45))</f>
        <v>65.852800000000002</v>
      </c>
      <c r="J134" s="119">
        <f>IF(Invoer!AL136=0,0,(2.1473*Invoer!AL136-11.45))</f>
        <v>65.852800000000002</v>
      </c>
      <c r="K134" s="21">
        <f t="shared" si="9"/>
        <v>56896.819199999998</v>
      </c>
      <c r="L134" s="115">
        <f>((Invoer!$G$13/Invoer!$G$14)^-0.49)*34500*((G134 / (24 * 60 * 60) * Invoer!$G$13)/Invoer!$G$7)^0.86</f>
        <v>6.5549407562823756</v>
      </c>
      <c r="M134" s="17">
        <f>IF(L134=0,((Invoer!$G$13/Invoer!$G$14)^-0.49)*34500*((K134 / (24 * 60 * 60) * Invoer!$G$13)/Invoer!$G$7)^0.86,L134)</f>
        <v>6.5549407562823756</v>
      </c>
      <c r="N134" s="9">
        <f>M134*(1.024^(Invoer!M136-20))</f>
        <v>4.0791496471819899</v>
      </c>
      <c r="O134" s="50">
        <f>IF(G134=0,((D134*E134*(1-EXP((-N134/D134)*(Invoer!$G$7/K134))))*(K134/Invoer!$G$7)),((D134*E134*(1-EXP((-N134/D134)*(Invoer!$G$7/G134))))*(G134/Invoer!$G$7)))</f>
        <v>0</v>
      </c>
      <c r="P134" s="117">
        <f>IFERROR(O134*Invoer!$G$7*(5/(60*24)),0)</f>
        <v>0</v>
      </c>
      <c r="Q134" s="55"/>
      <c r="U134" s="16">
        <f>Invoer!$G$9*EXP(Invoer!$G$12*(1/(Invoer!P136+273.15)-1/Invoer!$G$10))</f>
        <v>3.1562822367335659E-2</v>
      </c>
      <c r="V134" s="20">
        <f>1/ ( U134*Invoer!$G$8 * (Invoer!P136 + 273.15) * 1000 )</f>
        <v>1.3137136961745908</v>
      </c>
      <c r="W134" s="30">
        <f>Invoer!O136</f>
        <v>0</v>
      </c>
      <c r="X134" s="20">
        <f>Invoer!$C$11*(Invoer!O136-Invoer!$G$20/V134)</f>
        <v>-6.8508077720489194E-4</v>
      </c>
      <c r="Y134" s="11">
        <f t="shared" si="10"/>
        <v>0</v>
      </c>
      <c r="Z134" s="22">
        <f>Y134*Invoer!$C$13 * (5/(60*24))</f>
        <v>0</v>
      </c>
      <c r="AE134" s="20">
        <f>Z134*Invoer!$G$21/1000</f>
        <v>0</v>
      </c>
      <c r="AF134" s="20">
        <f>P134*Invoer!$G$21/1000</f>
        <v>0</v>
      </c>
      <c r="AK134" s="62">
        <f>IF(Berekeningen!F134/(60/5)*Invoer!$G$18=0,(K134/24)/(60/5),Berekeningen!F134/(60/5)*Invoer!$G$18)</f>
        <v>2.4220929788307242</v>
      </c>
      <c r="AL134" s="17">
        <f>AK134*Invoer!$G$19</f>
        <v>1.57193834326114</v>
      </c>
      <c r="AN134" s="60"/>
      <c r="AO134" s="57"/>
      <c r="AP134" s="57"/>
      <c r="AQ134" s="45"/>
      <c r="AR134" s="45"/>
      <c r="AS134" s="45"/>
      <c r="AT134" s="57"/>
      <c r="AV134" s="54"/>
      <c r="AX134" s="56"/>
    </row>
    <row r="135" spans="1:50" x14ac:dyDescent="0.35">
      <c r="A135" s="61">
        <v>0.45833333333333298</v>
      </c>
      <c r="B135" s="54"/>
      <c r="C135" s="16">
        <f>Invoer!$G$9*EXP(Invoer!$G$12*(1/(Invoer!N137+273.15)-1/Invoer!$G$10))</f>
        <v>3.1560886921705479E-2</v>
      </c>
      <c r="D135" s="10">
        <f>1/(C135*Invoer!$G$8*(Invoer!N137+273.15)*10^3)</f>
        <v>1.3137855221355086</v>
      </c>
      <c r="E135" s="20">
        <f>Invoer!M137</f>
        <v>0</v>
      </c>
      <c r="F135" s="21">
        <f>IFERROR(Invoer!V137 * Invoer!$G$11/(Invoer!W137+Invoer!$G$11) * (Invoer!N137 + 273.15) / 273.15,0)</f>
        <v>1236.963382480852</v>
      </c>
      <c r="G135" s="21">
        <f t="shared" si="8"/>
        <v>29687.121179540449</v>
      </c>
      <c r="H135" s="119">
        <f>IF(Invoer!AJ137=0,0,(2.1473*Invoer!AJ137-11.45))</f>
        <v>65.852800000000002</v>
      </c>
      <c r="I135" s="119">
        <f>IF(Invoer!AK137=0,0,(2.1473*Invoer!AK137-11.45))</f>
        <v>65.852800000000002</v>
      </c>
      <c r="J135" s="119">
        <f>IF(Invoer!AL137=0,0,(2.1473*Invoer!AL137-11.45))</f>
        <v>65.852800000000002</v>
      </c>
      <c r="K135" s="21">
        <f t="shared" si="9"/>
        <v>56896.819199999998</v>
      </c>
      <c r="L135" s="115">
        <f>((Invoer!$G$13/Invoer!$G$14)^-0.49)*34500*((G135 / (24 * 60 * 60) * Invoer!$G$13)/Invoer!$G$7)^0.86</f>
        <v>6.7470990025114048</v>
      </c>
      <c r="M135" s="17">
        <f>IF(L135=0,((Invoer!$G$13/Invoer!$G$14)^-0.49)*34500*((K135 / (24 * 60 * 60) * Invoer!$G$13)/Invoer!$G$7)^0.86,L135)</f>
        <v>6.7470990025114048</v>
      </c>
      <c r="N135" s="9">
        <f>M135*(1.024^(Invoer!M137-20))</f>
        <v>4.1987300173870148</v>
      </c>
      <c r="O135" s="50">
        <f>IF(G135=0,((D135*E135*(1-EXP((-N135/D135)*(Invoer!$G$7/K135))))*(K135/Invoer!$G$7)),((D135*E135*(1-EXP((-N135/D135)*(Invoer!$G$7/G135))))*(G135/Invoer!$G$7)))</f>
        <v>0</v>
      </c>
      <c r="P135" s="117">
        <f>IFERROR(O135*Invoer!$G$7*(5/(60*24)),0)</f>
        <v>0</v>
      </c>
      <c r="Q135" s="55"/>
      <c r="U135" s="16">
        <f>Invoer!$G$9*EXP(Invoer!$G$12*(1/(Invoer!P137+273.15)-1/Invoer!$G$10))</f>
        <v>3.1560886921705479E-2</v>
      </c>
      <c r="V135" s="20">
        <f>1/ ( U135*Invoer!$G$8 * (Invoer!P137 + 273.15) * 1000 )</f>
        <v>1.3137855221355086</v>
      </c>
      <c r="W135" s="30">
        <f>Invoer!O137</f>
        <v>0</v>
      </c>
      <c r="X135" s="20">
        <f>Invoer!$C$11*(Invoer!O137-Invoer!$G$20/V135)</f>
        <v>-6.850433231575608E-4</v>
      </c>
      <c r="Y135" s="11">
        <f t="shared" si="10"/>
        <v>0</v>
      </c>
      <c r="Z135" s="22">
        <f>Y135*Invoer!$C$13 * (5/(60*24))</f>
        <v>0</v>
      </c>
      <c r="AE135" s="20">
        <f>Z135*Invoer!$G$21/1000</f>
        <v>0</v>
      </c>
      <c r="AF135" s="20">
        <f>P135*Invoer!$G$21/1000</f>
        <v>0</v>
      </c>
      <c r="AK135" s="62">
        <f>IF(Berekeningen!F135/(60/5)*Invoer!$G$18=0,(K135/24)/(60/5),Berekeningen!F135/(60/5)*Invoer!$G$18)</f>
        <v>2.5048508495237249</v>
      </c>
      <c r="AL135" s="17">
        <f>AK135*Invoer!$G$19</f>
        <v>1.6256482013408975</v>
      </c>
      <c r="AN135" s="60"/>
      <c r="AO135" s="57"/>
      <c r="AP135" s="57"/>
      <c r="AQ135" s="45"/>
      <c r="AR135" s="45"/>
      <c r="AS135" s="45"/>
      <c r="AT135" s="57"/>
      <c r="AV135" s="54"/>
      <c r="AX135" s="56"/>
    </row>
    <row r="136" spans="1:50" x14ac:dyDescent="0.35">
      <c r="A136" s="61">
        <v>0.46180555555555602</v>
      </c>
      <c r="B136" s="54"/>
      <c r="C136" s="16">
        <f>Invoer!$G$9*EXP(Invoer!$G$12*(1/(Invoer!N138+273.15)-1/Invoer!$G$10))</f>
        <v>3.1558225919772927E-2</v>
      </c>
      <c r="D136" s="10">
        <f>1/(C136*Invoer!$G$8*(Invoer!N138+273.15)*10^3)</f>
        <v>1.3138842875891232</v>
      </c>
      <c r="E136" s="20">
        <f>Invoer!M138</f>
        <v>0</v>
      </c>
      <c r="F136" s="21">
        <f>IFERROR(Invoer!V138 * Invoer!$G$11/(Invoer!W138+Invoer!$G$11) * (Invoer!N138 + 273.15) / 273.15,0)</f>
        <v>1269.7632194211494</v>
      </c>
      <c r="G136" s="21">
        <f t="shared" si="8"/>
        <v>30474.317266107588</v>
      </c>
      <c r="H136" s="119">
        <f>IF(Invoer!AJ138=0,0,(2.1473*Invoer!AJ138-11.45))</f>
        <v>65.852800000000002</v>
      </c>
      <c r="I136" s="119">
        <f>IF(Invoer!AK138=0,0,(2.1473*Invoer!AK138-11.45))</f>
        <v>65.852800000000002</v>
      </c>
      <c r="J136" s="119">
        <f>IF(Invoer!AL138=0,0,(2.1473*Invoer!AL138-11.45))</f>
        <v>65.852800000000002</v>
      </c>
      <c r="K136" s="21">
        <f t="shared" si="9"/>
        <v>56896.819199999998</v>
      </c>
      <c r="L136" s="115">
        <f>((Invoer!$G$13/Invoer!$G$14)^-0.49)*34500*((G136 / (24 * 60 * 60) * Invoer!$G$13)/Invoer!$G$7)^0.86</f>
        <v>6.9006778962132236</v>
      </c>
      <c r="M136" s="17">
        <f>IF(L136=0,((Invoer!$G$13/Invoer!$G$14)^-0.49)*34500*((K136 / (24 * 60 * 60) * Invoer!$G$13)/Invoer!$G$7)^0.86,L136)</f>
        <v>6.9006778962132236</v>
      </c>
      <c r="N136" s="9">
        <f>M136*(1.024^(Invoer!M138-20))</f>
        <v>4.2943023975733574</v>
      </c>
      <c r="O136" s="50">
        <f>IF(G136=0,((D136*E136*(1-EXP((-N136/D136)*(Invoer!$G$7/K136))))*(K136/Invoer!$G$7)),((D136*E136*(1-EXP((-N136/D136)*(Invoer!$G$7/G136))))*(G136/Invoer!$G$7)))</f>
        <v>0</v>
      </c>
      <c r="P136" s="117">
        <f>IFERROR(O136*Invoer!$G$7*(5/(60*24)),0)</f>
        <v>0</v>
      </c>
      <c r="Q136" s="55"/>
      <c r="U136" s="16">
        <f>Invoer!$G$9*EXP(Invoer!$G$12*(1/(Invoer!P138+273.15)-1/Invoer!$G$10))</f>
        <v>3.1558225919772927E-2</v>
      </c>
      <c r="V136" s="20">
        <f>1/ ( U136*Invoer!$G$8 * (Invoer!P138 + 273.15) * 1000 )</f>
        <v>1.3138842875891232</v>
      </c>
      <c r="W136" s="30">
        <f>Invoer!O138</f>
        <v>0</v>
      </c>
      <c r="X136" s="20">
        <f>Invoer!$C$11*(Invoer!O138-Invoer!$G$20/V136)</f>
        <v>-6.8499182804859532E-4</v>
      </c>
      <c r="Y136" s="11">
        <f t="shared" si="10"/>
        <v>0</v>
      </c>
      <c r="Z136" s="22">
        <f>Y136*Invoer!$C$13 * (5/(60*24))</f>
        <v>0</v>
      </c>
      <c r="AE136" s="20">
        <f>Z136*Invoer!$G$21/1000</f>
        <v>0</v>
      </c>
      <c r="AF136" s="20">
        <f>P136*Invoer!$G$21/1000</f>
        <v>0</v>
      </c>
      <c r="AK136" s="62">
        <f>IF(Berekeningen!F136/(60/5)*Invoer!$G$18=0,(K136/24)/(60/5),Berekeningen!F136/(60/5)*Invoer!$G$18)</f>
        <v>2.5712705193278276</v>
      </c>
      <c r="AL136" s="17">
        <f>AK136*Invoer!$G$19</f>
        <v>1.6687545670437602</v>
      </c>
      <c r="AN136" s="60"/>
      <c r="AO136" s="57"/>
      <c r="AP136" s="57"/>
      <c r="AQ136" s="45"/>
      <c r="AR136" s="45"/>
      <c r="AS136" s="45"/>
      <c r="AT136" s="57"/>
      <c r="AV136" s="54"/>
      <c r="AX136" s="56"/>
    </row>
    <row r="137" spans="1:50" x14ac:dyDescent="0.35">
      <c r="A137" s="61">
        <v>0.46527777777777801</v>
      </c>
      <c r="B137" s="54"/>
      <c r="C137" s="16">
        <f>Invoer!$G$9*EXP(Invoer!$G$12*(1/(Invoer!N139+273.15)-1/Invoer!$G$10))</f>
        <v>3.1549035468052634E-2</v>
      </c>
      <c r="D137" s="10">
        <f>1/(C137*Invoer!$G$8*(Invoer!N139+273.15)*10^3)</f>
        <v>1.3142255197240618</v>
      </c>
      <c r="E137" s="20">
        <f>Invoer!M139</f>
        <v>0</v>
      </c>
      <c r="F137" s="21">
        <f>IFERROR(Invoer!V139 * Invoer!$G$11/(Invoer!W139+Invoer!$G$11) * (Invoer!N139 + 273.15) / 273.15,0)</f>
        <v>1290.6496833381082</v>
      </c>
      <c r="G137" s="21">
        <f t="shared" si="8"/>
        <v>30975.592400114598</v>
      </c>
      <c r="H137" s="119">
        <f>IF(Invoer!AJ139=0,0,(2.1473*Invoer!AJ139-11.45))</f>
        <v>65.852800000000002</v>
      </c>
      <c r="I137" s="119">
        <f>IF(Invoer!AK139=0,0,(2.1473*Invoer!AK139-11.45))</f>
        <v>65.852800000000002</v>
      </c>
      <c r="J137" s="119">
        <f>IF(Invoer!AL139=0,0,(2.1473*Invoer!AL139-11.45))</f>
        <v>65.852800000000002</v>
      </c>
      <c r="K137" s="21">
        <f t="shared" si="9"/>
        <v>56896.819199999998</v>
      </c>
      <c r="L137" s="115">
        <f>((Invoer!$G$13/Invoer!$G$14)^-0.49)*34500*((G137 / (24 * 60 * 60) * Invoer!$G$13)/Invoer!$G$7)^0.86</f>
        <v>6.9981847482754418</v>
      </c>
      <c r="M137" s="17">
        <f>IF(L137=0,((Invoer!$G$13/Invoer!$G$14)^-0.49)*34500*((K137 / (24 * 60 * 60) * Invoer!$G$13)/Invoer!$G$7)^0.86,L137)</f>
        <v>6.9981847482754418</v>
      </c>
      <c r="N137" s="9">
        <f>M137*(1.024^(Invoer!M139-20))</f>
        <v>4.3549810605812906</v>
      </c>
      <c r="O137" s="50">
        <f>IF(G137=0,((D137*E137*(1-EXP((-N137/D137)*(Invoer!$G$7/K137))))*(K137/Invoer!$G$7)),((D137*E137*(1-EXP((-N137/D137)*(Invoer!$G$7/G137))))*(G137/Invoer!$G$7)))</f>
        <v>0</v>
      </c>
      <c r="P137" s="117">
        <f>IFERROR(O137*Invoer!$G$7*(5/(60*24)),0)</f>
        <v>0</v>
      </c>
      <c r="Q137" s="55"/>
      <c r="U137" s="16">
        <f>Invoer!$G$9*EXP(Invoer!$G$12*(1/(Invoer!P139+273.15)-1/Invoer!$G$10))</f>
        <v>3.1549035468052634E-2</v>
      </c>
      <c r="V137" s="20">
        <f>1/ ( U137*Invoer!$G$8 * (Invoer!P139 + 273.15) * 1000 )</f>
        <v>1.3142255197240618</v>
      </c>
      <c r="W137" s="30">
        <f>Invoer!O139</f>
        <v>0</v>
      </c>
      <c r="X137" s="20">
        <f>Invoer!$C$11*(Invoer!O139-Invoer!$G$20/V137)</f>
        <v>-6.8481397331940884E-4</v>
      </c>
      <c r="Y137" s="11">
        <f t="shared" si="10"/>
        <v>0</v>
      </c>
      <c r="Z137" s="22">
        <f>Y137*Invoer!$C$13 * (5/(60*24))</f>
        <v>0</v>
      </c>
      <c r="AE137" s="20">
        <f>Z137*Invoer!$G$21/1000</f>
        <v>0</v>
      </c>
      <c r="AF137" s="20">
        <f>P137*Invoer!$G$21/1000</f>
        <v>0</v>
      </c>
      <c r="AK137" s="62">
        <f>IF(Berekeningen!F137/(60/5)*Invoer!$G$18=0,(K137/24)/(60/5),Berekeningen!F137/(60/5)*Invoer!$G$18)</f>
        <v>2.6135656087596688</v>
      </c>
      <c r="AL137" s="17">
        <f>AK137*Invoer!$G$19</f>
        <v>1.6962040800850251</v>
      </c>
      <c r="AN137" s="60"/>
      <c r="AO137" s="57"/>
      <c r="AP137" s="57"/>
      <c r="AQ137" s="45"/>
      <c r="AR137" s="45"/>
      <c r="AS137" s="45"/>
      <c r="AT137" s="57"/>
      <c r="AV137" s="54"/>
      <c r="AX137" s="56"/>
    </row>
    <row r="138" spans="1:50" x14ac:dyDescent="0.35">
      <c r="A138" s="61">
        <v>0.46875</v>
      </c>
      <c r="B138" s="54"/>
      <c r="C138" s="16">
        <f>Invoer!$G$9*EXP(Invoer!$G$12*(1/(Invoer!N140+273.15)-1/Invoer!$G$10))</f>
        <v>3.1548310044797571E-2</v>
      </c>
      <c r="D138" s="10">
        <f>1/(C138*Invoer!$G$8*(Invoer!N140+273.15)*10^3)</f>
        <v>1.314252461903219</v>
      </c>
      <c r="E138" s="20">
        <f>Invoer!M140</f>
        <v>0</v>
      </c>
      <c r="F138" s="21">
        <f>IFERROR(Invoer!V140 * Invoer!$G$11/(Invoer!W140+Invoer!$G$11) * (Invoer!N140 + 273.15) / 273.15,0)</f>
        <v>1385.192837106151</v>
      </c>
      <c r="G138" s="21">
        <f t="shared" si="8"/>
        <v>33244.628090547623</v>
      </c>
      <c r="H138" s="119">
        <f>IF(Invoer!AJ140=0,0,(2.1473*Invoer!AJ140-11.45))</f>
        <v>65.852800000000002</v>
      </c>
      <c r="I138" s="119">
        <f>IF(Invoer!AK140=0,0,(2.1473*Invoer!AK140-11.45))</f>
        <v>65.852800000000002</v>
      </c>
      <c r="J138" s="119">
        <f>IF(Invoer!AL140=0,0,(2.1473*Invoer!AL140-11.45))</f>
        <v>65.852800000000002</v>
      </c>
      <c r="K138" s="21">
        <f t="shared" si="9"/>
        <v>56896.819199999998</v>
      </c>
      <c r="L138" s="115">
        <f>((Invoer!$G$13/Invoer!$G$14)^-0.49)*34500*((G138 / (24 * 60 * 60) * Invoer!$G$13)/Invoer!$G$7)^0.86</f>
        <v>7.4368496461729299</v>
      </c>
      <c r="M138" s="17">
        <f>IF(L138=0,((Invoer!$G$13/Invoer!$G$14)^-0.49)*34500*((K138 / (24 * 60 * 60) * Invoer!$G$13)/Invoer!$G$7)^0.86,L138)</f>
        <v>7.4368496461729299</v>
      </c>
      <c r="N138" s="9">
        <f>M138*(1.024^(Invoer!M140-20))</f>
        <v>4.6279628967290378</v>
      </c>
      <c r="O138" s="50">
        <f>IF(G138=0,((D138*E138*(1-EXP((-N138/D138)*(Invoer!$G$7/K138))))*(K138/Invoer!$G$7)),((D138*E138*(1-EXP((-N138/D138)*(Invoer!$G$7/G138))))*(G138/Invoer!$G$7)))</f>
        <v>0</v>
      </c>
      <c r="P138" s="117">
        <f>IFERROR(O138*Invoer!$G$7*(5/(60*24)),0)</f>
        <v>0</v>
      </c>
      <c r="Q138" s="55"/>
      <c r="U138" s="16">
        <f>Invoer!$G$9*EXP(Invoer!$G$12*(1/(Invoer!P140+273.15)-1/Invoer!$G$10))</f>
        <v>3.1548310044797571E-2</v>
      </c>
      <c r="V138" s="20">
        <f>1/ ( U138*Invoer!$G$8 * (Invoer!P140 + 273.15) * 1000 )</f>
        <v>1.314252461903219</v>
      </c>
      <c r="W138" s="30">
        <f>Invoer!O140</f>
        <v>0</v>
      </c>
      <c r="X138" s="20">
        <f>Invoer!$C$11*(Invoer!O140-Invoer!$G$20/V138)</f>
        <v>-6.8479993463103407E-4</v>
      </c>
      <c r="Y138" s="11">
        <f t="shared" si="10"/>
        <v>0</v>
      </c>
      <c r="Z138" s="22">
        <f>Y138*Invoer!$C$13 * (5/(60*24))</f>
        <v>0</v>
      </c>
      <c r="AE138" s="20">
        <f>Z138*Invoer!$G$21/1000</f>
        <v>0</v>
      </c>
      <c r="AF138" s="20">
        <f>P138*Invoer!$G$21/1000</f>
        <v>0</v>
      </c>
      <c r="AK138" s="62">
        <f>IF(Berekeningen!F138/(60/5)*Invoer!$G$18=0,(K138/24)/(60/5),Berekeningen!F138/(60/5)*Invoer!$G$18)</f>
        <v>2.8050154951399557</v>
      </c>
      <c r="AL138" s="17">
        <f>AK138*Invoer!$G$19</f>
        <v>1.8204550563458313</v>
      </c>
      <c r="AN138" s="60"/>
      <c r="AO138" s="57"/>
      <c r="AP138" s="57"/>
      <c r="AQ138" s="45"/>
      <c r="AR138" s="45"/>
      <c r="AS138" s="45"/>
      <c r="AT138" s="57"/>
      <c r="AV138" s="54"/>
      <c r="AX138" s="56"/>
    </row>
    <row r="139" spans="1:50" x14ac:dyDescent="0.35">
      <c r="A139" s="61">
        <v>0.47222222222222199</v>
      </c>
      <c r="B139" s="54"/>
      <c r="C139" s="16">
        <f>Invoer!$G$9*EXP(Invoer!$G$12*(1/(Invoer!N141+273.15)-1/Invoer!$G$10))</f>
        <v>3.1548310044797571E-2</v>
      </c>
      <c r="D139" s="10">
        <f>1/(C139*Invoer!$G$8*(Invoer!N141+273.15)*10^3)</f>
        <v>1.314252461903219</v>
      </c>
      <c r="E139" s="20">
        <f>Invoer!M141</f>
        <v>0</v>
      </c>
      <c r="F139" s="21">
        <f>IFERROR(Invoer!V141 * Invoer!$G$11/(Invoer!W141+Invoer!$G$11) * (Invoer!N141 + 273.15) / 273.15,0)</f>
        <v>1429.5729807174005</v>
      </c>
      <c r="G139" s="21">
        <f t="shared" si="8"/>
        <v>34309.751537217613</v>
      </c>
      <c r="H139" s="119">
        <f>IF(Invoer!AJ141=0,0,(2.1473*Invoer!AJ141-11.45))</f>
        <v>65.852800000000002</v>
      </c>
      <c r="I139" s="119">
        <f>IF(Invoer!AK141=0,0,(2.1473*Invoer!AK141-11.45))</f>
        <v>65.852800000000002</v>
      </c>
      <c r="J139" s="119">
        <f>IF(Invoer!AL141=0,0,(2.1473*Invoer!AL141-11.45))</f>
        <v>65.852800000000002</v>
      </c>
      <c r="K139" s="21">
        <f t="shared" si="9"/>
        <v>56896.819199999998</v>
      </c>
      <c r="L139" s="115">
        <f>((Invoer!$G$13/Invoer!$G$14)^-0.49)*34500*((G139 / (24 * 60 * 60) * Invoer!$G$13)/Invoer!$G$7)^0.86</f>
        <v>7.6413068917382114</v>
      </c>
      <c r="M139" s="17">
        <f>IF(L139=0,((Invoer!$G$13/Invoer!$G$14)^-0.49)*34500*((K139 / (24 * 60 * 60) * Invoer!$G$13)/Invoer!$G$7)^0.86,L139)</f>
        <v>7.6413068917382114</v>
      </c>
      <c r="N139" s="9">
        <f>M139*(1.024^(Invoer!M141-20))</f>
        <v>4.7551969530112528</v>
      </c>
      <c r="O139" s="50">
        <f>IF(G139=0,((D139*E139*(1-EXP((-N139/D139)*(Invoer!$G$7/K139))))*(K139/Invoer!$G$7)),((D139*E139*(1-EXP((-N139/D139)*(Invoer!$G$7/G139))))*(G139/Invoer!$G$7)))</f>
        <v>0</v>
      </c>
      <c r="P139" s="117">
        <f>IFERROR(O139*Invoer!$G$7*(5/(60*24)),0)</f>
        <v>0</v>
      </c>
      <c r="Q139" s="55"/>
      <c r="U139" s="16">
        <f>Invoer!$G$9*EXP(Invoer!$G$12*(1/(Invoer!P141+273.15)-1/Invoer!$G$10))</f>
        <v>3.1548310044797571E-2</v>
      </c>
      <c r="V139" s="20">
        <f>1/ ( U139*Invoer!$G$8 * (Invoer!P141 + 273.15) * 1000 )</f>
        <v>1.314252461903219</v>
      </c>
      <c r="W139" s="30">
        <f>Invoer!O141</f>
        <v>0</v>
      </c>
      <c r="X139" s="20">
        <f>Invoer!$C$11*(Invoer!O141-Invoer!$G$20/V139)</f>
        <v>-6.8479993463103407E-4</v>
      </c>
      <c r="Y139" s="11">
        <f t="shared" si="10"/>
        <v>0</v>
      </c>
      <c r="Z139" s="22">
        <f>Y139*Invoer!$C$13 * (5/(60*24))</f>
        <v>0</v>
      </c>
      <c r="AE139" s="20">
        <f>Z139*Invoer!$G$21/1000</f>
        <v>0</v>
      </c>
      <c r="AF139" s="20">
        <f>P139*Invoer!$G$21/1000</f>
        <v>0</v>
      </c>
      <c r="AK139" s="62">
        <f>IF(Berekeningen!F139/(60/5)*Invoer!$G$18=0,(K139/24)/(60/5),Berekeningen!F139/(60/5)*Invoer!$G$18)</f>
        <v>2.8948852859527356</v>
      </c>
      <c r="AL139" s="17">
        <f>AK139*Invoer!$G$19</f>
        <v>1.8787805505833255</v>
      </c>
      <c r="AN139" s="60"/>
      <c r="AO139" s="57"/>
      <c r="AP139" s="57"/>
      <c r="AQ139" s="45"/>
      <c r="AR139" s="45"/>
      <c r="AS139" s="45"/>
      <c r="AT139" s="57"/>
      <c r="AV139" s="54"/>
      <c r="AX139" s="56"/>
    </row>
    <row r="140" spans="1:50" x14ac:dyDescent="0.35">
      <c r="A140" s="61">
        <v>0.47569444444444398</v>
      </c>
      <c r="B140" s="54"/>
      <c r="C140" s="16">
        <f>Invoer!$G$9*EXP(Invoer!$G$12*(1/(Invoer!N142+273.15)-1/Invoer!$G$10))</f>
        <v>3.1548310044797571E-2</v>
      </c>
      <c r="D140" s="10">
        <f>1/(C140*Invoer!$G$8*(Invoer!N142+273.15)*10^3)</f>
        <v>1.314252461903219</v>
      </c>
      <c r="E140" s="20">
        <f>Invoer!M142</f>
        <v>0</v>
      </c>
      <c r="F140" s="21">
        <f>IFERROR(Invoer!V142 * Invoer!$G$11/(Invoer!W142+Invoer!$G$11) * (Invoer!N142 + 273.15) / 273.15,0)</f>
        <v>1456.9189034046994</v>
      </c>
      <c r="G140" s="21">
        <f t="shared" si="8"/>
        <v>34966.053681712787</v>
      </c>
      <c r="H140" s="119">
        <f>IF(Invoer!AJ142=0,0,(2.1473*Invoer!AJ142-11.45))</f>
        <v>65.852800000000002</v>
      </c>
      <c r="I140" s="119">
        <f>IF(Invoer!AK142=0,0,(2.1473*Invoer!AK142-11.45))</f>
        <v>65.852800000000002</v>
      </c>
      <c r="J140" s="119">
        <f>IF(Invoer!AL142=0,0,(2.1473*Invoer!AL142-11.45))</f>
        <v>65.852800000000002</v>
      </c>
      <c r="K140" s="21">
        <f t="shared" si="9"/>
        <v>56896.819199999998</v>
      </c>
      <c r="L140" s="115">
        <f>((Invoer!$G$13/Invoer!$G$14)^-0.49)*34500*((G140 / (24 * 60 * 60) * Invoer!$G$13)/Invoer!$G$7)^0.86</f>
        <v>7.7668447221525563</v>
      </c>
      <c r="M140" s="17">
        <f>IF(L140=0,((Invoer!$G$13/Invoer!$G$14)^-0.49)*34500*((K140 / (24 * 60 * 60) * Invoer!$G$13)/Invoer!$G$7)^0.86,L140)</f>
        <v>7.7668447221525563</v>
      </c>
      <c r="N140" s="9">
        <f>M140*(1.024^(Invoer!M142-20))</f>
        <v>4.8333193366730542</v>
      </c>
      <c r="O140" s="50">
        <f>IF(G140=0,((D140*E140*(1-EXP((-N140/D140)*(Invoer!$G$7/K140))))*(K140/Invoer!$G$7)),((D140*E140*(1-EXP((-N140/D140)*(Invoer!$G$7/G140))))*(G140/Invoer!$G$7)))</f>
        <v>0</v>
      </c>
      <c r="P140" s="117">
        <f>IFERROR(O140*Invoer!$G$7*(5/(60*24)),0)</f>
        <v>0</v>
      </c>
      <c r="Q140" s="55"/>
      <c r="U140" s="16">
        <f>Invoer!$G$9*EXP(Invoer!$G$12*(1/(Invoer!P142+273.15)-1/Invoer!$G$10))</f>
        <v>3.1548310044797571E-2</v>
      </c>
      <c r="V140" s="20">
        <f>1/ ( U140*Invoer!$G$8 * (Invoer!P142 + 273.15) * 1000 )</f>
        <v>1.314252461903219</v>
      </c>
      <c r="W140" s="30">
        <f>Invoer!O142</f>
        <v>0</v>
      </c>
      <c r="X140" s="20">
        <f>Invoer!$C$11*(Invoer!O142-Invoer!$G$20/V140)</f>
        <v>-6.8479993463103407E-4</v>
      </c>
      <c r="Y140" s="11">
        <f t="shared" si="10"/>
        <v>0</v>
      </c>
      <c r="Z140" s="22">
        <f>Y140*Invoer!$C$13 * (5/(60*24))</f>
        <v>0</v>
      </c>
      <c r="AE140" s="20">
        <f>Z140*Invoer!$G$21/1000</f>
        <v>0</v>
      </c>
      <c r="AF140" s="20">
        <f>P140*Invoer!$G$21/1000</f>
        <v>0</v>
      </c>
      <c r="AK140" s="62">
        <f>IF(Berekeningen!F140/(60/5)*Invoer!$G$18=0,(K140/24)/(60/5),Berekeningen!F140/(60/5)*Invoer!$G$18)</f>
        <v>2.9502607793945161</v>
      </c>
      <c r="AL140" s="17">
        <f>AK140*Invoer!$G$19</f>
        <v>1.914719245827041</v>
      </c>
      <c r="AN140" s="60"/>
      <c r="AO140" s="57"/>
      <c r="AP140" s="57"/>
      <c r="AQ140" s="45"/>
      <c r="AR140" s="45"/>
      <c r="AS140" s="45"/>
      <c r="AT140" s="57"/>
      <c r="AV140" s="54"/>
      <c r="AX140" s="56"/>
    </row>
    <row r="141" spans="1:50" x14ac:dyDescent="0.35">
      <c r="A141" s="61">
        <v>0.47916666666666702</v>
      </c>
      <c r="B141" s="54"/>
      <c r="C141" s="16">
        <f>Invoer!$G$9*EXP(Invoer!$G$12*(1/(Invoer!N143+273.15)-1/Invoer!$G$10))</f>
        <v>3.1540573459577684E-2</v>
      </c>
      <c r="D141" s="10">
        <f>1/(C141*Invoer!$G$8*(Invoer!N143+273.15)*10^3)</f>
        <v>1.3145398706461062</v>
      </c>
      <c r="E141" s="20">
        <f>Invoer!M143</f>
        <v>0</v>
      </c>
      <c r="F141" s="21">
        <f>IFERROR(Invoer!V143 * Invoer!$G$11/(Invoer!W143+Invoer!$G$11) * (Invoer!N143 + 273.15) / 273.15,0)</f>
        <v>1406.665863130188</v>
      </c>
      <c r="G141" s="21">
        <f t="shared" si="8"/>
        <v>33759.980715124511</v>
      </c>
      <c r="H141" s="119">
        <f>IF(Invoer!AJ143=0,0,(2.1473*Invoer!AJ143-11.45))</f>
        <v>65.852800000000002</v>
      </c>
      <c r="I141" s="119">
        <f>IF(Invoer!AK143=0,0,(2.1473*Invoer!AK143-11.45))</f>
        <v>65.852800000000002</v>
      </c>
      <c r="J141" s="119">
        <f>IF(Invoer!AL143=0,0,(2.1473*Invoer!AL143-11.45))</f>
        <v>65.852800000000002</v>
      </c>
      <c r="K141" s="21">
        <f t="shared" si="9"/>
        <v>56896.819199999998</v>
      </c>
      <c r="L141" s="115">
        <f>((Invoer!$G$13/Invoer!$G$14)^-0.49)*34500*((G141 / (24 * 60 * 60) * Invoer!$G$13)/Invoer!$G$7)^0.86</f>
        <v>7.5358876095745169</v>
      </c>
      <c r="M141" s="17">
        <f>IF(L141=0,((Invoer!$G$13/Invoer!$G$14)^-0.49)*34500*((K141 / (24 * 60 * 60) * Invoer!$G$13)/Invoer!$G$7)^0.86,L141)</f>
        <v>7.5358876095745169</v>
      </c>
      <c r="N141" s="9">
        <f>M141*(1.024^(Invoer!M143-20))</f>
        <v>4.6895943726626701</v>
      </c>
      <c r="O141" s="50">
        <f>IF(G141=0,((D141*E141*(1-EXP((-N141/D141)*(Invoer!$G$7/K141))))*(K141/Invoer!$G$7)),((D141*E141*(1-EXP((-N141/D141)*(Invoer!$G$7/G141))))*(G141/Invoer!$G$7)))</f>
        <v>0</v>
      </c>
      <c r="P141" s="117">
        <f>IFERROR(O141*Invoer!$G$7*(5/(60*24)),0)</f>
        <v>0</v>
      </c>
      <c r="Q141" s="55"/>
      <c r="U141" s="16">
        <f>Invoer!$G$9*EXP(Invoer!$G$12*(1/(Invoer!P143+273.15)-1/Invoer!$G$10))</f>
        <v>3.1540573459577684E-2</v>
      </c>
      <c r="V141" s="20">
        <f>1/ ( U141*Invoer!$G$8 * (Invoer!P143 + 273.15) * 1000 )</f>
        <v>1.3145398706461062</v>
      </c>
      <c r="W141" s="30">
        <f>Invoer!O143</f>
        <v>0</v>
      </c>
      <c r="X141" s="20">
        <f>Invoer!$C$11*(Invoer!O143-Invoer!$G$20/V141)</f>
        <v>-6.8465021114775561E-4</v>
      </c>
      <c r="Y141" s="11">
        <f t="shared" si="10"/>
        <v>0</v>
      </c>
      <c r="Z141" s="22">
        <f>Y141*Invoer!$C$13 * (5/(60*24))</f>
        <v>0</v>
      </c>
      <c r="AE141" s="20">
        <f>Z141*Invoer!$G$21/1000</f>
        <v>0</v>
      </c>
      <c r="AF141" s="20">
        <f>P141*Invoer!$G$21/1000</f>
        <v>0</v>
      </c>
      <c r="AK141" s="62">
        <f>IF(Berekeningen!F141/(60/5)*Invoer!$G$18=0,(K141/24)/(60/5),Berekeningen!F141/(60/5)*Invoer!$G$18)</f>
        <v>2.8484983728386304</v>
      </c>
      <c r="AL141" s="17">
        <f>AK141*Invoer!$G$19</f>
        <v>1.8486754439722712</v>
      </c>
      <c r="AN141" s="60"/>
      <c r="AO141" s="57"/>
      <c r="AP141" s="57"/>
      <c r="AQ141" s="45"/>
      <c r="AR141" s="45"/>
      <c r="AS141" s="45"/>
      <c r="AT141" s="57"/>
      <c r="AV141" s="54"/>
      <c r="AX141" s="56"/>
    </row>
    <row r="142" spans="1:50" x14ac:dyDescent="0.35">
      <c r="A142" s="61">
        <v>0.48263888888888901</v>
      </c>
      <c r="B142" s="54"/>
      <c r="C142" s="16">
        <f>Invoer!$G$9*EXP(Invoer!$G$12*(1/(Invoer!N144+273.15)-1/Invoer!$G$10))</f>
        <v>3.1533805841330455E-2</v>
      </c>
      <c r="D142" s="10">
        <f>1/(C142*Invoer!$G$8*(Invoer!N144+273.15)*10^3)</f>
        <v>1.3147913915463156</v>
      </c>
      <c r="E142" s="20">
        <f>Invoer!M144</f>
        <v>0</v>
      </c>
      <c r="F142" s="21">
        <f>IFERROR(Invoer!V144 * Invoer!$G$11/(Invoer!W144+Invoer!$G$11) * (Invoer!N144 + 273.15) / 273.15,0)</f>
        <v>1432.9751507968442</v>
      </c>
      <c r="G142" s="21">
        <f t="shared" si="8"/>
        <v>34391.403619124263</v>
      </c>
      <c r="H142" s="119">
        <f>IF(Invoer!AJ144=0,0,(2.1473*Invoer!AJ144-11.45))</f>
        <v>65.852800000000002</v>
      </c>
      <c r="I142" s="119">
        <f>IF(Invoer!AK144=0,0,(2.1473*Invoer!AK144-11.45))</f>
        <v>65.852800000000002</v>
      </c>
      <c r="J142" s="119">
        <f>IF(Invoer!AL144=0,0,(2.1473*Invoer!AL144-11.45))</f>
        <v>65.852800000000002</v>
      </c>
      <c r="K142" s="21">
        <f t="shared" si="9"/>
        <v>56896.819199999998</v>
      </c>
      <c r="L142" s="115">
        <f>((Invoer!$G$13/Invoer!$G$14)^-0.49)*34500*((G142 / (24 * 60 * 60) * Invoer!$G$13)/Invoer!$G$7)^0.86</f>
        <v>7.6569435337494314</v>
      </c>
      <c r="M142" s="17">
        <f>IF(L142=0,((Invoer!$G$13/Invoer!$G$14)^-0.49)*34500*((K142 / (24 * 60 * 60) * Invoer!$G$13)/Invoer!$G$7)^0.86,L142)</f>
        <v>7.6569435337494314</v>
      </c>
      <c r="N142" s="9">
        <f>M142*(1.024^(Invoer!M144-20))</f>
        <v>4.7649276592242797</v>
      </c>
      <c r="O142" s="50">
        <f>IF(G142=0,((D142*E142*(1-EXP((-N142/D142)*(Invoer!$G$7/K142))))*(K142/Invoer!$G$7)),((D142*E142*(1-EXP((-N142/D142)*(Invoer!$G$7/G142))))*(G142/Invoer!$G$7)))</f>
        <v>0</v>
      </c>
      <c r="P142" s="117">
        <f>IFERROR(O142*Invoer!$G$7*(5/(60*24)),0)</f>
        <v>0</v>
      </c>
      <c r="Q142" s="55"/>
      <c r="U142" s="16">
        <f>Invoer!$G$9*EXP(Invoer!$G$12*(1/(Invoer!P144+273.15)-1/Invoer!$G$10))</f>
        <v>3.1533805841330455E-2</v>
      </c>
      <c r="V142" s="20">
        <f>1/ ( U142*Invoer!$G$8 * (Invoer!P144 + 273.15) * 1000 )</f>
        <v>1.3147913915463156</v>
      </c>
      <c r="W142" s="30">
        <f>Invoer!O144</f>
        <v>0</v>
      </c>
      <c r="X142" s="20">
        <f>Invoer!$C$11*(Invoer!O144-Invoer!$G$20/V142)</f>
        <v>-6.8451923688176656E-4</v>
      </c>
      <c r="Y142" s="11">
        <f t="shared" si="10"/>
        <v>0</v>
      </c>
      <c r="Z142" s="22">
        <f>Y142*Invoer!$C$13 * (5/(60*24))</f>
        <v>0</v>
      </c>
      <c r="AE142" s="20">
        <f>Z142*Invoer!$G$21/1000</f>
        <v>0</v>
      </c>
      <c r="AF142" s="20">
        <f>P142*Invoer!$G$21/1000</f>
        <v>0</v>
      </c>
      <c r="AK142" s="62">
        <f>IF(Berekeningen!F142/(60/5)*Invoer!$G$18=0,(K142/24)/(60/5),Berekeningen!F142/(60/5)*Invoer!$G$18)</f>
        <v>2.9017746803636095</v>
      </c>
      <c r="AL142" s="17">
        <f>AK142*Invoer!$G$19</f>
        <v>1.8832517675559826</v>
      </c>
      <c r="AN142" s="60"/>
      <c r="AO142" s="57"/>
      <c r="AP142" s="57"/>
      <c r="AQ142" s="45"/>
      <c r="AR142" s="45"/>
      <c r="AS142" s="45"/>
      <c r="AT142" s="57"/>
      <c r="AV142" s="54"/>
      <c r="AX142" s="56"/>
    </row>
    <row r="143" spans="1:50" x14ac:dyDescent="0.35">
      <c r="A143" s="61">
        <v>0.48611111111111099</v>
      </c>
      <c r="B143" s="54"/>
      <c r="C143" s="16">
        <f>Invoer!$G$9*EXP(Invoer!$G$12*(1/(Invoer!N145+273.15)-1/Invoer!$G$10))</f>
        <v>3.1533805841330455E-2</v>
      </c>
      <c r="D143" s="10">
        <f>1/(C143*Invoer!$G$8*(Invoer!N145+273.15)*10^3)</f>
        <v>1.3147913915463156</v>
      </c>
      <c r="E143" s="20">
        <f>Invoer!M145</f>
        <v>0</v>
      </c>
      <c r="F143" s="21">
        <f>IFERROR(Invoer!V145 * Invoer!$G$11/(Invoer!W145+Invoer!$G$11) * (Invoer!N145 + 273.15) / 273.15,0)</f>
        <v>1456.9924218797626</v>
      </c>
      <c r="G143" s="21">
        <f t="shared" si="8"/>
        <v>34967.818125114303</v>
      </c>
      <c r="H143" s="119">
        <f>IF(Invoer!AJ145=0,0,(2.1473*Invoer!AJ145-11.45))</f>
        <v>65.852800000000002</v>
      </c>
      <c r="I143" s="119">
        <f>IF(Invoer!AK145=0,0,(2.1473*Invoer!AK145-11.45))</f>
        <v>65.852800000000002</v>
      </c>
      <c r="J143" s="119">
        <f>IF(Invoer!AL145=0,0,(2.1473*Invoer!AL145-11.45))</f>
        <v>65.852800000000002</v>
      </c>
      <c r="K143" s="21">
        <f t="shared" si="9"/>
        <v>56896.819199999998</v>
      </c>
      <c r="L143" s="115">
        <f>((Invoer!$G$13/Invoer!$G$14)^-0.49)*34500*((G143 / (24 * 60 * 60) * Invoer!$G$13)/Invoer!$G$7)^0.86</f>
        <v>7.767181778609932</v>
      </c>
      <c r="M143" s="17">
        <f>IF(L143=0,((Invoer!$G$13/Invoer!$G$14)^-0.49)*34500*((K143 / (24 * 60 * 60) * Invoer!$G$13)/Invoer!$G$7)^0.86,L143)</f>
        <v>7.767181778609932</v>
      </c>
      <c r="N143" s="9">
        <f>M143*(1.024^(Invoer!M145-20))</f>
        <v>4.8335290874214287</v>
      </c>
      <c r="O143" s="50">
        <f>IF(G143=0,((D143*E143*(1-EXP((-N143/D143)*(Invoer!$G$7/K143))))*(K143/Invoer!$G$7)),((D143*E143*(1-EXP((-N143/D143)*(Invoer!$G$7/G143))))*(G143/Invoer!$G$7)))</f>
        <v>0</v>
      </c>
      <c r="P143" s="117">
        <f>IFERROR(O143*Invoer!$G$7*(5/(60*24)),0)</f>
        <v>0</v>
      </c>
      <c r="Q143" s="55"/>
      <c r="U143" s="16">
        <f>Invoer!$G$9*EXP(Invoer!$G$12*(1/(Invoer!P145+273.15)-1/Invoer!$G$10))</f>
        <v>3.1533805841330455E-2</v>
      </c>
      <c r="V143" s="20">
        <f>1/ ( U143*Invoer!$G$8 * (Invoer!P145 + 273.15) * 1000 )</f>
        <v>1.3147913915463156</v>
      </c>
      <c r="W143" s="30">
        <f>Invoer!O145</f>
        <v>0</v>
      </c>
      <c r="X143" s="20">
        <f>Invoer!$C$11*(Invoer!O145-Invoer!$G$20/V143)</f>
        <v>-6.8451923688176656E-4</v>
      </c>
      <c r="Y143" s="11">
        <f t="shared" si="10"/>
        <v>0</v>
      </c>
      <c r="Z143" s="22">
        <f>Y143*Invoer!$C$13 * (5/(60*24))</f>
        <v>0</v>
      </c>
      <c r="AE143" s="20">
        <f>Z143*Invoer!$G$21/1000</f>
        <v>0</v>
      </c>
      <c r="AF143" s="20">
        <f>P143*Invoer!$G$21/1000</f>
        <v>0</v>
      </c>
      <c r="AK143" s="62">
        <f>IF(Berekeningen!F143/(60/5)*Invoer!$G$18=0,(K143/24)/(60/5),Berekeningen!F143/(60/5)*Invoer!$G$18)</f>
        <v>2.9504096543065192</v>
      </c>
      <c r="AL143" s="17">
        <f>AK143*Invoer!$G$19</f>
        <v>1.914815865644931</v>
      </c>
      <c r="AN143" s="60"/>
      <c r="AO143" s="57"/>
      <c r="AP143" s="57"/>
      <c r="AQ143" s="45"/>
      <c r="AR143" s="45"/>
      <c r="AS143" s="45"/>
      <c r="AT143" s="57"/>
      <c r="AV143" s="54"/>
      <c r="AX143" s="56"/>
    </row>
    <row r="144" spans="1:50" x14ac:dyDescent="0.35">
      <c r="A144" s="61">
        <v>0.48958333333333298</v>
      </c>
      <c r="B144" s="54"/>
      <c r="C144" s="16">
        <f>Invoer!$G$9*EXP(Invoer!$G$12*(1/(Invoer!N146+273.15)-1/Invoer!$G$10))</f>
        <v>3.1533805841330455E-2</v>
      </c>
      <c r="D144" s="10">
        <f>1/(C144*Invoer!$G$8*(Invoer!N146+273.15)*10^3)</f>
        <v>1.3147913915463156</v>
      </c>
      <c r="E144" s="20">
        <f>Invoer!M146</f>
        <v>0</v>
      </c>
      <c r="F144" s="21">
        <f>IFERROR(Invoer!V146 * Invoer!$G$11/(Invoer!W146+Invoer!$G$11) * (Invoer!N146 + 273.15) / 273.15,0)</f>
        <v>1461.2702317432345</v>
      </c>
      <c r="G144" s="21">
        <f t="shared" si="8"/>
        <v>35070.485561837631</v>
      </c>
      <c r="H144" s="119">
        <f>IF(Invoer!AJ146=0,0,(2.1473*Invoer!AJ146-11.45))</f>
        <v>65.852800000000002</v>
      </c>
      <c r="I144" s="119">
        <f>IF(Invoer!AK146=0,0,(2.1473*Invoer!AK146-11.45))</f>
        <v>65.852800000000002</v>
      </c>
      <c r="J144" s="119">
        <f>IF(Invoer!AL146=0,0,(2.1473*Invoer!AL146-11.45))</f>
        <v>65.852800000000002</v>
      </c>
      <c r="K144" s="21">
        <f t="shared" si="9"/>
        <v>56896.819199999998</v>
      </c>
      <c r="L144" s="115">
        <f>((Invoer!$G$13/Invoer!$G$14)^-0.49)*34500*((G144 / (24 * 60 * 60) * Invoer!$G$13)/Invoer!$G$7)^0.86</f>
        <v>7.7867899429188245</v>
      </c>
      <c r="M144" s="17">
        <f>IF(L144=0,((Invoer!$G$13/Invoer!$G$14)^-0.49)*34500*((K144 / (24 * 60 * 60) * Invoer!$G$13)/Invoer!$G$7)^0.86,L144)</f>
        <v>7.7867899429188245</v>
      </c>
      <c r="N144" s="9">
        <f>M144*(1.024^(Invoer!M146-20))</f>
        <v>4.8457312780279338</v>
      </c>
      <c r="O144" s="50">
        <f>IF(G144=0,((D144*E144*(1-EXP((-N144/D144)*(Invoer!$G$7/K144))))*(K144/Invoer!$G$7)),((D144*E144*(1-EXP((-N144/D144)*(Invoer!$G$7/G144))))*(G144/Invoer!$G$7)))</f>
        <v>0</v>
      </c>
      <c r="P144" s="117">
        <f>IFERROR(O144*Invoer!$G$7*(5/(60*24)),0)</f>
        <v>0</v>
      </c>
      <c r="Q144" s="55"/>
      <c r="U144" s="16">
        <f>Invoer!$G$9*EXP(Invoer!$G$12*(1/(Invoer!P146+273.15)-1/Invoer!$G$10))</f>
        <v>3.1533805841330455E-2</v>
      </c>
      <c r="V144" s="20">
        <f>1/ ( U144*Invoer!$G$8 * (Invoer!P146 + 273.15) * 1000 )</f>
        <v>1.3147913915463156</v>
      </c>
      <c r="W144" s="30">
        <f>Invoer!O146</f>
        <v>0</v>
      </c>
      <c r="X144" s="20">
        <f>Invoer!$C$11*(Invoer!O146-Invoer!$G$20/V144)</f>
        <v>-6.8451923688176656E-4</v>
      </c>
      <c r="Y144" s="11">
        <f t="shared" si="10"/>
        <v>0</v>
      </c>
      <c r="Z144" s="22">
        <f>Y144*Invoer!$C$13 * (5/(60*24))</f>
        <v>0</v>
      </c>
      <c r="AE144" s="20">
        <f>Z144*Invoer!$G$21/1000</f>
        <v>0</v>
      </c>
      <c r="AF144" s="20">
        <f>P144*Invoer!$G$21/1000</f>
        <v>0</v>
      </c>
      <c r="AK144" s="62">
        <f>IF(Berekeningen!F144/(60/5)*Invoer!$G$18=0,(K144/24)/(60/5),Berekeningen!F144/(60/5)*Invoer!$G$18)</f>
        <v>2.9590722192800496</v>
      </c>
      <c r="AL144" s="17">
        <f>AK144*Invoer!$G$19</f>
        <v>1.9204378703127523</v>
      </c>
      <c r="AN144" s="60"/>
      <c r="AO144" s="57"/>
      <c r="AP144" s="57"/>
      <c r="AQ144" s="45"/>
      <c r="AR144" s="45"/>
      <c r="AS144" s="45"/>
      <c r="AT144" s="57"/>
      <c r="AV144" s="54"/>
      <c r="AX144" s="56"/>
    </row>
    <row r="145" spans="1:50" x14ac:dyDescent="0.35">
      <c r="A145" s="61">
        <v>0.49305555555555602</v>
      </c>
      <c r="B145" s="54"/>
      <c r="C145" s="16">
        <f>Invoer!$G$9*EXP(Invoer!$G$12*(1/(Invoer!N147+273.15)-1/Invoer!$G$10))</f>
        <v>3.1527039990086742E-2</v>
      </c>
      <c r="D145" s="10">
        <f>1/(C145*Invoer!$G$8*(Invoer!N147+273.15)*10^3)</f>
        <v>1.3150429481497992</v>
      </c>
      <c r="E145" s="20">
        <f>Invoer!M147</f>
        <v>0</v>
      </c>
      <c r="F145" s="21">
        <f>IFERROR(Invoer!V147 * Invoer!$G$11/(Invoer!W147+Invoer!$G$11) * (Invoer!N147 + 273.15) / 273.15,0)</f>
        <v>1439.0188583444378</v>
      </c>
      <c r="G145" s="21">
        <f t="shared" si="8"/>
        <v>34536.452600266508</v>
      </c>
      <c r="H145" s="119">
        <f>IF(Invoer!AJ147=0,0,(2.1473*Invoer!AJ147-11.45))</f>
        <v>65.852800000000002</v>
      </c>
      <c r="I145" s="119">
        <f>IF(Invoer!AK147=0,0,(2.1473*Invoer!AK147-11.45))</f>
        <v>65.852800000000002</v>
      </c>
      <c r="J145" s="119">
        <f>IF(Invoer!AL147=0,0,(2.1473*Invoer!AL147-11.45))</f>
        <v>65.852800000000002</v>
      </c>
      <c r="K145" s="21">
        <f t="shared" si="9"/>
        <v>56896.819199999998</v>
      </c>
      <c r="L145" s="115">
        <f>((Invoer!$G$13/Invoer!$G$14)^-0.49)*34500*((G145 / (24 * 60 * 60) * Invoer!$G$13)/Invoer!$G$7)^0.86</f>
        <v>7.6847080841898974</v>
      </c>
      <c r="M145" s="17">
        <f>IF(L145=0,((Invoer!$G$13/Invoer!$G$14)^-0.49)*34500*((K145 / (24 * 60 * 60) * Invoer!$G$13)/Invoer!$G$7)^0.86,L145)</f>
        <v>7.6847080841898974</v>
      </c>
      <c r="N145" s="9">
        <f>M145*(1.024^(Invoer!M147-20))</f>
        <v>4.7822055813816764</v>
      </c>
      <c r="O145" s="50">
        <f>IF(G145=0,((D145*E145*(1-EXP((-N145/D145)*(Invoer!$G$7/K145))))*(K145/Invoer!$G$7)),((D145*E145*(1-EXP((-N145/D145)*(Invoer!$G$7/G145))))*(G145/Invoer!$G$7)))</f>
        <v>0</v>
      </c>
      <c r="P145" s="117">
        <f>IFERROR(O145*Invoer!$G$7*(5/(60*24)),0)</f>
        <v>0</v>
      </c>
      <c r="Q145" s="55"/>
      <c r="U145" s="16">
        <f>Invoer!$G$9*EXP(Invoer!$G$12*(1/(Invoer!P147+273.15)-1/Invoer!$G$10))</f>
        <v>3.1527039990086742E-2</v>
      </c>
      <c r="V145" s="20">
        <f>1/ ( U145*Invoer!$G$8 * (Invoer!P147 + 273.15) * 1000 )</f>
        <v>1.3150429481497992</v>
      </c>
      <c r="W145" s="30">
        <f>Invoer!O147</f>
        <v>0</v>
      </c>
      <c r="X145" s="20">
        <f>Invoer!$C$11*(Invoer!O147-Invoer!$G$20/V145)</f>
        <v>-6.8438829413613881E-4</v>
      </c>
      <c r="Y145" s="11">
        <f t="shared" si="10"/>
        <v>0</v>
      </c>
      <c r="Z145" s="22">
        <f>Y145*Invoer!$C$13 * (5/(60*24))</f>
        <v>0</v>
      </c>
      <c r="AE145" s="20">
        <f>Z145*Invoer!$G$21/1000</f>
        <v>0</v>
      </c>
      <c r="AF145" s="20">
        <f>P145*Invoer!$G$21/1000</f>
        <v>0</v>
      </c>
      <c r="AK145" s="62">
        <f>IF(Berekeningen!F145/(60/5)*Invoer!$G$18=0,(K145/24)/(60/5),Berekeningen!F145/(60/5)*Invoer!$G$18)</f>
        <v>2.9140131881474867</v>
      </c>
      <c r="AL145" s="17">
        <f>AK145*Invoer!$G$19</f>
        <v>1.8911945591077188</v>
      </c>
      <c r="AN145" s="60"/>
      <c r="AO145" s="57"/>
      <c r="AP145" s="57"/>
      <c r="AQ145" s="45"/>
      <c r="AR145" s="45"/>
      <c r="AS145" s="45"/>
      <c r="AT145" s="57"/>
      <c r="AV145" s="54"/>
      <c r="AX145" s="56"/>
    </row>
    <row r="146" spans="1:50" x14ac:dyDescent="0.35">
      <c r="A146" s="61">
        <v>0.49652777777777801</v>
      </c>
      <c r="B146" s="54"/>
      <c r="C146" s="16">
        <f>Invoer!$G$9*EXP(Invoer!$G$12*(1/(Invoer!N148+273.15)-1/Invoer!$G$10))</f>
        <v>3.1508684439603661E-2</v>
      </c>
      <c r="D146" s="10">
        <f>1/(C146*Invoer!$G$8*(Invoer!N148+273.15)*10^3)</f>
        <v>1.3157259246420936</v>
      </c>
      <c r="E146" s="20">
        <f>Invoer!M148</f>
        <v>0</v>
      </c>
      <c r="F146" s="21">
        <f>IFERROR(Invoer!V148 * Invoer!$G$11/(Invoer!W148+Invoer!$G$11) * (Invoer!N148 + 273.15) / 273.15,0)</f>
        <v>1419.0853408844125</v>
      </c>
      <c r="G146" s="21">
        <f t="shared" si="8"/>
        <v>34058.048181225902</v>
      </c>
      <c r="H146" s="119">
        <f>IF(Invoer!AJ148=0,0,(2.1473*Invoer!AJ148-11.45))</f>
        <v>65.852800000000002</v>
      </c>
      <c r="I146" s="119">
        <f>IF(Invoer!AK148=0,0,(2.1473*Invoer!AK148-11.45))</f>
        <v>65.852800000000002</v>
      </c>
      <c r="J146" s="119">
        <f>IF(Invoer!AL148=0,0,(2.1473*Invoer!AL148-11.45))</f>
        <v>65.852800000000002</v>
      </c>
      <c r="K146" s="21">
        <f t="shared" si="9"/>
        <v>56896.819199999998</v>
      </c>
      <c r="L146" s="115">
        <f>((Invoer!$G$13/Invoer!$G$14)^-0.49)*34500*((G146 / (24 * 60 * 60) * Invoer!$G$13)/Invoer!$G$7)^0.86</f>
        <v>7.5930720210776661</v>
      </c>
      <c r="M146" s="17">
        <f>IF(L146=0,((Invoer!$G$13/Invoer!$G$14)^-0.49)*34500*((K146 / (24 * 60 * 60) * Invoer!$G$13)/Invoer!$G$7)^0.86,L146)</f>
        <v>7.5930720210776661</v>
      </c>
      <c r="N146" s="9">
        <f>M146*(1.024^(Invoer!M148-20))</f>
        <v>4.72518031930663</v>
      </c>
      <c r="O146" s="50">
        <f>IF(G146=0,((D146*E146*(1-EXP((-N146/D146)*(Invoer!$G$7/K146))))*(K146/Invoer!$G$7)),((D146*E146*(1-EXP((-N146/D146)*(Invoer!$G$7/G146))))*(G146/Invoer!$G$7)))</f>
        <v>0</v>
      </c>
      <c r="P146" s="117">
        <f>IFERROR(O146*Invoer!$G$7*(5/(60*24)),0)</f>
        <v>0</v>
      </c>
      <c r="Q146" s="55"/>
      <c r="U146" s="16">
        <f>Invoer!$G$9*EXP(Invoer!$G$12*(1/(Invoer!P148+273.15)-1/Invoer!$G$10))</f>
        <v>3.1508684439603661E-2</v>
      </c>
      <c r="V146" s="20">
        <f>1/ ( U146*Invoer!$G$8 * (Invoer!P148 + 273.15) * 1000 )</f>
        <v>1.3157259246420936</v>
      </c>
      <c r="W146" s="30">
        <f>Invoer!O148</f>
        <v>0</v>
      </c>
      <c r="X146" s="20">
        <f>Invoer!$C$11*(Invoer!O148-Invoer!$G$20/V146)</f>
        <v>-6.8403303692964761E-4</v>
      </c>
      <c r="Y146" s="11">
        <f t="shared" si="10"/>
        <v>0</v>
      </c>
      <c r="Z146" s="22">
        <f>Y146*Invoer!$C$13 * (5/(60*24))</f>
        <v>0</v>
      </c>
      <c r="AE146" s="20">
        <f>Z146*Invoer!$G$21/1000</f>
        <v>0</v>
      </c>
      <c r="AF146" s="20">
        <f>P146*Invoer!$G$21/1000</f>
        <v>0</v>
      </c>
      <c r="AK146" s="62">
        <f>IF(Berekeningen!F146/(60/5)*Invoer!$G$18=0,(K146/24)/(60/5),Berekeningen!F146/(60/5)*Invoer!$G$18)</f>
        <v>2.8736478152909353</v>
      </c>
      <c r="AL146" s="17">
        <f>AK146*Invoer!$G$19</f>
        <v>1.864997432123817</v>
      </c>
      <c r="AN146" s="60"/>
      <c r="AO146" s="57"/>
      <c r="AP146" s="57"/>
      <c r="AQ146" s="45"/>
      <c r="AR146" s="45"/>
      <c r="AS146" s="45"/>
      <c r="AT146" s="57"/>
      <c r="AV146" s="54"/>
      <c r="AX146" s="56"/>
    </row>
    <row r="147" spans="1:50" x14ac:dyDescent="0.35">
      <c r="A147" s="61">
        <v>0.5</v>
      </c>
      <c r="B147" s="54"/>
      <c r="C147" s="16">
        <f>Invoer!$G$9*EXP(Invoer!$G$12*(1/(Invoer!N149+273.15)-1/Invoer!$G$10))</f>
        <v>3.1504821770496128E-2</v>
      </c>
      <c r="D147" s="10">
        <f>1/(C147*Invoer!$G$8*(Invoer!N149+273.15)*10^3)</f>
        <v>1.3158697426924884</v>
      </c>
      <c r="E147" s="20">
        <f>Invoer!M149</f>
        <v>0</v>
      </c>
      <c r="F147" s="21">
        <f>IFERROR(Invoer!V149 * Invoer!$G$11/(Invoer!W149+Invoer!$G$11) * (Invoer!N149 + 273.15) / 273.15,0)</f>
        <v>1436.3688925570609</v>
      </c>
      <c r="G147" s="21">
        <f t="shared" si="8"/>
        <v>34472.853421369466</v>
      </c>
      <c r="H147" s="119">
        <f>IF(Invoer!AJ149=0,0,(2.1473*Invoer!AJ149-11.45))</f>
        <v>65.852800000000002</v>
      </c>
      <c r="I147" s="119">
        <f>IF(Invoer!AK149=0,0,(2.1473*Invoer!AK149-11.45))</f>
        <v>65.852800000000002</v>
      </c>
      <c r="J147" s="119">
        <f>IF(Invoer!AL149=0,0,(2.1473*Invoer!AL149-11.45))</f>
        <v>65.852800000000002</v>
      </c>
      <c r="K147" s="21">
        <f t="shared" si="9"/>
        <v>56896.819199999998</v>
      </c>
      <c r="L147" s="115">
        <f>((Invoer!$G$13/Invoer!$G$14)^-0.49)*34500*((G147 / (24 * 60 * 60) * Invoer!$G$13)/Invoer!$G$7)^0.86</f>
        <v>7.6725362612493084</v>
      </c>
      <c r="M147" s="17">
        <f>IF(L147=0,((Invoer!$G$13/Invoer!$G$14)^-0.49)*34500*((K147 / (24 * 60 * 60) * Invoer!$G$13)/Invoer!$G$7)^0.86,L147)</f>
        <v>7.6725362612493084</v>
      </c>
      <c r="N147" s="9">
        <f>M147*(1.024^(Invoer!M149-20))</f>
        <v>4.7746310373698053</v>
      </c>
      <c r="O147" s="50">
        <f>IF(G147=0,((D147*E147*(1-EXP((-N147/D147)*(Invoer!$G$7/K147))))*(K147/Invoer!$G$7)),((D147*E147*(1-EXP((-N147/D147)*(Invoer!$G$7/G147))))*(G147/Invoer!$G$7)))</f>
        <v>0</v>
      </c>
      <c r="P147" s="117">
        <f>IFERROR(O147*Invoer!$G$7*(5/(60*24)),0)</f>
        <v>0</v>
      </c>
      <c r="Q147" s="55"/>
      <c r="U147" s="16">
        <f>Invoer!$G$9*EXP(Invoer!$G$12*(1/(Invoer!P149+273.15)-1/Invoer!$G$10))</f>
        <v>3.1504821770496128E-2</v>
      </c>
      <c r="V147" s="20">
        <f>1/ ( U147*Invoer!$G$8 * (Invoer!P149 + 273.15) * 1000 )</f>
        <v>1.3158697426924884</v>
      </c>
      <c r="W147" s="30">
        <f>Invoer!O149</f>
        <v>0</v>
      </c>
      <c r="X147" s="20">
        <f>Invoer!$C$11*(Invoer!O149-Invoer!$G$20/V147)</f>
        <v>-6.8395827550411651E-4</v>
      </c>
      <c r="Y147" s="11">
        <f t="shared" si="10"/>
        <v>0</v>
      </c>
      <c r="Z147" s="22">
        <f>Y147*Invoer!$C$13 * (5/(60*24))</f>
        <v>0</v>
      </c>
      <c r="AE147" s="20">
        <f>Z147*Invoer!$G$21/1000</f>
        <v>0</v>
      </c>
      <c r="AF147" s="20">
        <f>P147*Invoer!$G$21/1000</f>
        <v>0</v>
      </c>
      <c r="AK147" s="62">
        <f>IF(Berekeningen!F147/(60/5)*Invoer!$G$18=0,(K147/24)/(60/5),Berekeningen!F147/(60/5)*Invoer!$G$18)</f>
        <v>2.9086470074280482</v>
      </c>
      <c r="AL147" s="17">
        <f>AK147*Invoer!$G$19</f>
        <v>1.8877119078208033</v>
      </c>
      <c r="AN147" s="57"/>
      <c r="AO147" s="58"/>
      <c r="AP147" s="58"/>
      <c r="AQ147" s="45"/>
      <c r="AR147" s="45"/>
      <c r="AS147" s="45"/>
      <c r="AT147" s="45"/>
      <c r="AX147" s="55"/>
    </row>
    <row r="148" spans="1:50" x14ac:dyDescent="0.35">
      <c r="A148" s="61">
        <v>0.50347222222222199</v>
      </c>
      <c r="B148" s="54"/>
      <c r="C148" s="16">
        <f>Invoer!$G$9*EXP(Invoer!$G$12*(1/(Invoer!N150+273.15)-1/Invoer!$G$10))</f>
        <v>3.1504821770496128E-2</v>
      </c>
      <c r="D148" s="10">
        <f>1/(C148*Invoer!$G$8*(Invoer!N150+273.15)*10^3)</f>
        <v>1.3158697426924884</v>
      </c>
      <c r="E148" s="20">
        <f>Invoer!M150</f>
        <v>0</v>
      </c>
      <c r="F148" s="21">
        <f>IFERROR(Invoer!V150 * Invoer!$G$11/(Invoer!W150+Invoer!$G$11) * (Invoer!N150 + 273.15) / 273.15,0)</f>
        <v>1439.3711827581501</v>
      </c>
      <c r="G148" s="21">
        <f t="shared" si="8"/>
        <v>34544.908386195602</v>
      </c>
      <c r="H148" s="119">
        <f>IF(Invoer!AJ150=0,0,(2.1473*Invoer!AJ150-11.45))</f>
        <v>65.852800000000002</v>
      </c>
      <c r="I148" s="119">
        <f>IF(Invoer!AK150=0,0,(2.1473*Invoer!AK150-11.45))</f>
        <v>65.852800000000002</v>
      </c>
      <c r="J148" s="119">
        <f>IF(Invoer!AL150=0,0,(2.1473*Invoer!AL150-11.45))</f>
        <v>65.852800000000002</v>
      </c>
      <c r="K148" s="21">
        <f t="shared" si="9"/>
        <v>56896.819199999998</v>
      </c>
      <c r="L148" s="115">
        <f>((Invoer!$G$13/Invoer!$G$14)^-0.49)*34500*((G148 / (24 * 60 * 60) * Invoer!$G$13)/Invoer!$G$7)^0.86</f>
        <v>7.6863261442425861</v>
      </c>
      <c r="M148" s="17">
        <f>IF(L148=0,((Invoer!$G$13/Invoer!$G$14)^-0.49)*34500*((K148 / (24 * 60 * 60) * Invoer!$G$13)/Invoer!$G$7)^0.86,L148)</f>
        <v>7.6863261442425861</v>
      </c>
      <c r="N148" s="9">
        <f>M148*(1.024^(Invoer!M150-20))</f>
        <v>4.7832125026245143</v>
      </c>
      <c r="O148" s="50">
        <f>IF(G148=0,((D148*E148*(1-EXP((-N148/D148)*(Invoer!$G$7/K148))))*(K148/Invoer!$G$7)),((D148*E148*(1-EXP((-N148/D148)*(Invoer!$G$7/G148))))*(G148/Invoer!$G$7)))</f>
        <v>0</v>
      </c>
      <c r="P148" s="117">
        <f>IFERROR(O148*Invoer!$G$7*(5/(60*24)),0)</f>
        <v>0</v>
      </c>
      <c r="Q148" s="55"/>
      <c r="U148" s="16">
        <f>Invoer!$G$9*EXP(Invoer!$G$12*(1/(Invoer!P150+273.15)-1/Invoer!$G$10))</f>
        <v>3.1504821770496128E-2</v>
      </c>
      <c r="V148" s="20">
        <f>1/ ( U148*Invoer!$G$8 * (Invoer!P150 + 273.15) * 1000 )</f>
        <v>1.3158697426924884</v>
      </c>
      <c r="W148" s="30">
        <f>Invoer!O150</f>
        <v>0</v>
      </c>
      <c r="X148" s="20">
        <f>Invoer!$C$11*(Invoer!O150-Invoer!$G$20/V148)</f>
        <v>-6.8395827550411651E-4</v>
      </c>
      <c r="Y148" s="11">
        <f t="shared" si="10"/>
        <v>0</v>
      </c>
      <c r="Z148" s="22">
        <f>Y148*Invoer!$C$13 * (5/(60*24))</f>
        <v>0</v>
      </c>
      <c r="AE148" s="20">
        <f>Z148*Invoer!$G$21/1000</f>
        <v>0</v>
      </c>
      <c r="AF148" s="20">
        <f>P148*Invoer!$G$21/1000</f>
        <v>0</v>
      </c>
      <c r="AK148" s="62">
        <f>IF(Berekeningen!F148/(60/5)*Invoer!$G$18=0,(K148/24)/(60/5),Berekeningen!F148/(60/5)*Invoer!$G$18)</f>
        <v>2.9147266450852536</v>
      </c>
      <c r="AL148" s="17">
        <f>AK148*Invoer!$G$19</f>
        <v>1.8916575926603296</v>
      </c>
      <c r="AN148" s="4"/>
      <c r="AX148" s="56"/>
    </row>
    <row r="149" spans="1:50" x14ac:dyDescent="0.35">
      <c r="A149" s="61">
        <v>0.50694444444444398</v>
      </c>
      <c r="B149" s="54"/>
      <c r="C149" s="16">
        <f>Invoer!$G$9*EXP(Invoer!$G$12*(1/(Invoer!N151+273.15)-1/Invoer!$G$10))</f>
        <v>3.1495649031654263E-2</v>
      </c>
      <c r="D149" s="10">
        <f>1/(C149*Invoer!$G$8*(Invoer!N151+273.15)*10^3)</f>
        <v>1.3162114023462561</v>
      </c>
      <c r="E149" s="20">
        <f>Invoer!M151</f>
        <v>0</v>
      </c>
      <c r="F149" s="21">
        <f>IFERROR(Invoer!V151 * Invoer!$G$11/(Invoer!W151+Invoer!$G$11) * (Invoer!N151 + 273.15) / 273.15,0)</f>
        <v>1453.099885632814</v>
      </c>
      <c r="G149" s="21">
        <f t="shared" si="8"/>
        <v>34874.397255187534</v>
      </c>
      <c r="H149" s="119">
        <f>IF(Invoer!AJ151=0,0,(2.1473*Invoer!AJ151-11.45))</f>
        <v>65.852800000000002</v>
      </c>
      <c r="I149" s="119">
        <f>IF(Invoer!AK151=0,0,(2.1473*Invoer!AK151-11.45))</f>
        <v>65.852800000000002</v>
      </c>
      <c r="J149" s="119">
        <f>IF(Invoer!AL151=0,0,(2.1473*Invoer!AL151-11.45))</f>
        <v>65.852800000000002</v>
      </c>
      <c r="K149" s="21">
        <f t="shared" si="9"/>
        <v>56896.819199999998</v>
      </c>
      <c r="L149" s="115">
        <f>((Invoer!$G$13/Invoer!$G$14)^-0.49)*34500*((G149 / (24 * 60 * 60) * Invoer!$G$13)/Invoer!$G$7)^0.86</f>
        <v>7.749332585552029</v>
      </c>
      <c r="M149" s="17">
        <f>IF(L149=0,((Invoer!$G$13/Invoer!$G$14)^-0.49)*34500*((K149 / (24 * 60 * 60) * Invoer!$G$13)/Invoer!$G$7)^0.86,L149)</f>
        <v>7.749332585552029</v>
      </c>
      <c r="N149" s="9">
        <f>M149*(1.024^(Invoer!M151-20))</f>
        <v>4.8224215073117467</v>
      </c>
      <c r="O149" s="50">
        <f>IF(G149=0,((D149*E149*(1-EXP((-N149/D149)*(Invoer!$G$7/K149))))*(K149/Invoer!$G$7)),((D149*E149*(1-EXP((-N149/D149)*(Invoer!$G$7/G149))))*(G149/Invoer!$G$7)))</f>
        <v>0</v>
      </c>
      <c r="P149" s="117">
        <f>IFERROR(O149*Invoer!$G$7*(5/(60*24)),0)</f>
        <v>0</v>
      </c>
      <c r="Q149" s="55"/>
      <c r="U149" s="16">
        <f>Invoer!$G$9*EXP(Invoer!$G$12*(1/(Invoer!P151+273.15)-1/Invoer!$G$10))</f>
        <v>3.1495649031654263E-2</v>
      </c>
      <c r="V149" s="20">
        <f>1/ ( U149*Invoer!$G$8 * (Invoer!P151 + 273.15) * 1000 )</f>
        <v>1.3162114023462561</v>
      </c>
      <c r="W149" s="30">
        <f>Invoer!O151</f>
        <v>0</v>
      </c>
      <c r="X149" s="20">
        <f>Invoer!$C$11*(Invoer!O151-Invoer!$G$20/V149)</f>
        <v>-6.8378073491513227E-4</v>
      </c>
      <c r="Y149" s="11">
        <f t="shared" si="10"/>
        <v>0</v>
      </c>
      <c r="Z149" s="22">
        <f>Y149*Invoer!$C$13 * (5/(60*24))</f>
        <v>0</v>
      </c>
      <c r="AE149" s="20">
        <f>Z149*Invoer!$G$21/1000</f>
        <v>0</v>
      </c>
      <c r="AF149" s="20">
        <f>P149*Invoer!$G$21/1000</f>
        <v>0</v>
      </c>
      <c r="AK149" s="62">
        <f>IF(Berekeningen!F149/(60/5)*Invoer!$G$18=0,(K149/24)/(60/5),Berekeningen!F149/(60/5)*Invoer!$G$18)</f>
        <v>2.9425272684064483</v>
      </c>
      <c r="AL149" s="17">
        <f>AK149*Invoer!$G$19</f>
        <v>1.909700197195785</v>
      </c>
      <c r="AN149" s="5"/>
    </row>
    <row r="150" spans="1:50" x14ac:dyDescent="0.35">
      <c r="A150" s="61">
        <v>0.51041666666666696</v>
      </c>
      <c r="B150" s="54"/>
      <c r="C150" s="16">
        <f>Invoer!$G$9*EXP(Invoer!$G$12*(1/(Invoer!N152+273.15)-1/Invoer!$G$10))</f>
        <v>3.1491063880999412E-2</v>
      </c>
      <c r="D150" s="10">
        <f>1/(C150*Invoer!$G$8*(Invoer!N152+273.15)*10^3)</f>
        <v>1.3163822568505774</v>
      </c>
      <c r="E150" s="20">
        <f>Invoer!M152</f>
        <v>0</v>
      </c>
      <c r="F150" s="21">
        <f>IFERROR(Invoer!V152 * Invoer!$G$11/(Invoer!W152+Invoer!$G$11) * (Invoer!N152 + 273.15) / 273.15,0)</f>
        <v>1420.5664952987747</v>
      </c>
      <c r="G150" s="21">
        <f t="shared" si="8"/>
        <v>34093.595887170595</v>
      </c>
      <c r="H150" s="119">
        <f>IF(Invoer!AJ152=0,0,(2.1473*Invoer!AJ152-11.45))</f>
        <v>65.852800000000002</v>
      </c>
      <c r="I150" s="119">
        <f>IF(Invoer!AK152=0,0,(2.1473*Invoer!AK152-11.45))</f>
        <v>65.852800000000002</v>
      </c>
      <c r="J150" s="119">
        <f>IF(Invoer!AL152=0,0,(2.1473*Invoer!AL152-11.45))</f>
        <v>65.852800000000002</v>
      </c>
      <c r="K150" s="21">
        <f t="shared" si="9"/>
        <v>56896.819199999998</v>
      </c>
      <c r="L150" s="115">
        <f>((Invoer!$G$13/Invoer!$G$14)^-0.49)*34500*((G150 / (24 * 60 * 60) * Invoer!$G$13)/Invoer!$G$7)^0.86</f>
        <v>7.59988718137223</v>
      </c>
      <c r="M150" s="17">
        <f>IF(L150=0,((Invoer!$G$13/Invoer!$G$14)^-0.49)*34500*((K150 / (24 * 60 * 60) * Invoer!$G$13)/Invoer!$G$7)^0.86,L150)</f>
        <v>7.59988718137223</v>
      </c>
      <c r="N150" s="9">
        <f>M150*(1.024^(Invoer!M152-20))</f>
        <v>4.7294214039700444</v>
      </c>
      <c r="O150" s="50">
        <f>IF(G150=0,((D150*E150*(1-EXP((-N150/D150)*(Invoer!$G$7/K150))))*(K150/Invoer!$G$7)),((D150*E150*(1-EXP((-N150/D150)*(Invoer!$G$7/G150))))*(G150/Invoer!$G$7)))</f>
        <v>0</v>
      </c>
      <c r="P150" s="117">
        <f>IFERROR(O150*Invoer!$G$7*(5/(60*24)),0)</f>
        <v>0</v>
      </c>
      <c r="Q150" s="55"/>
      <c r="U150" s="16">
        <f>Invoer!$G$9*EXP(Invoer!$G$12*(1/(Invoer!P152+273.15)-1/Invoer!$G$10))</f>
        <v>3.1491063880999412E-2</v>
      </c>
      <c r="V150" s="20">
        <f>1/ ( U150*Invoer!$G$8 * (Invoer!P152 + 273.15) * 1000 )</f>
        <v>1.3163822568505774</v>
      </c>
      <c r="W150" s="30">
        <f>Invoer!O152</f>
        <v>0</v>
      </c>
      <c r="X150" s="20">
        <f>Invoer!$C$11*(Invoer!O152-Invoer!$G$20/V150)</f>
        <v>-6.8369198636362277E-4</v>
      </c>
      <c r="Y150" s="11">
        <f t="shared" si="10"/>
        <v>0</v>
      </c>
      <c r="Z150" s="22">
        <f>Y150*Invoer!$C$13 * (5/(60*24))</f>
        <v>0</v>
      </c>
      <c r="AE150" s="20">
        <f>Z150*Invoer!$G$21/1000</f>
        <v>0</v>
      </c>
      <c r="AF150" s="20">
        <f>P150*Invoer!$G$21/1000</f>
        <v>0</v>
      </c>
      <c r="AK150" s="62">
        <f>IF(Berekeningen!F150/(60/5)*Invoer!$G$18=0,(K150/24)/(60/5),Berekeningen!F150/(60/5)*Invoer!$G$18)</f>
        <v>2.8766471529800186</v>
      </c>
      <c r="AL150" s="17">
        <f>AK150*Invoer!$G$19</f>
        <v>1.8669440022840322</v>
      </c>
      <c r="AN150" s="5"/>
    </row>
    <row r="151" spans="1:50" x14ac:dyDescent="0.35">
      <c r="A151" s="61">
        <v>0.51388888888888895</v>
      </c>
      <c r="B151" s="54"/>
      <c r="C151" s="16">
        <f>Invoer!$G$9*EXP(Invoer!$G$12*(1/(Invoer!N153+273.15)-1/Invoer!$G$10))</f>
        <v>3.1490339984101064E-2</v>
      </c>
      <c r="D151" s="10">
        <f>1/(C151*Invoer!$G$8*(Invoer!N153+273.15)*10^3)</f>
        <v>1.3164092353815549</v>
      </c>
      <c r="E151" s="20">
        <f>Invoer!M153</f>
        <v>0</v>
      </c>
      <c r="F151" s="21">
        <f>IFERROR(Invoer!V153 * Invoer!$G$11/(Invoer!W153+Invoer!$G$11) * (Invoer!N153 + 273.15) / 273.15,0)</f>
        <v>1426.3052802696016</v>
      </c>
      <c r="G151" s="21">
        <f t="shared" si="8"/>
        <v>34231.326726470434</v>
      </c>
      <c r="H151" s="119">
        <f>IF(Invoer!AJ153=0,0,(2.1473*Invoer!AJ153-11.45))</f>
        <v>65.852800000000002</v>
      </c>
      <c r="I151" s="119">
        <f>IF(Invoer!AK153=0,0,(2.1473*Invoer!AK153-11.45))</f>
        <v>65.852800000000002</v>
      </c>
      <c r="J151" s="119">
        <f>IF(Invoer!AL153=0,0,(2.1473*Invoer!AL153-11.45))</f>
        <v>65.852800000000002</v>
      </c>
      <c r="K151" s="21">
        <f t="shared" si="9"/>
        <v>56896.819199999998</v>
      </c>
      <c r="L151" s="115">
        <f>((Invoer!$G$13/Invoer!$G$14)^-0.49)*34500*((G151 / (24 * 60 * 60) * Invoer!$G$13)/Invoer!$G$7)^0.86</f>
        <v>7.6262833771150671</v>
      </c>
      <c r="M151" s="17">
        <f>IF(L151=0,((Invoer!$G$13/Invoer!$G$14)^-0.49)*34500*((K151 / (24 * 60 * 60) * Invoer!$G$13)/Invoer!$G$7)^0.86,L151)</f>
        <v>7.6262833771150671</v>
      </c>
      <c r="N151" s="9">
        <f>M151*(1.024^(Invoer!M153-20))</f>
        <v>4.7458477969085529</v>
      </c>
      <c r="O151" s="50">
        <f>IF(G151=0,((D151*E151*(1-EXP((-N151/D151)*(Invoer!$G$7/K151))))*(K151/Invoer!$G$7)),((D151*E151*(1-EXP((-N151/D151)*(Invoer!$G$7/G151))))*(G151/Invoer!$G$7)))</f>
        <v>0</v>
      </c>
      <c r="P151" s="117">
        <f>IFERROR(O151*Invoer!$G$7*(5/(60*24)),0)</f>
        <v>0</v>
      </c>
      <c r="Q151" s="55"/>
      <c r="U151" s="16">
        <f>Invoer!$G$9*EXP(Invoer!$G$12*(1/(Invoer!P153+273.15)-1/Invoer!$G$10))</f>
        <v>3.1490339984101064E-2</v>
      </c>
      <c r="V151" s="20">
        <f>1/ ( U151*Invoer!$G$8 * (Invoer!P153 + 273.15) * 1000 )</f>
        <v>1.3164092353815549</v>
      </c>
      <c r="W151" s="30">
        <f>Invoer!O153</f>
        <v>0</v>
      </c>
      <c r="X151" s="20">
        <f>Invoer!$C$11*(Invoer!O153-Invoer!$G$20/V151)</f>
        <v>-6.8367797475922401E-4</v>
      </c>
      <c r="Y151" s="11">
        <f t="shared" si="10"/>
        <v>0</v>
      </c>
      <c r="Z151" s="22">
        <f>Y151*Invoer!$C$13 * (5/(60*24))</f>
        <v>0</v>
      </c>
      <c r="AE151" s="20">
        <f>Z151*Invoer!$G$21/1000</f>
        <v>0</v>
      </c>
      <c r="AF151" s="20">
        <f>P151*Invoer!$G$21/1000</f>
        <v>0</v>
      </c>
      <c r="AK151" s="62">
        <f>IF(Berekeningen!F151/(60/5)*Invoer!$G$18=0,(K151/24)/(60/5),Berekeningen!F151/(60/5)*Invoer!$G$18)</f>
        <v>2.8882681925459428</v>
      </c>
      <c r="AL151" s="17">
        <f>AK151*Invoer!$G$19</f>
        <v>1.874486056962317</v>
      </c>
    </row>
    <row r="152" spans="1:50" x14ac:dyDescent="0.35">
      <c r="A152" s="61">
        <v>0.51736111111111105</v>
      </c>
      <c r="B152" s="54"/>
      <c r="C152" s="16">
        <f>Invoer!$G$9*EXP(Invoer!$G$12*(1/(Invoer!N154+273.15)-1/Invoer!$G$10))</f>
        <v>3.1484550301090881E-2</v>
      </c>
      <c r="D152" s="10">
        <f>1/(C152*Invoer!$G$8*(Invoer!N154+273.15)*10^3)</f>
        <v>1.3166250499418135</v>
      </c>
      <c r="E152" s="20">
        <f>Invoer!M154</f>
        <v>0</v>
      </c>
      <c r="F152" s="21">
        <f>IFERROR(Invoer!V154 * Invoer!$G$11/(Invoer!W154+Invoer!$G$11) * (Invoer!N154 + 273.15) / 273.15,0)</f>
        <v>1424.8632693464017</v>
      </c>
      <c r="G152" s="21">
        <f t="shared" si="8"/>
        <v>34196.718464313642</v>
      </c>
      <c r="H152" s="119">
        <f>IF(Invoer!AJ154=0,0,(2.1473*Invoer!AJ154-11.45))</f>
        <v>65.852800000000002</v>
      </c>
      <c r="I152" s="119">
        <f>IF(Invoer!AK154=0,0,(2.1473*Invoer!AK154-11.45))</f>
        <v>65.852800000000002</v>
      </c>
      <c r="J152" s="119">
        <f>IF(Invoer!AL154=0,0,(2.1473*Invoer!AL154-11.45))</f>
        <v>65.852800000000002</v>
      </c>
      <c r="K152" s="21">
        <f t="shared" si="9"/>
        <v>56896.819199999998</v>
      </c>
      <c r="L152" s="115">
        <f>((Invoer!$G$13/Invoer!$G$14)^-0.49)*34500*((G152 / (24 * 60 * 60) * Invoer!$G$13)/Invoer!$G$7)^0.86</f>
        <v>7.6196520844380693</v>
      </c>
      <c r="M152" s="17">
        <f>IF(L152=0,((Invoer!$G$13/Invoer!$G$14)^-0.49)*34500*((K152 / (24 * 60 * 60) * Invoer!$G$13)/Invoer!$G$7)^0.86,L152)</f>
        <v>7.6196520844380693</v>
      </c>
      <c r="N152" s="9">
        <f>M152*(1.024^(Invoer!M154-20))</f>
        <v>4.7417211333444609</v>
      </c>
      <c r="O152" s="50">
        <f>IF(G152=0,((D152*E152*(1-EXP((-N152/D152)*(Invoer!$G$7/K152))))*(K152/Invoer!$G$7)),((D152*E152*(1-EXP((-N152/D152)*(Invoer!$G$7/G152))))*(G152/Invoer!$G$7)))</f>
        <v>0</v>
      </c>
      <c r="P152" s="117">
        <f>IFERROR(O152*Invoer!$G$7*(5/(60*24)),0)</f>
        <v>0</v>
      </c>
      <c r="Q152" s="55"/>
      <c r="U152" s="16">
        <f>Invoer!$G$9*EXP(Invoer!$G$12*(1/(Invoer!P154+273.15)-1/Invoer!$G$10))</f>
        <v>3.1484550301090881E-2</v>
      </c>
      <c r="V152" s="20">
        <f>1/ ( U152*Invoer!$G$8 * (Invoer!P154 + 273.15) * 1000 )</f>
        <v>1.3166250499418135</v>
      </c>
      <c r="W152" s="30">
        <f>Invoer!O154</f>
        <v>0</v>
      </c>
      <c r="X152" s="20">
        <f>Invoer!$C$11*(Invoer!O154-Invoer!$G$20/V152)</f>
        <v>-6.8356590970206305E-4</v>
      </c>
      <c r="Y152" s="11">
        <f t="shared" si="10"/>
        <v>0</v>
      </c>
      <c r="Z152" s="22">
        <f>Y152*Invoer!$C$13 * (5/(60*24))</f>
        <v>0</v>
      </c>
      <c r="AE152" s="20">
        <f>Z152*Invoer!$G$21/1000</f>
        <v>0</v>
      </c>
      <c r="AF152" s="20">
        <f>P152*Invoer!$G$21/1000</f>
        <v>0</v>
      </c>
      <c r="AK152" s="62">
        <f>IF(Berekeningen!F152/(60/5)*Invoer!$G$18=0,(K152/24)/(60/5),Berekeningen!F152/(60/5)*Invoer!$G$18)</f>
        <v>2.8853481204264635</v>
      </c>
      <c r="AL152" s="17">
        <f>AK152*Invoer!$G$19</f>
        <v>1.8725909301567749</v>
      </c>
    </row>
    <row r="153" spans="1:50" x14ac:dyDescent="0.35">
      <c r="A153" s="61">
        <v>0.52083333333333304</v>
      </c>
      <c r="B153" s="54"/>
      <c r="C153" s="16">
        <f>Invoer!$G$9*EXP(Invoer!$G$12*(1/(Invoer!N155+273.15)-1/Invoer!$G$10))</f>
        <v>3.1476109335215968E-2</v>
      </c>
      <c r="D153" s="10">
        <f>1/(C153*Invoer!$G$8*(Invoer!N155+273.15)*10^3)</f>
        <v>1.316939826557731</v>
      </c>
      <c r="E153" s="20">
        <f>Invoer!M155</f>
        <v>0</v>
      </c>
      <c r="F153" s="21">
        <f>IFERROR(Invoer!V155 * Invoer!$G$11/(Invoer!W155+Invoer!$G$11) * (Invoer!N155 + 273.15) / 273.15,0)</f>
        <v>1415.8609051144726</v>
      </c>
      <c r="G153" s="21">
        <f t="shared" si="8"/>
        <v>33980.661722747347</v>
      </c>
      <c r="H153" s="119">
        <f>IF(Invoer!AJ155=0,0,(2.1473*Invoer!AJ155-11.45))</f>
        <v>65.852800000000002</v>
      </c>
      <c r="I153" s="119">
        <f>IF(Invoer!AK155=0,0,(2.1473*Invoer!AK155-11.45))</f>
        <v>65.852800000000002</v>
      </c>
      <c r="J153" s="119">
        <f>IF(Invoer!AL155=0,0,(2.1473*Invoer!AL155-11.45))</f>
        <v>65.852800000000002</v>
      </c>
      <c r="K153" s="21">
        <f t="shared" si="9"/>
        <v>56896.819199999998</v>
      </c>
      <c r="L153" s="115">
        <f>((Invoer!$G$13/Invoer!$G$14)^-0.49)*34500*((G153 / (24 * 60 * 60) * Invoer!$G$13)/Invoer!$G$7)^0.86</f>
        <v>7.5782321435339801</v>
      </c>
      <c r="M153" s="17">
        <f>IF(L153=0,((Invoer!$G$13/Invoer!$G$14)^-0.49)*34500*((K153 / (24 * 60 * 60) * Invoer!$G$13)/Invoer!$G$7)^0.86,L153)</f>
        <v>7.5782321435339801</v>
      </c>
      <c r="N153" s="9">
        <f>M153*(1.024^(Invoer!M155-20))</f>
        <v>4.7159454408390351</v>
      </c>
      <c r="O153" s="50">
        <f>IF(G153=0,((D153*E153*(1-EXP((-N153/D153)*(Invoer!$G$7/K153))))*(K153/Invoer!$G$7)),((D153*E153*(1-EXP((-N153/D153)*(Invoer!$G$7/G153))))*(G153/Invoer!$G$7)))</f>
        <v>0</v>
      </c>
      <c r="P153" s="117">
        <f>IFERROR(O153*Invoer!$G$7*(5/(60*24)),0)</f>
        <v>0</v>
      </c>
      <c r="Q153" s="55"/>
      <c r="U153" s="16">
        <f>Invoer!$G$9*EXP(Invoer!$G$12*(1/(Invoer!P155+273.15)-1/Invoer!$G$10))</f>
        <v>3.1476109335215968E-2</v>
      </c>
      <c r="V153" s="20">
        <f>1/ ( U153*Invoer!$G$8 * (Invoer!P155 + 273.15) * 1000 )</f>
        <v>1.316939826557731</v>
      </c>
      <c r="W153" s="30">
        <f>Invoer!O155</f>
        <v>0</v>
      </c>
      <c r="X153" s="20">
        <f>Invoer!$C$11*(Invoer!O155-Invoer!$G$20/V153)</f>
        <v>-6.8340252291743293E-4</v>
      </c>
      <c r="Y153" s="11">
        <f t="shared" si="10"/>
        <v>0</v>
      </c>
      <c r="Z153" s="22">
        <f>Y153*Invoer!$C$13 * (5/(60*24))</f>
        <v>0</v>
      </c>
      <c r="AE153" s="20">
        <f>Z153*Invoer!$G$21/1000</f>
        <v>0</v>
      </c>
      <c r="AF153" s="20">
        <f>P153*Invoer!$G$21/1000</f>
        <v>0</v>
      </c>
      <c r="AK153" s="62">
        <f>IF(Berekeningen!F153/(60/5)*Invoer!$G$18=0,(K153/24)/(60/5),Berekeningen!F153/(60/5)*Invoer!$G$18)</f>
        <v>2.8671183328568066</v>
      </c>
      <c r="AL153" s="17">
        <f>AK153*Invoer!$G$19</f>
        <v>1.8607597980240675</v>
      </c>
    </row>
    <row r="154" spans="1:50" x14ac:dyDescent="0.35">
      <c r="A154" s="61">
        <v>0.52430555555555602</v>
      </c>
      <c r="B154" s="54"/>
      <c r="C154" s="16">
        <f>Invoer!$G$9*EXP(Invoer!$G$12*(1/(Invoer!N156+273.15)-1/Invoer!$G$10))</f>
        <v>3.1475385952006101E-2</v>
      </c>
      <c r="D154" s="10">
        <f>1/(C154*Invoer!$G$8*(Invoer!N156+273.15)*10^3)</f>
        <v>1.3169668100080529</v>
      </c>
      <c r="E154" s="20">
        <f>Invoer!M156</f>
        <v>0</v>
      </c>
      <c r="F154" s="21">
        <f>IFERROR(Invoer!V156 * Invoer!$G$11/(Invoer!W156+Invoer!$G$11) * (Invoer!N156 + 273.15) / 273.15,0)</f>
        <v>1422.2437771860345</v>
      </c>
      <c r="G154" s="21">
        <f t="shared" si="8"/>
        <v>34133.850652464826</v>
      </c>
      <c r="H154" s="119">
        <f>IF(Invoer!AJ156=0,0,(2.1473*Invoer!AJ156-11.45))</f>
        <v>65.852800000000002</v>
      </c>
      <c r="I154" s="119">
        <f>IF(Invoer!AK156=0,0,(2.1473*Invoer!AK156-11.45))</f>
        <v>65.852800000000002</v>
      </c>
      <c r="J154" s="119">
        <f>IF(Invoer!AL156=0,0,(2.1473*Invoer!AL156-11.45))</f>
        <v>65.852800000000002</v>
      </c>
      <c r="K154" s="21">
        <f t="shared" si="9"/>
        <v>56896.819199999998</v>
      </c>
      <c r="L154" s="115">
        <f>((Invoer!$G$13/Invoer!$G$14)^-0.49)*34500*((G154 / (24 * 60 * 60) * Invoer!$G$13)/Invoer!$G$7)^0.86</f>
        <v>7.6076035720282302</v>
      </c>
      <c r="M154" s="17">
        <f>IF(L154=0,((Invoer!$G$13/Invoer!$G$14)^-0.49)*34500*((K154 / (24 * 60 * 60) * Invoer!$G$13)/Invoer!$G$7)^0.86,L154)</f>
        <v>7.6076035720282302</v>
      </c>
      <c r="N154" s="9">
        <f>M154*(1.024^(Invoer!M156-20))</f>
        <v>4.7342233256642681</v>
      </c>
      <c r="O154" s="50">
        <f>IF(G154=0,((D154*E154*(1-EXP((-N154/D154)*(Invoer!$G$7/K154))))*(K154/Invoer!$G$7)),((D154*E154*(1-EXP((-N154/D154)*(Invoer!$G$7/G154))))*(G154/Invoer!$G$7)))</f>
        <v>0</v>
      </c>
      <c r="P154" s="117">
        <f>IFERROR(O154*Invoer!$G$7*(5/(60*24)),0)</f>
        <v>0</v>
      </c>
      <c r="Q154" s="55"/>
      <c r="U154" s="16">
        <f>Invoer!$G$9*EXP(Invoer!$G$12*(1/(Invoer!P156+273.15)-1/Invoer!$G$10))</f>
        <v>3.1475385952006101E-2</v>
      </c>
      <c r="V154" s="20">
        <f>1/ ( U154*Invoer!$G$8 * (Invoer!P156 + 273.15) * 1000 )</f>
        <v>1.3169668100080529</v>
      </c>
      <c r="W154" s="30">
        <f>Invoer!O156</f>
        <v>0</v>
      </c>
      <c r="X154" s="20">
        <f>Invoer!$C$11*(Invoer!O156-Invoer!$G$20/V154)</f>
        <v>-6.8338852062224459E-4</v>
      </c>
      <c r="Y154" s="11">
        <f t="shared" si="10"/>
        <v>0</v>
      </c>
      <c r="Z154" s="22">
        <f>Y154*Invoer!$C$13 * (5/(60*24))</f>
        <v>0</v>
      </c>
      <c r="AE154" s="20">
        <f>Z154*Invoer!$G$21/1000</f>
        <v>0</v>
      </c>
      <c r="AF154" s="20">
        <f>P154*Invoer!$G$21/1000</f>
        <v>0</v>
      </c>
      <c r="AK154" s="62">
        <f>IF(Berekeningen!F154/(60/5)*Invoer!$G$18=0,(K154/24)/(60/5),Berekeningen!F154/(60/5)*Invoer!$G$18)</f>
        <v>2.8800436488017196</v>
      </c>
      <c r="AL154" s="17">
        <f>AK154*Invoer!$G$19</f>
        <v>1.869148328072316</v>
      </c>
    </row>
    <row r="155" spans="1:50" x14ac:dyDescent="0.35">
      <c r="A155" s="61">
        <v>0.52777777777777801</v>
      </c>
      <c r="B155" s="54"/>
      <c r="C155" s="16">
        <f>Invoer!$G$9*EXP(Invoer!$G$12*(1/(Invoer!N157+273.15)-1/Invoer!$G$10))</f>
        <v>3.1461886511619346E-2</v>
      </c>
      <c r="D155" s="10">
        <f>1/(C155*Invoer!$G$8*(Invoer!N157+273.15)*10^3)</f>
        <v>1.3174705763705303</v>
      </c>
      <c r="E155" s="20">
        <f>Invoer!M157</f>
        <v>0</v>
      </c>
      <c r="F155" s="21">
        <f>IFERROR(Invoer!V157 * Invoer!$G$11/(Invoer!W157+Invoer!$G$11) * (Invoer!N157 + 273.15) / 273.15,0)</f>
        <v>1420.1548691443177</v>
      </c>
      <c r="G155" s="21">
        <f t="shared" si="8"/>
        <v>34083.716859463624</v>
      </c>
      <c r="H155" s="119">
        <f>IF(Invoer!AJ157=0,0,(2.1473*Invoer!AJ157-11.45))</f>
        <v>65.852800000000002</v>
      </c>
      <c r="I155" s="119">
        <f>IF(Invoer!AK157=0,0,(2.1473*Invoer!AK157-11.45))</f>
        <v>65.852800000000002</v>
      </c>
      <c r="J155" s="119">
        <f>IF(Invoer!AL157=0,0,(2.1473*Invoer!AL157-11.45))</f>
        <v>65.852800000000002</v>
      </c>
      <c r="K155" s="21">
        <f t="shared" si="9"/>
        <v>56896.819199999998</v>
      </c>
      <c r="L155" s="115">
        <f>((Invoer!$G$13/Invoer!$G$14)^-0.49)*34500*((G155 / (24 * 60 * 60) * Invoer!$G$13)/Invoer!$G$7)^0.86</f>
        <v>7.5979932867942104</v>
      </c>
      <c r="M155" s="17">
        <f>IF(L155=0,((Invoer!$G$13/Invoer!$G$14)^-0.49)*34500*((K155 / (24 * 60 * 60) * Invoer!$G$13)/Invoer!$G$7)^0.86,L155)</f>
        <v>7.5979932867942104</v>
      </c>
      <c r="N155" s="9">
        <f>M155*(1.024^(Invoer!M157-20))</f>
        <v>4.728242830480677</v>
      </c>
      <c r="O155" s="50">
        <f>IF(G155=0,((D155*E155*(1-EXP((-N155/D155)*(Invoer!$G$7/K155))))*(K155/Invoer!$G$7)),((D155*E155*(1-EXP((-N155/D155)*(Invoer!$G$7/G155))))*(G155/Invoer!$G$7)))</f>
        <v>0</v>
      </c>
      <c r="P155" s="117">
        <f>IFERROR(O155*Invoer!$G$7*(5/(60*24)),0)</f>
        <v>0</v>
      </c>
      <c r="Q155" s="55"/>
      <c r="U155" s="16">
        <f>Invoer!$G$9*EXP(Invoer!$G$12*(1/(Invoer!P157+273.15)-1/Invoer!$G$10))</f>
        <v>3.1461886511619346E-2</v>
      </c>
      <c r="V155" s="20">
        <f>1/ ( U155*Invoer!$G$8 * (Invoer!P157 + 273.15) * 1000 )</f>
        <v>1.3174705763705303</v>
      </c>
      <c r="W155" s="30">
        <f>Invoer!O157</f>
        <v>0</v>
      </c>
      <c r="X155" s="20">
        <f>Invoer!$C$11*(Invoer!O157-Invoer!$G$20/V155)</f>
        <v>-6.8312721068837024E-4</v>
      </c>
      <c r="Y155" s="11">
        <f t="shared" si="10"/>
        <v>0</v>
      </c>
      <c r="Z155" s="22">
        <f>Y155*Invoer!$C$13 * (5/(60*24))</f>
        <v>0</v>
      </c>
      <c r="AE155" s="20">
        <f>Z155*Invoer!$G$21/1000</f>
        <v>0</v>
      </c>
      <c r="AF155" s="20">
        <f>P155*Invoer!$G$21/1000</f>
        <v>0</v>
      </c>
      <c r="AK155" s="62">
        <f>IF(Berekeningen!F155/(60/5)*Invoer!$G$18=0,(K155/24)/(60/5),Berekeningen!F155/(60/5)*Invoer!$G$18)</f>
        <v>2.8758136100172433</v>
      </c>
      <c r="AL155" s="17">
        <f>AK155*Invoer!$G$19</f>
        <v>1.8664030329011909</v>
      </c>
    </row>
    <row r="156" spans="1:50" x14ac:dyDescent="0.35">
      <c r="A156" s="61">
        <v>0.53125</v>
      </c>
      <c r="B156" s="54"/>
      <c r="C156" s="16">
        <f>Invoer!$G$9*EXP(Invoer!$G$12*(1/(Invoer!N158+273.15)-1/Invoer!$G$10))</f>
        <v>3.1460922535515627E-2</v>
      </c>
      <c r="D156" s="10">
        <f>1/(C156*Invoer!$G$8*(Invoer!N158+273.15)*10^3)</f>
        <v>1.3175065651514692</v>
      </c>
      <c r="E156" s="20">
        <f>Invoer!M158</f>
        <v>0</v>
      </c>
      <c r="F156" s="21">
        <f>IFERROR(Invoer!V158 * Invoer!$G$11/(Invoer!W158+Invoer!$G$11) * (Invoer!N158 + 273.15) / 273.15,0)</f>
        <v>1420.9740486675232</v>
      </c>
      <c r="G156" s="21">
        <f t="shared" si="8"/>
        <v>34103.377168020554</v>
      </c>
      <c r="H156" s="119">
        <f>IF(Invoer!AJ158=0,0,(2.1473*Invoer!AJ158-11.45))</f>
        <v>65.852800000000002</v>
      </c>
      <c r="I156" s="119">
        <f>IF(Invoer!AK158=0,0,(2.1473*Invoer!AK158-11.45))</f>
        <v>65.852800000000002</v>
      </c>
      <c r="J156" s="119">
        <f>IF(Invoer!AL158=0,0,(2.1473*Invoer!AL158-11.45))</f>
        <v>65.852800000000002</v>
      </c>
      <c r="K156" s="21">
        <f t="shared" si="9"/>
        <v>56896.819199999998</v>
      </c>
      <c r="L156" s="115">
        <f>((Invoer!$G$13/Invoer!$G$14)^-0.49)*34500*((G156 / (24 * 60 * 60) * Invoer!$G$13)/Invoer!$G$7)^0.86</f>
        <v>7.6017622613460203</v>
      </c>
      <c r="M156" s="17">
        <f>IF(L156=0,((Invoer!$G$13/Invoer!$G$14)^-0.49)*34500*((K156 / (24 * 60 * 60) * Invoer!$G$13)/Invoer!$G$7)^0.86,L156)</f>
        <v>7.6017622613460203</v>
      </c>
      <c r="N156" s="9">
        <f>M156*(1.024^(Invoer!M158-20))</f>
        <v>4.730588269102455</v>
      </c>
      <c r="O156" s="50">
        <f>IF(G156=0,((D156*E156*(1-EXP((-N156/D156)*(Invoer!$G$7/K156))))*(K156/Invoer!$G$7)),((D156*E156*(1-EXP((-N156/D156)*(Invoer!$G$7/G156))))*(G156/Invoer!$G$7)))</f>
        <v>0</v>
      </c>
      <c r="P156" s="117">
        <f>IFERROR(O156*Invoer!$G$7*(5/(60*24)),0)</f>
        <v>0</v>
      </c>
      <c r="Q156" s="55"/>
      <c r="U156" s="16">
        <f>Invoer!$G$9*EXP(Invoer!$G$12*(1/(Invoer!P158+273.15)-1/Invoer!$G$10))</f>
        <v>3.1460922535515627E-2</v>
      </c>
      <c r="V156" s="20">
        <f>1/ ( U156*Invoer!$G$8 * (Invoer!P158 + 273.15) * 1000 )</f>
        <v>1.3175065651514692</v>
      </c>
      <c r="W156" s="30">
        <f>Invoer!O158</f>
        <v>0</v>
      </c>
      <c r="X156" s="20">
        <f>Invoer!$C$11*(Invoer!O158-Invoer!$G$20/V156)</f>
        <v>-6.8310855050390589E-4</v>
      </c>
      <c r="Y156" s="11">
        <f t="shared" si="10"/>
        <v>0</v>
      </c>
      <c r="Z156" s="22">
        <f>Y156*Invoer!$C$13 * (5/(60*24))</f>
        <v>0</v>
      </c>
      <c r="AE156" s="20">
        <f>Z156*Invoer!$G$21/1000</f>
        <v>0</v>
      </c>
      <c r="AF156" s="20">
        <f>P156*Invoer!$G$21/1000</f>
        <v>0</v>
      </c>
      <c r="AK156" s="62">
        <f>IF(Berekeningen!F156/(60/5)*Invoer!$G$18=0,(K156/24)/(60/5),Berekeningen!F156/(60/5)*Invoer!$G$18)</f>
        <v>2.8774724485517345</v>
      </c>
      <c r="AL156" s="17">
        <f>AK156*Invoer!$G$19</f>
        <v>1.8674796191100758</v>
      </c>
    </row>
    <row r="157" spans="1:50" x14ac:dyDescent="0.35">
      <c r="A157" s="61">
        <v>0.53472222222222199</v>
      </c>
      <c r="B157" s="54"/>
      <c r="C157" s="16">
        <f>Invoer!$G$9*EXP(Invoer!$G$12*(1/(Invoer!N159+273.15)-1/Invoer!$G$10))</f>
        <v>3.144887586644491E-2</v>
      </c>
      <c r="D157" s="10">
        <f>1/(C157*Invoer!$G$8*(Invoer!N159+273.15)*10^3)</f>
        <v>1.3179564864498423</v>
      </c>
      <c r="E157" s="20">
        <f>Invoer!M159</f>
        <v>0</v>
      </c>
      <c r="F157" s="21">
        <f>IFERROR(Invoer!V159 * Invoer!$G$11/(Invoer!W159+Invoer!$G$11) * (Invoer!N159 + 273.15) / 273.15,0)</f>
        <v>1390.9940737208426</v>
      </c>
      <c r="G157" s="21">
        <f t="shared" si="8"/>
        <v>33383.857769300223</v>
      </c>
      <c r="H157" s="119">
        <f>IF(Invoer!AJ159=0,0,(2.1473*Invoer!AJ159-11.45))</f>
        <v>65.852800000000002</v>
      </c>
      <c r="I157" s="119">
        <f>IF(Invoer!AK159=0,0,(2.1473*Invoer!AK159-11.45))</f>
        <v>65.852800000000002</v>
      </c>
      <c r="J157" s="119">
        <f>IF(Invoer!AL159=0,0,(2.1473*Invoer!AL159-11.45))</f>
        <v>65.852800000000002</v>
      </c>
      <c r="K157" s="21">
        <f t="shared" si="9"/>
        <v>56896.819199999998</v>
      </c>
      <c r="L157" s="115">
        <f>((Invoer!$G$13/Invoer!$G$14)^-0.49)*34500*((G157 / (24 * 60 * 60) * Invoer!$G$13)/Invoer!$G$7)^0.86</f>
        <v>7.4636271851089893</v>
      </c>
      <c r="M157" s="17">
        <f>IF(L157=0,((Invoer!$G$13/Invoer!$G$14)^-0.49)*34500*((K157 / (24 * 60 * 60) * Invoer!$G$13)/Invoer!$G$7)^0.86,L157)</f>
        <v>7.4636271851089893</v>
      </c>
      <c r="N157" s="9">
        <f>M157*(1.024^(Invoer!M159-20))</f>
        <v>4.6446266001192997</v>
      </c>
      <c r="O157" s="50">
        <f>IF(G157=0,((D157*E157*(1-EXP((-N157/D157)*(Invoer!$G$7/K157))))*(K157/Invoer!$G$7)),((D157*E157*(1-EXP((-N157/D157)*(Invoer!$G$7/G157))))*(G157/Invoer!$G$7)))</f>
        <v>0</v>
      </c>
      <c r="P157" s="117">
        <f>IFERROR(O157*Invoer!$G$7*(5/(60*24)),0)</f>
        <v>0</v>
      </c>
      <c r="Q157" s="55"/>
      <c r="U157" s="16">
        <f>Invoer!$G$9*EXP(Invoer!$G$12*(1/(Invoer!P159+273.15)-1/Invoer!$G$10))</f>
        <v>3.144887586644491E-2</v>
      </c>
      <c r="V157" s="20">
        <f>1/ ( U157*Invoer!$G$8 * (Invoer!P159 + 273.15) * 1000 )</f>
        <v>1.3179564864498423</v>
      </c>
      <c r="W157" s="30">
        <f>Invoer!O159</f>
        <v>0</v>
      </c>
      <c r="X157" s="20">
        <f>Invoer!$C$11*(Invoer!O159-Invoer!$G$20/V157)</f>
        <v>-6.828753522996158E-4</v>
      </c>
      <c r="Y157" s="11">
        <f t="shared" si="10"/>
        <v>0</v>
      </c>
      <c r="Z157" s="22">
        <f>Y157*Invoer!$C$13 * (5/(60*24))</f>
        <v>0</v>
      </c>
      <c r="AE157" s="20">
        <f>Z157*Invoer!$G$21/1000</f>
        <v>0</v>
      </c>
      <c r="AF157" s="20">
        <f>P157*Invoer!$G$21/1000</f>
        <v>0</v>
      </c>
      <c r="AK157" s="62">
        <f>IF(Berekeningen!F157/(60/5)*Invoer!$G$18=0,(K157/24)/(60/5),Berekeningen!F157/(60/5)*Invoer!$G$18)</f>
        <v>2.8167629992847063</v>
      </c>
      <c r="AL157" s="17">
        <f>AK157*Invoer!$G$19</f>
        <v>1.8280791865357744</v>
      </c>
    </row>
    <row r="158" spans="1:50" x14ac:dyDescent="0.35">
      <c r="A158" s="61">
        <v>0.53819444444444398</v>
      </c>
      <c r="B158" s="54"/>
      <c r="C158" s="16">
        <f>Invoer!$G$9*EXP(Invoer!$G$12*(1/(Invoer!N160+273.15)-1/Invoer!$G$10))</f>
        <v>3.1432501403863215E-2</v>
      </c>
      <c r="D158" s="10">
        <f>1/(C158*Invoer!$G$8*(Invoer!N160+273.15)*10^3)</f>
        <v>1.3185685623154806</v>
      </c>
      <c r="E158" s="20">
        <f>Invoer!M160</f>
        <v>0</v>
      </c>
      <c r="F158" s="21">
        <f>IFERROR(Invoer!V160 * Invoer!$G$11/(Invoer!W160+Invoer!$G$11) * (Invoer!N160 + 273.15) / 273.15,0)</f>
        <v>1425.3146101334494</v>
      </c>
      <c r="G158" s="21">
        <f t="shared" si="8"/>
        <v>34207.550643202783</v>
      </c>
      <c r="H158" s="119">
        <f>IF(Invoer!AJ160=0,0,(2.1473*Invoer!AJ160-11.45))</f>
        <v>65.852800000000002</v>
      </c>
      <c r="I158" s="119">
        <f>IF(Invoer!AK160=0,0,(2.1473*Invoer!AK160-11.45))</f>
        <v>65.852800000000002</v>
      </c>
      <c r="J158" s="119">
        <f>IF(Invoer!AL160=0,0,(2.1473*Invoer!AL160-11.45))</f>
        <v>65.852800000000002</v>
      </c>
      <c r="K158" s="21">
        <f t="shared" si="9"/>
        <v>56896.819199999998</v>
      </c>
      <c r="L158" s="115">
        <f>((Invoer!$G$13/Invoer!$G$14)^-0.49)*34500*((G158 / (24 * 60 * 60) * Invoer!$G$13)/Invoer!$G$7)^0.86</f>
        <v>7.6217277403225845</v>
      </c>
      <c r="M158" s="17">
        <f>IF(L158=0,((Invoer!$G$13/Invoer!$G$14)^-0.49)*34500*((K158 / (24 * 60 * 60) * Invoer!$G$13)/Invoer!$G$7)^0.86,L158)</f>
        <v>7.6217277403225845</v>
      </c>
      <c r="N158" s="9">
        <f>M158*(1.024^(Invoer!M160-20))</f>
        <v>4.743012817172553</v>
      </c>
      <c r="O158" s="50">
        <f>IF(G158=0,((D158*E158*(1-EXP((-N158/D158)*(Invoer!$G$7/K158))))*(K158/Invoer!$G$7)),((D158*E158*(1-EXP((-N158/D158)*(Invoer!$G$7/G158))))*(G158/Invoer!$G$7)))</f>
        <v>0</v>
      </c>
      <c r="P158" s="117">
        <f>IFERROR(O158*Invoer!$G$7*(5/(60*24)),0)</f>
        <v>0</v>
      </c>
      <c r="Q158" s="55"/>
      <c r="U158" s="16">
        <f>Invoer!$G$9*EXP(Invoer!$G$12*(1/(Invoer!P160+273.15)-1/Invoer!$G$10))</f>
        <v>3.1432501403863215E-2</v>
      </c>
      <c r="V158" s="20">
        <f>1/ ( U158*Invoer!$G$8 * (Invoer!P160 + 273.15) * 1000 )</f>
        <v>1.3185685623154806</v>
      </c>
      <c r="W158" s="30">
        <f>Invoer!O160</f>
        <v>0</v>
      </c>
      <c r="X158" s="20">
        <f>Invoer!$C$11*(Invoer!O160-Invoer!$G$20/V158)</f>
        <v>-6.8255836345707292E-4</v>
      </c>
      <c r="Y158" s="11">
        <f t="shared" si="10"/>
        <v>0</v>
      </c>
      <c r="Z158" s="22">
        <f>Y158*Invoer!$C$13 * (5/(60*24))</f>
        <v>0</v>
      </c>
      <c r="AE158" s="20">
        <f>Z158*Invoer!$G$21/1000</f>
        <v>0</v>
      </c>
      <c r="AF158" s="20">
        <f>P158*Invoer!$G$21/1000</f>
        <v>0</v>
      </c>
      <c r="AK158" s="62">
        <f>IF(Berekeningen!F158/(60/5)*Invoer!$G$18=0,(K158/24)/(60/5),Berekeningen!F158/(60/5)*Invoer!$G$18)</f>
        <v>2.8862620855202348</v>
      </c>
      <c r="AL158" s="17">
        <f>AK158*Invoer!$G$19</f>
        <v>1.8731840935026325</v>
      </c>
    </row>
    <row r="159" spans="1:50" x14ac:dyDescent="0.35">
      <c r="A159" s="61">
        <v>0.54166666666666696</v>
      </c>
      <c r="B159" s="54"/>
      <c r="C159" s="16">
        <f>Invoer!$G$9*EXP(Invoer!$G$12*(1/(Invoer!N161+273.15)-1/Invoer!$G$10))</f>
        <v>3.1432501403863215E-2</v>
      </c>
      <c r="D159" s="10">
        <f>1/(C159*Invoer!$G$8*(Invoer!N161+273.15)*10^3)</f>
        <v>1.3185685623154806</v>
      </c>
      <c r="E159" s="20">
        <f>Invoer!M161</f>
        <v>0</v>
      </c>
      <c r="F159" s="21">
        <f>IFERROR(Invoer!V161 * Invoer!$G$11/(Invoer!W161+Invoer!$G$11) * (Invoer!N161 + 273.15) / 273.15,0)</f>
        <v>1453.8997208233816</v>
      </c>
      <c r="G159" s="21">
        <f t="shared" si="8"/>
        <v>34893.59329976116</v>
      </c>
      <c r="H159" s="119">
        <f>IF(Invoer!AJ161=0,0,(2.1473*Invoer!AJ161-11.45))</f>
        <v>65.852800000000002</v>
      </c>
      <c r="I159" s="119">
        <f>IF(Invoer!AK161=0,0,(2.1473*Invoer!AK161-11.45))</f>
        <v>65.852800000000002</v>
      </c>
      <c r="J159" s="119">
        <f>IF(Invoer!AL161=0,0,(2.1473*Invoer!AL161-11.45))</f>
        <v>65.852800000000002</v>
      </c>
      <c r="K159" s="21">
        <f t="shared" si="9"/>
        <v>56896.819199999998</v>
      </c>
      <c r="L159" s="115">
        <f>((Invoer!$G$13/Invoer!$G$14)^-0.49)*34500*((G159 / (24 * 60 * 60) * Invoer!$G$13)/Invoer!$G$7)^0.86</f>
        <v>7.7530007691162606</v>
      </c>
      <c r="M159" s="17">
        <f>IF(L159=0,((Invoer!$G$13/Invoer!$G$14)^-0.49)*34500*((K159 / (24 * 60 * 60) * Invoer!$G$13)/Invoer!$G$7)^0.86,L159)</f>
        <v>7.7530007691162606</v>
      </c>
      <c r="N159" s="9">
        <f>M159*(1.024^(Invoer!M161-20))</f>
        <v>4.8247042235479674</v>
      </c>
      <c r="O159" s="50">
        <f>IF(G159=0,((D159*E159*(1-EXP((-N159/D159)*(Invoer!$G$7/K159))))*(K159/Invoer!$G$7)),((D159*E159*(1-EXP((-N159/D159)*(Invoer!$G$7/G159))))*(G159/Invoer!$G$7)))</f>
        <v>0</v>
      </c>
      <c r="P159" s="117">
        <f>IFERROR(O159*Invoer!$G$7*(5/(60*24)),0)</f>
        <v>0</v>
      </c>
      <c r="Q159" s="55"/>
      <c r="U159" s="16">
        <f>Invoer!$G$9*EXP(Invoer!$G$12*(1/(Invoer!P161+273.15)-1/Invoer!$G$10))</f>
        <v>3.1432501403863215E-2</v>
      </c>
      <c r="V159" s="20">
        <f>1/ ( U159*Invoer!$G$8 * (Invoer!P161 + 273.15) * 1000 )</f>
        <v>1.3185685623154806</v>
      </c>
      <c r="W159" s="30">
        <f>Invoer!O161</f>
        <v>0</v>
      </c>
      <c r="X159" s="20">
        <f>Invoer!$C$11*(Invoer!O161-Invoer!$G$20/V159)</f>
        <v>-6.8255836345707292E-4</v>
      </c>
      <c r="Y159" s="11">
        <f t="shared" si="10"/>
        <v>0</v>
      </c>
      <c r="Z159" s="22">
        <f>Y159*Invoer!$C$13 * (5/(60*24))</f>
        <v>0</v>
      </c>
      <c r="AE159" s="20">
        <f>Z159*Invoer!$G$21/1000</f>
        <v>0</v>
      </c>
      <c r="AF159" s="20">
        <f>P159*Invoer!$G$21/1000</f>
        <v>0</v>
      </c>
      <c r="AK159" s="62">
        <f>IF(Berekeningen!F159/(60/5)*Invoer!$G$18=0,(K159/24)/(60/5),Berekeningen!F159/(60/5)*Invoer!$G$18)</f>
        <v>2.9441469346673474</v>
      </c>
      <c r="AL159" s="17">
        <f>AK159*Invoer!$G$19</f>
        <v>1.9107513605991087</v>
      </c>
    </row>
    <row r="160" spans="1:50" x14ac:dyDescent="0.35">
      <c r="A160" s="61">
        <v>0.54513888888888895</v>
      </c>
      <c r="B160" s="54"/>
      <c r="C160" s="16">
        <f>Invoer!$G$9*EXP(Invoer!$G$12*(1/(Invoer!N162+273.15)-1/Invoer!$G$10))</f>
        <v>3.1425279722950276E-2</v>
      </c>
      <c r="D160" s="10">
        <f>1/(C160*Invoer!$G$8*(Invoer!N162+273.15)*10^3)</f>
        <v>1.3188386984225762</v>
      </c>
      <c r="E160" s="20">
        <f>Invoer!M162</f>
        <v>0</v>
      </c>
      <c r="F160" s="21">
        <f>IFERROR(Invoer!V162 * Invoer!$G$11/(Invoer!W162+Invoer!$G$11) * (Invoer!N162 + 273.15) / 273.15,0)</f>
        <v>1448.0242568838653</v>
      </c>
      <c r="G160" s="21">
        <f t="shared" si="8"/>
        <v>34752.582165212763</v>
      </c>
      <c r="H160" s="119">
        <f>IF(Invoer!AJ162=0,0,(2.1473*Invoer!AJ162-11.45))</f>
        <v>65.852800000000002</v>
      </c>
      <c r="I160" s="119">
        <f>IF(Invoer!AK162=0,0,(2.1473*Invoer!AK162-11.45))</f>
        <v>65.852800000000002</v>
      </c>
      <c r="J160" s="119">
        <f>IF(Invoer!AL162=0,0,(2.1473*Invoer!AL162-11.45))</f>
        <v>65.852800000000002</v>
      </c>
      <c r="K160" s="21">
        <f t="shared" si="9"/>
        <v>56896.819199999998</v>
      </c>
      <c r="L160" s="115">
        <f>((Invoer!$G$13/Invoer!$G$14)^-0.49)*34500*((G160 / (24 * 60 * 60) * Invoer!$G$13)/Invoer!$G$7)^0.86</f>
        <v>7.7260482715100292</v>
      </c>
      <c r="M160" s="17">
        <f>IF(L160=0,((Invoer!$G$13/Invoer!$G$14)^-0.49)*34500*((K160 / (24 * 60 * 60) * Invoer!$G$13)/Invoer!$G$7)^0.86,L160)</f>
        <v>7.7260482715100292</v>
      </c>
      <c r="N160" s="9">
        <f>M160*(1.024^(Invoer!M162-20))</f>
        <v>4.8079316431099581</v>
      </c>
      <c r="O160" s="50">
        <f>IF(G160=0,((D160*E160*(1-EXP((-N160/D160)*(Invoer!$G$7/K160))))*(K160/Invoer!$G$7)),((D160*E160*(1-EXP((-N160/D160)*(Invoer!$G$7/G160))))*(G160/Invoer!$G$7)))</f>
        <v>0</v>
      </c>
      <c r="P160" s="117">
        <f>IFERROR(O160*Invoer!$G$7*(5/(60*24)),0)</f>
        <v>0</v>
      </c>
      <c r="Q160" s="55"/>
      <c r="U160" s="16">
        <f>Invoer!$G$9*EXP(Invoer!$G$12*(1/(Invoer!P162+273.15)-1/Invoer!$G$10))</f>
        <v>3.1425279722950276E-2</v>
      </c>
      <c r="V160" s="20">
        <f>1/ ( U160*Invoer!$G$8 * (Invoer!P162 + 273.15) * 1000 )</f>
        <v>1.3188386984225762</v>
      </c>
      <c r="W160" s="30">
        <f>Invoer!O162</f>
        <v>0</v>
      </c>
      <c r="X160" s="20">
        <f>Invoer!$C$11*(Invoer!O162-Invoer!$G$20/V160)</f>
        <v>-6.824185558677216E-4</v>
      </c>
      <c r="Y160" s="11">
        <f t="shared" si="10"/>
        <v>0</v>
      </c>
      <c r="Z160" s="22">
        <f>Y160*Invoer!$C$13 * (5/(60*24))</f>
        <v>0</v>
      </c>
      <c r="AE160" s="20">
        <f>Z160*Invoer!$G$21/1000</f>
        <v>0</v>
      </c>
      <c r="AF160" s="20">
        <f>P160*Invoer!$G$21/1000</f>
        <v>0</v>
      </c>
      <c r="AK160" s="62">
        <f>IF(Berekeningen!F160/(60/5)*Invoer!$G$18=0,(K160/24)/(60/5),Berekeningen!F160/(60/5)*Invoer!$G$18)</f>
        <v>2.9322491201898271</v>
      </c>
      <c r="AL160" s="17">
        <f>AK160*Invoer!$G$19</f>
        <v>1.9030296790031977</v>
      </c>
    </row>
    <row r="161" spans="1:38" x14ac:dyDescent="0.35">
      <c r="A161" s="61">
        <v>0.54861111111111105</v>
      </c>
      <c r="B161" s="54"/>
      <c r="C161" s="16">
        <f>Invoer!$G$9*EXP(Invoer!$G$12*(1/(Invoer!N163+273.15)-1/Invoer!$G$10))</f>
        <v>3.1419503832012134E-2</v>
      </c>
      <c r="D161" s="10">
        <f>1/(C161*Invoer!$G$8*(Invoer!N163+273.15)*10^3)</f>
        <v>1.3190548368650674</v>
      </c>
      <c r="E161" s="20">
        <f>Invoer!M163</f>
        <v>0</v>
      </c>
      <c r="F161" s="21">
        <f>IFERROR(Invoer!V163 * Invoer!$G$11/(Invoer!W163+Invoer!$G$11) * (Invoer!N163 + 273.15) / 273.15,0)</f>
        <v>1420.0059512345756</v>
      </c>
      <c r="G161" s="21">
        <f t="shared" si="8"/>
        <v>34080.142829629811</v>
      </c>
      <c r="H161" s="119">
        <f>IF(Invoer!AJ163=0,0,(2.1473*Invoer!AJ163-11.45))</f>
        <v>65.852800000000002</v>
      </c>
      <c r="I161" s="119">
        <f>IF(Invoer!AK163=0,0,(2.1473*Invoer!AK163-11.45))</f>
        <v>65.852800000000002</v>
      </c>
      <c r="J161" s="119">
        <f>IF(Invoer!AL163=0,0,(2.1473*Invoer!AL163-11.45))</f>
        <v>65.852800000000002</v>
      </c>
      <c r="K161" s="21">
        <f t="shared" si="9"/>
        <v>56896.819199999998</v>
      </c>
      <c r="L161" s="115">
        <f>((Invoer!$G$13/Invoer!$G$14)^-0.49)*34500*((G161 / (24 * 60 * 60) * Invoer!$G$13)/Invoer!$G$7)^0.86</f>
        <v>7.5973080956059107</v>
      </c>
      <c r="M161" s="17">
        <f>IF(L161=0,((Invoer!$G$13/Invoer!$G$14)^-0.49)*34500*((K161 / (24 * 60 * 60) * Invoer!$G$13)/Invoer!$G$7)^0.86,L161)</f>
        <v>7.5973080956059107</v>
      </c>
      <c r="N161" s="9">
        <f>M161*(1.024^(Invoer!M163-20))</f>
        <v>4.7278164349573721</v>
      </c>
      <c r="O161" s="50">
        <f>IF(G161=0,((D161*E161*(1-EXP((-N161/D161)*(Invoer!$G$7/K161))))*(K161/Invoer!$G$7)),((D161*E161*(1-EXP((-N161/D161)*(Invoer!$G$7/G161))))*(G161/Invoer!$G$7)))</f>
        <v>0</v>
      </c>
      <c r="P161" s="117">
        <f>IFERROR(O161*Invoer!$G$7*(5/(60*24)),0)</f>
        <v>0</v>
      </c>
      <c r="Q161" s="55"/>
      <c r="U161" s="16">
        <f>Invoer!$G$9*EXP(Invoer!$G$12*(1/(Invoer!P163+273.15)-1/Invoer!$G$10))</f>
        <v>3.1419503832012134E-2</v>
      </c>
      <c r="V161" s="20">
        <f>1/ ( U161*Invoer!$G$8 * (Invoer!P163 + 273.15) * 1000 )</f>
        <v>1.3190548368650674</v>
      </c>
      <c r="W161" s="30">
        <f>Invoer!O163</f>
        <v>0</v>
      </c>
      <c r="X161" s="20">
        <f>Invoer!$C$11*(Invoer!O163-Invoer!$G$20/V161)</f>
        <v>-6.8230673573737503E-4</v>
      </c>
      <c r="Y161" s="11">
        <f t="shared" si="10"/>
        <v>0</v>
      </c>
      <c r="Z161" s="22">
        <f>Y161*Invoer!$C$13 * (5/(60*24))</f>
        <v>0</v>
      </c>
      <c r="AE161" s="20">
        <f>Z161*Invoer!$G$21/1000</f>
        <v>0</v>
      </c>
      <c r="AF161" s="20">
        <f>P161*Invoer!$G$21/1000</f>
        <v>0</v>
      </c>
      <c r="AK161" s="62">
        <f>IF(Berekeningen!F161/(60/5)*Invoer!$G$18=0,(K161/24)/(60/5),Berekeningen!F161/(60/5)*Invoer!$G$18)</f>
        <v>2.8755120512500154</v>
      </c>
      <c r="AL161" s="17">
        <f>AK161*Invoer!$G$19</f>
        <v>1.86620732126126</v>
      </c>
    </row>
    <row r="162" spans="1:38" x14ac:dyDescent="0.35">
      <c r="A162" s="61">
        <v>0.55208333333333304</v>
      </c>
      <c r="B162" s="54"/>
      <c r="C162" s="16">
        <f>Invoer!$G$9*EXP(Invoer!$G$12*(1/(Invoer!N164+273.15)-1/Invoer!$G$10))</f>
        <v>3.1418060061149486E-2</v>
      </c>
      <c r="D162" s="10">
        <f>1/(C162*Invoer!$G$8*(Invoer!N164+273.15)*10^3)</f>
        <v>1.3191088755810443</v>
      </c>
      <c r="E162" s="20">
        <f>Invoer!M164</f>
        <v>0</v>
      </c>
      <c r="F162" s="21">
        <f>IFERROR(Invoer!V164 * Invoer!$G$11/(Invoer!W164+Invoer!$G$11) * (Invoer!N164 + 273.15) / 273.15,0)</f>
        <v>1421.4090012165511</v>
      </c>
      <c r="G162" s="21">
        <f t="shared" si="8"/>
        <v>34113.816029197231</v>
      </c>
      <c r="H162" s="119">
        <f>IF(Invoer!AJ164=0,0,(2.1473*Invoer!AJ164-11.45))</f>
        <v>65.852800000000002</v>
      </c>
      <c r="I162" s="119">
        <f>IF(Invoer!AK164=0,0,(2.1473*Invoer!AK164-11.45))</f>
        <v>65.852800000000002</v>
      </c>
      <c r="J162" s="119">
        <f>IF(Invoer!AL164=0,0,(2.1473*Invoer!AL164-11.45))</f>
        <v>65.852800000000002</v>
      </c>
      <c r="K162" s="21">
        <f t="shared" si="9"/>
        <v>56896.819199999998</v>
      </c>
      <c r="L162" s="115">
        <f>((Invoer!$G$13/Invoer!$G$14)^-0.49)*34500*((G162 / (24 * 60 * 60) * Invoer!$G$13)/Invoer!$G$7)^0.86</f>
        <v>7.6037633169834962</v>
      </c>
      <c r="M162" s="17">
        <f>IF(L162=0,((Invoer!$G$13/Invoer!$G$14)^-0.49)*34500*((K162 / (24 * 60 * 60) * Invoer!$G$13)/Invoer!$G$7)^0.86,L162)</f>
        <v>7.6037633169834962</v>
      </c>
      <c r="N162" s="9">
        <f>M162*(1.024^(Invoer!M164-20))</f>
        <v>4.7318335290828415</v>
      </c>
      <c r="O162" s="50">
        <f>IF(G162=0,((D162*E162*(1-EXP((-N162/D162)*(Invoer!$G$7/K162))))*(K162/Invoer!$G$7)),((D162*E162*(1-EXP((-N162/D162)*(Invoer!$G$7/G162))))*(G162/Invoer!$G$7)))</f>
        <v>0</v>
      </c>
      <c r="P162" s="117">
        <f>IFERROR(O162*Invoer!$G$7*(5/(60*24)),0)</f>
        <v>0</v>
      </c>
      <c r="Q162" s="55"/>
      <c r="U162" s="16">
        <f>Invoer!$G$9*EXP(Invoer!$G$12*(1/(Invoer!P164+273.15)-1/Invoer!$G$10))</f>
        <v>3.1418060061149486E-2</v>
      </c>
      <c r="V162" s="20">
        <f>1/ ( U162*Invoer!$G$8 * (Invoer!P164 + 273.15) * 1000 )</f>
        <v>1.3191088755810443</v>
      </c>
      <c r="W162" s="30">
        <f>Invoer!O164</f>
        <v>0</v>
      </c>
      <c r="X162" s="20">
        <f>Invoer!$C$11*(Invoer!O164-Invoer!$G$20/V162)</f>
        <v>-6.822787843069934E-4</v>
      </c>
      <c r="Y162" s="11">
        <f t="shared" si="10"/>
        <v>0</v>
      </c>
      <c r="Z162" s="22">
        <f>Y162*Invoer!$C$13 * (5/(60*24))</f>
        <v>0</v>
      </c>
      <c r="AE162" s="20">
        <f>Z162*Invoer!$G$21/1000</f>
        <v>0</v>
      </c>
      <c r="AF162" s="20">
        <f>P162*Invoer!$G$21/1000</f>
        <v>0</v>
      </c>
      <c r="AK162" s="62">
        <f>IF(Berekeningen!F162/(60/5)*Invoer!$G$18=0,(K162/24)/(60/5),Berekeningen!F162/(60/5)*Invoer!$G$18)</f>
        <v>2.8783532274635157</v>
      </c>
      <c r="AL162" s="17">
        <f>AK162*Invoer!$G$19</f>
        <v>1.8680512446238218</v>
      </c>
    </row>
    <row r="163" spans="1:38" x14ac:dyDescent="0.35">
      <c r="A163" s="61">
        <v>0.55555555555555602</v>
      </c>
      <c r="B163" s="54"/>
      <c r="C163" s="16">
        <f>Invoer!$G$9*EXP(Invoer!$G$12*(1/(Invoer!N165+273.15)-1/Invoer!$G$10))</f>
        <v>3.1407476269891689E-2</v>
      </c>
      <c r="D163" s="10">
        <f>1/(C163*Invoer!$G$8*(Invoer!N165+273.15)*10^3)</f>
        <v>1.3195051574271677</v>
      </c>
      <c r="E163" s="20">
        <f>Invoer!M165</f>
        <v>0</v>
      </c>
      <c r="F163" s="21">
        <f>IFERROR(Invoer!V165 * Invoer!$G$11/(Invoer!W165+Invoer!$G$11) * (Invoer!N165 + 273.15) / 273.15,0)</f>
        <v>1474.9535792990025</v>
      </c>
      <c r="G163" s="21">
        <f t="shared" si="8"/>
        <v>35398.885903176058</v>
      </c>
      <c r="H163" s="119">
        <f>IF(Invoer!AJ165=0,0,(2.1473*Invoer!AJ165-11.45))</f>
        <v>65.852800000000002</v>
      </c>
      <c r="I163" s="119">
        <f>IF(Invoer!AK165=0,0,(2.1473*Invoer!AK165-11.45))</f>
        <v>65.852800000000002</v>
      </c>
      <c r="J163" s="119">
        <f>IF(Invoer!AL165=0,0,(2.1473*Invoer!AL165-11.45))</f>
        <v>65.852800000000002</v>
      </c>
      <c r="K163" s="21">
        <f t="shared" si="9"/>
        <v>56896.819199999998</v>
      </c>
      <c r="L163" s="115">
        <f>((Invoer!$G$13/Invoer!$G$14)^-0.49)*34500*((G163 / (24 * 60 * 60) * Invoer!$G$13)/Invoer!$G$7)^0.86</f>
        <v>7.849456375912073</v>
      </c>
      <c r="M163" s="17">
        <f>IF(L163=0,((Invoer!$G$13/Invoer!$G$14)^-0.49)*34500*((K163 / (24 * 60 * 60) * Invoer!$G$13)/Invoer!$G$7)^0.86,L163)</f>
        <v>7.849456375912073</v>
      </c>
      <c r="N163" s="9">
        <f>M163*(1.024^(Invoer!M165-20))</f>
        <v>4.8847286950205389</v>
      </c>
      <c r="O163" s="50">
        <f>IF(G163=0,((D163*E163*(1-EXP((-N163/D163)*(Invoer!$G$7/K163))))*(K163/Invoer!$G$7)),((D163*E163*(1-EXP((-N163/D163)*(Invoer!$G$7/G163))))*(G163/Invoer!$G$7)))</f>
        <v>0</v>
      </c>
      <c r="P163" s="117">
        <f>IFERROR(O163*Invoer!$G$7*(5/(60*24)),0)</f>
        <v>0</v>
      </c>
      <c r="Q163" s="55"/>
      <c r="U163" s="16">
        <f>Invoer!$G$9*EXP(Invoer!$G$12*(1/(Invoer!P165+273.15)-1/Invoer!$G$10))</f>
        <v>3.1407476269891689E-2</v>
      </c>
      <c r="V163" s="20">
        <f>1/ ( U163*Invoer!$G$8 * (Invoer!P165 + 273.15) * 1000 )</f>
        <v>1.3195051574271677</v>
      </c>
      <c r="W163" s="30">
        <f>Invoer!O165</f>
        <v>0</v>
      </c>
      <c r="X163" s="20">
        <f>Invoer!$C$11*(Invoer!O165-Invoer!$G$20/V163)</f>
        <v>-6.8207387817631698E-4</v>
      </c>
      <c r="Y163" s="11">
        <f t="shared" si="10"/>
        <v>0</v>
      </c>
      <c r="Z163" s="22">
        <f>Y163*Invoer!$C$13 * (5/(60*24))</f>
        <v>0</v>
      </c>
      <c r="AE163" s="20">
        <f>Z163*Invoer!$G$21/1000</f>
        <v>0</v>
      </c>
      <c r="AF163" s="20">
        <f>P163*Invoer!$G$21/1000</f>
        <v>0</v>
      </c>
      <c r="AK163" s="62">
        <f>IF(Berekeningen!F163/(60/5)*Invoer!$G$18=0,(K163/24)/(60/5),Berekeningen!F163/(60/5)*Invoer!$G$18)</f>
        <v>2.98678099808048</v>
      </c>
      <c r="AL163" s="17">
        <f>AK163*Invoer!$G$19</f>
        <v>1.9384208677542316</v>
      </c>
    </row>
    <row r="164" spans="1:38" x14ac:dyDescent="0.35">
      <c r="A164" s="61">
        <v>0.55902777777777801</v>
      </c>
      <c r="B164" s="54"/>
      <c r="C164" s="16">
        <f>Invoer!$G$9*EXP(Invoer!$G$12*(1/(Invoer!N166+273.15)-1/Invoer!$G$10))</f>
        <v>3.1403628694347235E-2</v>
      </c>
      <c r="D164" s="10">
        <f>1/(C164*Invoer!$G$8*(Invoer!N166+273.15)*10^3)</f>
        <v>1.319649281809147</v>
      </c>
      <c r="E164" s="20">
        <f>Invoer!M166</f>
        <v>0</v>
      </c>
      <c r="F164" s="21">
        <f>IFERROR(Invoer!V166 * Invoer!$G$11/(Invoer!W166+Invoer!$G$11) * (Invoer!N166 + 273.15) / 273.15,0)</f>
        <v>1462.6439855900651</v>
      </c>
      <c r="G164" s="21">
        <f t="shared" si="8"/>
        <v>35103.45565416156</v>
      </c>
      <c r="H164" s="119">
        <f>IF(Invoer!AJ166=0,0,(2.1473*Invoer!AJ166-11.45))</f>
        <v>65.852800000000002</v>
      </c>
      <c r="I164" s="119">
        <f>IF(Invoer!AK166=0,0,(2.1473*Invoer!AK166-11.45))</f>
        <v>65.852800000000002</v>
      </c>
      <c r="J164" s="119">
        <f>IF(Invoer!AL166=0,0,(2.1473*Invoer!AL166-11.45))</f>
        <v>65.852800000000002</v>
      </c>
      <c r="K164" s="21">
        <f t="shared" si="9"/>
        <v>56896.819199999998</v>
      </c>
      <c r="L164" s="115">
        <f>((Invoer!$G$13/Invoer!$G$14)^-0.49)*34500*((G164 / (24 * 60 * 60) * Invoer!$G$13)/Invoer!$G$7)^0.86</f>
        <v>7.7930851022163354</v>
      </c>
      <c r="M164" s="17">
        <f>IF(L164=0,((Invoer!$G$13/Invoer!$G$14)^-0.49)*34500*((K164 / (24 * 60 * 60) * Invoer!$G$13)/Invoer!$G$7)^0.86,L164)</f>
        <v>7.7930851022163354</v>
      </c>
      <c r="N164" s="9">
        <f>M164*(1.024^(Invoer!M166-20))</f>
        <v>4.8496487652764317</v>
      </c>
      <c r="O164" s="50">
        <f>IF(G164=0,((D164*E164*(1-EXP((-N164/D164)*(Invoer!$G$7/K164))))*(K164/Invoer!$G$7)),((D164*E164*(1-EXP((-N164/D164)*(Invoer!$G$7/G164))))*(G164/Invoer!$G$7)))</f>
        <v>0</v>
      </c>
      <c r="P164" s="117">
        <f>IFERROR(O164*Invoer!$G$7*(5/(60*24)),0)</f>
        <v>0</v>
      </c>
      <c r="Q164" s="55"/>
      <c r="U164" s="16">
        <f>Invoer!$G$9*EXP(Invoer!$G$12*(1/(Invoer!P166+273.15)-1/Invoer!$G$10))</f>
        <v>3.1403628694347235E-2</v>
      </c>
      <c r="V164" s="20">
        <f>1/ ( U164*Invoer!$G$8 * (Invoer!P166 + 273.15) * 1000 )</f>
        <v>1.319649281809147</v>
      </c>
      <c r="W164" s="30">
        <f>Invoer!O166</f>
        <v>0</v>
      </c>
      <c r="X164" s="20">
        <f>Invoer!$C$11*(Invoer!O166-Invoer!$G$20/V164)</f>
        <v>-6.8199938605366633E-4</v>
      </c>
      <c r="Y164" s="11">
        <f t="shared" si="10"/>
        <v>0</v>
      </c>
      <c r="Z164" s="22">
        <f>Y164*Invoer!$C$13 * (5/(60*24))</f>
        <v>0</v>
      </c>
      <c r="AE164" s="20">
        <f>Z164*Invoer!$G$21/1000</f>
        <v>0</v>
      </c>
      <c r="AF164" s="20">
        <f>P164*Invoer!$G$21/1000</f>
        <v>0</v>
      </c>
      <c r="AK164" s="62">
        <f>IF(Berekeningen!F164/(60/5)*Invoer!$G$18=0,(K164/24)/(60/5),Berekeningen!F164/(60/5)*Invoer!$G$18)</f>
        <v>2.9618540708198817</v>
      </c>
      <c r="AL164" s="17">
        <f>AK164*Invoer!$G$19</f>
        <v>1.9222432919621033</v>
      </c>
    </row>
    <row r="165" spans="1:38" x14ac:dyDescent="0.35">
      <c r="A165" s="61">
        <v>0.5625</v>
      </c>
      <c r="B165" s="54"/>
      <c r="C165" s="16">
        <f>Invoer!$G$9*EXP(Invoer!$G$12*(1/(Invoer!N167+273.15)-1/Invoer!$G$10))</f>
        <v>3.1402907337795036E-2</v>
      </c>
      <c r="D165" s="10">
        <f>1/(C165*Invoer!$G$8*(Invoer!N167+273.15)*10^3)</f>
        <v>1.3196763064307158</v>
      </c>
      <c r="E165" s="20">
        <f>Invoer!M167</f>
        <v>0</v>
      </c>
      <c r="F165" s="21">
        <f>IFERROR(Invoer!V167 * Invoer!$G$11/(Invoer!W167+Invoer!$G$11) * (Invoer!N167 + 273.15) / 273.15,0)</f>
        <v>1435.5333810981588</v>
      </c>
      <c r="G165" s="21">
        <f t="shared" si="8"/>
        <v>34452.801146355807</v>
      </c>
      <c r="H165" s="119">
        <f>IF(Invoer!AJ167=0,0,(2.1473*Invoer!AJ167-11.45))</f>
        <v>65.852800000000002</v>
      </c>
      <c r="I165" s="119">
        <f>IF(Invoer!AK167=0,0,(2.1473*Invoer!AK167-11.45))</f>
        <v>65.852800000000002</v>
      </c>
      <c r="J165" s="119">
        <f>IF(Invoer!AL167=0,0,(2.1473*Invoer!AL167-11.45))</f>
        <v>65.852800000000002</v>
      </c>
      <c r="K165" s="21">
        <f t="shared" si="9"/>
        <v>56896.819199999998</v>
      </c>
      <c r="L165" s="115">
        <f>((Invoer!$G$13/Invoer!$G$14)^-0.49)*34500*((G165 / (24 * 60 * 60) * Invoer!$G$13)/Invoer!$G$7)^0.86</f>
        <v>7.6686979383460123</v>
      </c>
      <c r="M165" s="17">
        <f>IF(L165=0,((Invoer!$G$13/Invoer!$G$14)^-0.49)*34500*((K165 / (24 * 60 * 60) * Invoer!$G$13)/Invoer!$G$7)^0.86,L165)</f>
        <v>7.6686979383460123</v>
      </c>
      <c r="N165" s="9">
        <f>M165*(1.024^(Invoer!M167-20))</f>
        <v>4.7722424431629484</v>
      </c>
      <c r="O165" s="50">
        <f>IF(G165=0,((D165*E165*(1-EXP((-N165/D165)*(Invoer!$G$7/K165))))*(K165/Invoer!$G$7)),((D165*E165*(1-EXP((-N165/D165)*(Invoer!$G$7/G165))))*(G165/Invoer!$G$7)))</f>
        <v>0</v>
      </c>
      <c r="P165" s="117">
        <f>IFERROR(O165*Invoer!$G$7*(5/(60*24)),0)</f>
        <v>0</v>
      </c>
      <c r="Q165" s="55"/>
      <c r="U165" s="16">
        <f>Invoer!$G$9*EXP(Invoer!$G$12*(1/(Invoer!P167+273.15)-1/Invoer!$G$10))</f>
        <v>3.1402907337795036E-2</v>
      </c>
      <c r="V165" s="20">
        <f>1/ ( U165*Invoer!$G$8 * (Invoer!P167 + 273.15) * 1000 )</f>
        <v>1.3196763064307158</v>
      </c>
      <c r="W165" s="30">
        <f>Invoer!O167</f>
        <v>0</v>
      </c>
      <c r="X165" s="20">
        <f>Invoer!$C$11*(Invoer!O167-Invoer!$G$20/V165)</f>
        <v>-6.8198541992028319E-4</v>
      </c>
      <c r="Y165" s="11">
        <f t="shared" si="10"/>
        <v>0</v>
      </c>
      <c r="Z165" s="22">
        <f>Y165*Invoer!$C$13 * (5/(60*24))</f>
        <v>0</v>
      </c>
      <c r="AE165" s="20">
        <f>Z165*Invoer!$G$21/1000</f>
        <v>0</v>
      </c>
      <c r="AF165" s="20">
        <f>P165*Invoer!$G$21/1000</f>
        <v>0</v>
      </c>
      <c r="AK165" s="62">
        <f>IF(Berekeningen!F165/(60/5)*Invoer!$G$18=0,(K165/24)/(60/5),Berekeningen!F165/(60/5)*Invoer!$G$18)</f>
        <v>2.9069550967237712</v>
      </c>
      <c r="AL165" s="17">
        <f>AK165*Invoer!$G$19</f>
        <v>1.8866138577737275</v>
      </c>
    </row>
    <row r="166" spans="1:38" x14ac:dyDescent="0.35">
      <c r="A166" s="61">
        <v>0.56597222222222199</v>
      </c>
      <c r="B166" s="54"/>
      <c r="C166" s="16">
        <f>Invoer!$G$9*EXP(Invoer!$G$12*(1/(Invoer!N168+273.15)-1/Invoer!$G$10))</f>
        <v>3.1390006476934677E-2</v>
      </c>
      <c r="D166" s="10">
        <f>1/(C166*Invoer!$G$8*(Invoer!N168+273.15)*10^3)</f>
        <v>1.3201598162438235</v>
      </c>
      <c r="E166" s="20">
        <f>Invoer!M168</f>
        <v>0</v>
      </c>
      <c r="F166" s="21">
        <f>IFERROR(Invoer!V168 * Invoer!$G$11/(Invoer!W168+Invoer!$G$11) * (Invoer!N168 + 273.15) / 273.15,0)</f>
        <v>1419.7567521240496</v>
      </c>
      <c r="G166" s="21">
        <f t="shared" si="8"/>
        <v>34074.162050977189</v>
      </c>
      <c r="H166" s="119">
        <f>IF(Invoer!AJ168=0,0,(2.1473*Invoer!AJ168-11.45))</f>
        <v>65.852800000000002</v>
      </c>
      <c r="I166" s="119">
        <f>IF(Invoer!AK168=0,0,(2.1473*Invoer!AK168-11.45))</f>
        <v>65.852800000000002</v>
      </c>
      <c r="J166" s="119">
        <f>IF(Invoer!AL168=0,0,(2.1473*Invoer!AL168-11.45))</f>
        <v>65.852800000000002</v>
      </c>
      <c r="K166" s="21">
        <f t="shared" si="9"/>
        <v>56896.819199999998</v>
      </c>
      <c r="L166" s="115">
        <f>((Invoer!$G$13/Invoer!$G$14)^-0.49)*34500*((G166 / (24 * 60 * 60) * Invoer!$G$13)/Invoer!$G$7)^0.86</f>
        <v>7.596161474718655</v>
      </c>
      <c r="M166" s="17">
        <f>IF(L166=0,((Invoer!$G$13/Invoer!$G$14)^-0.49)*34500*((K166 / (24 * 60 * 60) * Invoer!$G$13)/Invoer!$G$7)^0.86,L166)</f>
        <v>7.596161474718655</v>
      </c>
      <c r="N166" s="9">
        <f>M166*(1.024^(Invoer!M168-20))</f>
        <v>4.7271028910274415</v>
      </c>
      <c r="O166" s="50">
        <f>IF(G166=0,((D166*E166*(1-EXP((-N166/D166)*(Invoer!$G$7/K166))))*(K166/Invoer!$G$7)),((D166*E166*(1-EXP((-N166/D166)*(Invoer!$G$7/G166))))*(G166/Invoer!$G$7)))</f>
        <v>0</v>
      </c>
      <c r="P166" s="117">
        <f>IFERROR(O166*Invoer!$G$7*(5/(60*24)),0)</f>
        <v>0</v>
      </c>
      <c r="Q166" s="55"/>
      <c r="U166" s="16">
        <f>Invoer!$G$9*EXP(Invoer!$G$12*(1/(Invoer!P168+273.15)-1/Invoer!$G$10))</f>
        <v>3.1390006476934677E-2</v>
      </c>
      <c r="V166" s="20">
        <f>1/ ( U166*Invoer!$G$8 * (Invoer!P168 + 273.15) * 1000 )</f>
        <v>1.3201598162438235</v>
      </c>
      <c r="W166" s="30">
        <f>Invoer!O168</f>
        <v>0</v>
      </c>
      <c r="X166" s="20">
        <f>Invoer!$C$11*(Invoer!O168-Invoer!$G$20/V166)</f>
        <v>-6.8173564209878727E-4</v>
      </c>
      <c r="Y166" s="11">
        <f t="shared" si="10"/>
        <v>0</v>
      </c>
      <c r="Z166" s="22">
        <f>Y166*Invoer!$C$13 * (5/(60*24))</f>
        <v>0</v>
      </c>
      <c r="AE166" s="20">
        <f>Z166*Invoer!$G$21/1000</f>
        <v>0</v>
      </c>
      <c r="AF166" s="20">
        <f>P166*Invoer!$G$21/1000</f>
        <v>0</v>
      </c>
      <c r="AK166" s="62">
        <f>IF(Berekeningen!F166/(60/5)*Invoer!$G$18=0,(K166/24)/(60/5),Berekeningen!F166/(60/5)*Invoer!$G$18)</f>
        <v>2.8750074230512004</v>
      </c>
      <c r="AL166" s="17">
        <f>AK166*Invoer!$G$19</f>
        <v>1.8658798175602291</v>
      </c>
    </row>
    <row r="167" spans="1:38" x14ac:dyDescent="0.35">
      <c r="A167" s="61">
        <v>0.56944444444444398</v>
      </c>
      <c r="B167" s="54"/>
      <c r="C167" s="16">
        <f>Invoer!$G$9*EXP(Invoer!$G$12*(1/(Invoer!N169+273.15)-1/Invoer!$G$10))</f>
        <v>3.138920539399629E-2</v>
      </c>
      <c r="D167" s="10">
        <f>1/(C167*Invoer!$G$8*(Invoer!N169+273.15)*10^3)</f>
        <v>1.3201898522431632</v>
      </c>
      <c r="E167" s="20">
        <f>Invoer!M169</f>
        <v>0</v>
      </c>
      <c r="F167" s="21">
        <f>IFERROR(Invoer!V169 * Invoer!$G$11/(Invoer!W169+Invoer!$G$11) * (Invoer!N169 + 273.15) / 273.15,0)</f>
        <v>1410.4885680615953</v>
      </c>
      <c r="G167" s="21">
        <f t="shared" si="8"/>
        <v>33851.725633478287</v>
      </c>
      <c r="H167" s="119">
        <f>IF(Invoer!AJ169=0,0,(2.1473*Invoer!AJ169-11.45))</f>
        <v>65.852800000000002</v>
      </c>
      <c r="I167" s="119">
        <f>IF(Invoer!AK169=0,0,(2.1473*Invoer!AK169-11.45))</f>
        <v>65.852800000000002</v>
      </c>
      <c r="J167" s="119">
        <f>IF(Invoer!AL169=0,0,(2.1473*Invoer!AL169-11.45))</f>
        <v>65.852800000000002</v>
      </c>
      <c r="K167" s="21">
        <f t="shared" si="9"/>
        <v>56896.819199999998</v>
      </c>
      <c r="L167" s="115">
        <f>((Invoer!$G$13/Invoer!$G$14)^-0.49)*34500*((G167 / (24 * 60 * 60) * Invoer!$G$13)/Invoer!$G$7)^0.86</f>
        <v>7.5534964255326189</v>
      </c>
      <c r="M167" s="17">
        <f>IF(L167=0,((Invoer!$G$13/Invoer!$G$14)^-0.49)*34500*((K167 / (24 * 60 * 60) * Invoer!$G$13)/Invoer!$G$7)^0.86,L167)</f>
        <v>7.5534964255326189</v>
      </c>
      <c r="N167" s="9">
        <f>M167*(1.024^(Invoer!M169-20))</f>
        <v>4.7005523657359021</v>
      </c>
      <c r="O167" s="50">
        <f>IF(G167=0,((D167*E167*(1-EXP((-N167/D167)*(Invoer!$G$7/K167))))*(K167/Invoer!$G$7)),((D167*E167*(1-EXP((-N167/D167)*(Invoer!$G$7/G167))))*(G167/Invoer!$G$7)))</f>
        <v>0</v>
      </c>
      <c r="P167" s="117">
        <f>IFERROR(O167*Invoer!$G$7*(5/(60*24)),0)</f>
        <v>0</v>
      </c>
      <c r="Q167" s="55"/>
      <c r="U167" s="16">
        <f>Invoer!$G$9*EXP(Invoer!$G$12*(1/(Invoer!P169+273.15)-1/Invoer!$G$10))</f>
        <v>3.138920539399629E-2</v>
      </c>
      <c r="V167" s="20">
        <f>1/ ( U167*Invoer!$G$8 * (Invoer!P169 + 273.15) * 1000 )</f>
        <v>1.3201898522431632</v>
      </c>
      <c r="W167" s="30">
        <f>Invoer!O169</f>
        <v>0</v>
      </c>
      <c r="X167" s="20">
        <f>Invoer!$C$11*(Invoer!O169-Invoer!$G$20/V167)</f>
        <v>-6.817201317452868E-4</v>
      </c>
      <c r="Y167" s="11">
        <f t="shared" si="10"/>
        <v>0</v>
      </c>
      <c r="Z167" s="22">
        <f>Y167*Invoer!$C$13 * (5/(60*24))</f>
        <v>0</v>
      </c>
      <c r="AE167" s="20">
        <f>Z167*Invoer!$G$21/1000</f>
        <v>0</v>
      </c>
      <c r="AF167" s="20">
        <f>P167*Invoer!$G$21/1000</f>
        <v>0</v>
      </c>
      <c r="AK167" s="62">
        <f>IF(Berekeningen!F167/(60/5)*Invoer!$G$18=0,(K167/24)/(60/5),Berekeningen!F167/(60/5)*Invoer!$G$18)</f>
        <v>2.8562393503247301</v>
      </c>
      <c r="AL167" s="17">
        <f>AK167*Invoer!$G$19</f>
        <v>1.8536993383607498</v>
      </c>
    </row>
    <row r="168" spans="1:38" x14ac:dyDescent="0.35">
      <c r="A168" s="61">
        <v>0.57291666666666696</v>
      </c>
      <c r="B168" s="54"/>
      <c r="C168" s="16">
        <f>Invoer!$G$9*EXP(Invoer!$G$12*(1/(Invoer!N170+273.15)-1/Invoer!$G$10))</f>
        <v>3.1384399418851468E-2</v>
      </c>
      <c r="D168" s="10">
        <f>1/(C168*Invoer!$G$8*(Invoer!N170+273.15)*10^3)</f>
        <v>1.3203700788830759</v>
      </c>
      <c r="E168" s="20">
        <f>Invoer!M170</f>
        <v>0</v>
      </c>
      <c r="F168" s="21">
        <f>IFERROR(Invoer!V170 * Invoer!$G$11/(Invoer!W170+Invoer!$G$11) * (Invoer!N170 + 273.15) / 273.15,0)</f>
        <v>1424.3744411225375</v>
      </c>
      <c r="G168" s="21">
        <f t="shared" si="8"/>
        <v>34184.986586940897</v>
      </c>
      <c r="H168" s="119">
        <f>IF(Invoer!AJ170=0,0,(2.1473*Invoer!AJ170-11.45))</f>
        <v>65.852800000000002</v>
      </c>
      <c r="I168" s="119">
        <f>IF(Invoer!AK170=0,0,(2.1473*Invoer!AK170-11.45))</f>
        <v>65.852800000000002</v>
      </c>
      <c r="J168" s="119">
        <f>IF(Invoer!AL170=0,0,(2.1473*Invoer!AL170-11.45))</f>
        <v>65.852800000000002</v>
      </c>
      <c r="K168" s="21">
        <f t="shared" si="9"/>
        <v>56896.819199999998</v>
      </c>
      <c r="L168" s="115">
        <f>((Invoer!$G$13/Invoer!$G$14)^-0.49)*34500*((G168 / (24 * 60 * 60) * Invoer!$G$13)/Invoer!$G$7)^0.86</f>
        <v>7.6174039250109997</v>
      </c>
      <c r="M168" s="17">
        <f>IF(L168=0,((Invoer!$G$13/Invoer!$G$14)^-0.49)*34500*((K168 / (24 * 60 * 60) * Invoer!$G$13)/Invoer!$G$7)^0.86,L168)</f>
        <v>7.6174039250109997</v>
      </c>
      <c r="N168" s="9">
        <f>M168*(1.024^(Invoer!M170-20))</f>
        <v>4.7403221002982887</v>
      </c>
      <c r="O168" s="50">
        <f>IF(G168=0,((D168*E168*(1-EXP((-N168/D168)*(Invoer!$G$7/K168))))*(K168/Invoer!$G$7)),((D168*E168*(1-EXP((-N168/D168)*(Invoer!$G$7/G168))))*(G168/Invoer!$G$7)))</f>
        <v>0</v>
      </c>
      <c r="P168" s="117">
        <f>IFERROR(O168*Invoer!$G$7*(5/(60*24)),0)</f>
        <v>0</v>
      </c>
      <c r="Q168" s="55"/>
      <c r="U168" s="16">
        <f>Invoer!$G$9*EXP(Invoer!$G$12*(1/(Invoer!P170+273.15)-1/Invoer!$G$10))</f>
        <v>3.1384399418851468E-2</v>
      </c>
      <c r="V168" s="20">
        <f>1/ ( U168*Invoer!$G$8 * (Invoer!P170 + 273.15) * 1000 )</f>
        <v>1.3203700788830759</v>
      </c>
      <c r="W168" s="30">
        <f>Invoer!O170</f>
        <v>0</v>
      </c>
      <c r="X168" s="20">
        <f>Invoer!$C$11*(Invoer!O170-Invoer!$G$20/V168)</f>
        <v>-6.8162707894844573E-4</v>
      </c>
      <c r="Y168" s="11">
        <f t="shared" si="10"/>
        <v>0</v>
      </c>
      <c r="Z168" s="22">
        <f>Y168*Invoer!$C$13 * (5/(60*24))</f>
        <v>0</v>
      </c>
      <c r="AE168" s="20">
        <f>Z168*Invoer!$G$21/1000</f>
        <v>0</v>
      </c>
      <c r="AF168" s="20">
        <f>P168*Invoer!$G$21/1000</f>
        <v>0</v>
      </c>
      <c r="AK168" s="62">
        <f>IF(Berekeningen!F168/(60/5)*Invoer!$G$18=0,(K168/24)/(60/5),Berekeningen!F168/(60/5)*Invoer!$G$18)</f>
        <v>2.8843582432731383</v>
      </c>
      <c r="AL168" s="17">
        <f>AK168*Invoer!$G$19</f>
        <v>1.8719484998842668</v>
      </c>
    </row>
    <row r="169" spans="1:38" x14ac:dyDescent="0.35">
      <c r="A169" s="61">
        <v>0.57638888888888895</v>
      </c>
      <c r="B169" s="54"/>
      <c r="C169" s="16">
        <f>Invoer!$G$9*EXP(Invoer!$G$12*(1/(Invoer!N171+273.15)-1/Invoer!$G$10))</f>
        <v>3.1360382971689853E-2</v>
      </c>
      <c r="D169" s="10">
        <f>1/(C169*Invoer!$G$8*(Invoer!N171+273.15)*10^3)</f>
        <v>1.3212714858455035</v>
      </c>
      <c r="E169" s="20">
        <f>Invoer!M171</f>
        <v>0</v>
      </c>
      <c r="F169" s="21">
        <f>IFERROR(Invoer!V171 * Invoer!$G$11/(Invoer!W171+Invoer!$G$11) * (Invoer!N171 + 273.15) / 273.15,0)</f>
        <v>1429.1971534002919</v>
      </c>
      <c r="G169" s="21">
        <f t="shared" si="8"/>
        <v>34300.731681607009</v>
      </c>
      <c r="H169" s="119">
        <f>IF(Invoer!AJ171=0,0,(2.1473*Invoer!AJ171-11.45))</f>
        <v>65.852800000000002</v>
      </c>
      <c r="I169" s="119">
        <f>IF(Invoer!AK171=0,0,(2.1473*Invoer!AK171-11.45))</f>
        <v>65.852800000000002</v>
      </c>
      <c r="J169" s="119">
        <f>IF(Invoer!AL171=0,0,(2.1473*Invoer!AL171-11.45))</f>
        <v>65.852800000000002</v>
      </c>
      <c r="K169" s="21">
        <f t="shared" si="9"/>
        <v>56896.819199999998</v>
      </c>
      <c r="L169" s="115">
        <f>((Invoer!$G$13/Invoer!$G$14)^-0.49)*34500*((G169 / (24 * 60 * 60) * Invoer!$G$13)/Invoer!$G$7)^0.86</f>
        <v>7.6395792404082856</v>
      </c>
      <c r="M169" s="17">
        <f>IF(L169=0,((Invoer!$G$13/Invoer!$G$14)^-0.49)*34500*((K169 / (24 * 60 * 60) * Invoer!$G$13)/Invoer!$G$7)^0.86,L169)</f>
        <v>7.6395792404082856</v>
      </c>
      <c r="N169" s="9">
        <f>M169*(1.024^(Invoer!M171-20))</f>
        <v>4.7541218329491581</v>
      </c>
      <c r="O169" s="50">
        <f>IF(G169=0,((D169*E169*(1-EXP((-N169/D169)*(Invoer!$G$7/K169))))*(K169/Invoer!$G$7)),((D169*E169*(1-EXP((-N169/D169)*(Invoer!$G$7/G169))))*(G169/Invoer!$G$7)))</f>
        <v>0</v>
      </c>
      <c r="P169" s="117">
        <f>IFERROR(O169*Invoer!$G$7*(5/(60*24)),0)</f>
        <v>0</v>
      </c>
      <c r="Q169" s="55"/>
      <c r="U169" s="16">
        <f>Invoer!$G$9*EXP(Invoer!$G$12*(1/(Invoer!P171+273.15)-1/Invoer!$G$10))</f>
        <v>3.1360382971689853E-2</v>
      </c>
      <c r="V169" s="20">
        <f>1/ ( U169*Invoer!$G$8 * (Invoer!P171 + 273.15) * 1000 )</f>
        <v>1.3212714858455035</v>
      </c>
      <c r="W169" s="30">
        <f>Invoer!O171</f>
        <v>0</v>
      </c>
      <c r="X169" s="20">
        <f>Invoer!$C$11*(Invoer!O171-Invoer!$G$20/V169)</f>
        <v>-6.8116205461292846E-4</v>
      </c>
      <c r="Y169" s="11">
        <f t="shared" si="10"/>
        <v>0</v>
      </c>
      <c r="Z169" s="22">
        <f>Y169*Invoer!$C$13 * (5/(60*24))</f>
        <v>0</v>
      </c>
      <c r="AE169" s="20">
        <f>Z169*Invoer!$G$21/1000</f>
        <v>0</v>
      </c>
      <c r="AF169" s="20">
        <f>P169*Invoer!$G$21/1000</f>
        <v>0</v>
      </c>
      <c r="AK169" s="62">
        <f>IF(Berekeningen!F169/(60/5)*Invoer!$G$18=0,(K169/24)/(60/5),Berekeningen!F169/(60/5)*Invoer!$G$18)</f>
        <v>2.8941242356355912</v>
      </c>
      <c r="AL169" s="17">
        <f>AK169*Invoer!$G$19</f>
        <v>1.8782866289274986</v>
      </c>
    </row>
    <row r="170" spans="1:38" x14ac:dyDescent="0.35">
      <c r="A170" s="61">
        <v>0.57986111111111105</v>
      </c>
      <c r="B170" s="54"/>
      <c r="C170" s="16">
        <f>Invoer!$G$9*EXP(Invoer!$G$12*(1/(Invoer!N172+273.15)-1/Invoer!$G$10))</f>
        <v>3.1360382971689853E-2</v>
      </c>
      <c r="D170" s="10">
        <f>1/(C170*Invoer!$G$8*(Invoer!N172+273.15)*10^3)</f>
        <v>1.3212714858455035</v>
      </c>
      <c r="E170" s="20">
        <f>Invoer!M172</f>
        <v>0</v>
      </c>
      <c r="F170" s="21">
        <f>IFERROR(Invoer!V172 * Invoer!$G$11/(Invoer!W172+Invoer!$G$11) * (Invoer!N172 + 273.15) / 273.15,0)</f>
        <v>1451.7619877814386</v>
      </c>
      <c r="G170" s="21">
        <f t="shared" si="8"/>
        <v>34842.287706754527</v>
      </c>
      <c r="H170" s="119">
        <f>IF(Invoer!AJ172=0,0,(2.1473*Invoer!AJ172-11.45))</f>
        <v>65.852800000000002</v>
      </c>
      <c r="I170" s="119">
        <f>IF(Invoer!AK172=0,0,(2.1473*Invoer!AK172-11.45))</f>
        <v>65.852800000000002</v>
      </c>
      <c r="J170" s="119">
        <f>IF(Invoer!AL172=0,0,(2.1473*Invoer!AL172-11.45))</f>
        <v>65.852800000000002</v>
      </c>
      <c r="K170" s="21">
        <f t="shared" si="9"/>
        <v>56896.819199999998</v>
      </c>
      <c r="L170" s="115">
        <f>((Invoer!$G$13/Invoer!$G$14)^-0.49)*34500*((G170 / (24 * 60 * 60) * Invoer!$G$13)/Invoer!$G$7)^0.86</f>
        <v>7.7431961208758819</v>
      </c>
      <c r="M170" s="17">
        <f>IF(L170=0,((Invoer!$G$13/Invoer!$G$14)^-0.49)*34500*((K170 / (24 * 60 * 60) * Invoer!$G$13)/Invoer!$G$7)^0.86,L170)</f>
        <v>7.7431961208758819</v>
      </c>
      <c r="N170" s="9">
        <f>M170*(1.024^(Invoer!M172-20))</f>
        <v>4.818602775968575</v>
      </c>
      <c r="O170" s="50">
        <f>IF(G170=0,((D170*E170*(1-EXP((-N170/D170)*(Invoer!$G$7/K170))))*(K170/Invoer!$G$7)),((D170*E170*(1-EXP((-N170/D170)*(Invoer!$G$7/G170))))*(G170/Invoer!$G$7)))</f>
        <v>0</v>
      </c>
      <c r="P170" s="117">
        <f>IFERROR(O170*Invoer!$G$7*(5/(60*24)),0)</f>
        <v>0</v>
      </c>
      <c r="Q170" s="55"/>
      <c r="U170" s="16">
        <f>Invoer!$G$9*EXP(Invoer!$G$12*(1/(Invoer!P172+273.15)-1/Invoer!$G$10))</f>
        <v>3.1360382971689853E-2</v>
      </c>
      <c r="V170" s="20">
        <f>1/ ( U170*Invoer!$G$8 * (Invoer!P172 + 273.15) * 1000 )</f>
        <v>1.3212714858455035</v>
      </c>
      <c r="W170" s="30">
        <f>Invoer!O172</f>
        <v>0</v>
      </c>
      <c r="X170" s="20">
        <f>Invoer!$C$11*(Invoer!O172-Invoer!$G$20/V170)</f>
        <v>-6.8116205461292846E-4</v>
      </c>
      <c r="Y170" s="11">
        <f t="shared" si="10"/>
        <v>0</v>
      </c>
      <c r="Z170" s="22">
        <f>Y170*Invoer!$C$13 * (5/(60*24))</f>
        <v>0</v>
      </c>
      <c r="AE170" s="20">
        <f>Z170*Invoer!$G$21/1000</f>
        <v>0</v>
      </c>
      <c r="AF170" s="20">
        <f>P170*Invoer!$G$21/1000</f>
        <v>0</v>
      </c>
      <c r="AK170" s="62">
        <f>IF(Berekeningen!F170/(60/5)*Invoer!$G$18=0,(K170/24)/(60/5),Berekeningen!F170/(60/5)*Invoer!$G$18)</f>
        <v>2.9398180252574133</v>
      </c>
      <c r="AL170" s="17">
        <f>AK170*Invoer!$G$19</f>
        <v>1.9079418983920613</v>
      </c>
    </row>
    <row r="171" spans="1:38" x14ac:dyDescent="0.35">
      <c r="A171" s="61">
        <v>0.58333333333333304</v>
      </c>
      <c r="B171" s="54"/>
      <c r="C171" s="16">
        <f>Invoer!$G$9*EXP(Invoer!$G$12*(1/(Invoer!N173+273.15)-1/Invoer!$G$10))</f>
        <v>3.1356302400356084E-2</v>
      </c>
      <c r="D171" s="10">
        <f>1/(C171*Invoer!$G$8*(Invoer!N173+273.15)*10^3)</f>
        <v>1.3214247704114377</v>
      </c>
      <c r="E171" s="20">
        <f>Invoer!M173</f>
        <v>0</v>
      </c>
      <c r="F171" s="21">
        <f>IFERROR(Invoer!V173 * Invoer!$G$11/(Invoer!W173+Invoer!$G$11) * (Invoer!N173 + 273.15) / 273.15,0)</f>
        <v>1467.9514769420832</v>
      </c>
      <c r="G171" s="21">
        <f t="shared" si="8"/>
        <v>35230.835446609999</v>
      </c>
      <c r="H171" s="119">
        <f>IF(Invoer!AJ173=0,0,(2.1473*Invoer!AJ173-11.45))</f>
        <v>65.852800000000002</v>
      </c>
      <c r="I171" s="119">
        <f>IF(Invoer!AK173=0,0,(2.1473*Invoer!AK173-11.45))</f>
        <v>65.852800000000002</v>
      </c>
      <c r="J171" s="119">
        <f>IF(Invoer!AL173=0,0,(2.1473*Invoer!AL173-11.45))</f>
        <v>65.852800000000002</v>
      </c>
      <c r="K171" s="21">
        <f t="shared" si="9"/>
        <v>56896.819199999998</v>
      </c>
      <c r="L171" s="115">
        <f>((Invoer!$G$13/Invoer!$G$14)^-0.49)*34500*((G171 / (24 * 60 * 60) * Invoer!$G$13)/Invoer!$G$7)^0.86</f>
        <v>7.8173986513452984</v>
      </c>
      <c r="M171" s="17">
        <f>IF(L171=0,((Invoer!$G$13/Invoer!$G$14)^-0.49)*34500*((K171 / (24 * 60 * 60) * Invoer!$G$13)/Invoer!$G$7)^0.86,L171)</f>
        <v>7.8173986513452984</v>
      </c>
      <c r="N171" s="9">
        <f>M171*(1.024^(Invoer!M173-20))</f>
        <v>4.8647791240452882</v>
      </c>
      <c r="O171" s="50">
        <f>IF(G171=0,((D171*E171*(1-EXP((-N171/D171)*(Invoer!$G$7/K171))))*(K171/Invoer!$G$7)),((D171*E171*(1-EXP((-N171/D171)*(Invoer!$G$7/G171))))*(G171/Invoer!$G$7)))</f>
        <v>0</v>
      </c>
      <c r="P171" s="117">
        <f>IFERROR(O171*Invoer!$G$7*(5/(60*24)),0)</f>
        <v>0</v>
      </c>
      <c r="Q171" s="55"/>
      <c r="U171" s="16">
        <f>Invoer!$G$9*EXP(Invoer!$G$12*(1/(Invoer!P173+273.15)-1/Invoer!$G$10))</f>
        <v>3.1356302400356084E-2</v>
      </c>
      <c r="V171" s="20">
        <f>1/ ( U171*Invoer!$G$8 * (Invoer!P173 + 273.15) * 1000 )</f>
        <v>1.3214247704114377</v>
      </c>
      <c r="W171" s="30">
        <f>Invoer!O173</f>
        <v>0</v>
      </c>
      <c r="X171" s="20">
        <f>Invoer!$C$11*(Invoer!O173-Invoer!$G$20/V171)</f>
        <v>-6.81083040179258E-4</v>
      </c>
      <c r="Y171" s="11">
        <f t="shared" si="10"/>
        <v>0</v>
      </c>
      <c r="Z171" s="22">
        <f>Y171*Invoer!$C$13 * (5/(60*24))</f>
        <v>0</v>
      </c>
      <c r="AE171" s="20">
        <f>Z171*Invoer!$G$21/1000</f>
        <v>0</v>
      </c>
      <c r="AF171" s="20">
        <f>P171*Invoer!$G$21/1000</f>
        <v>0</v>
      </c>
      <c r="AK171" s="62">
        <f>IF(Berekeningen!F171/(60/5)*Invoer!$G$18=0,(K171/24)/(60/5),Berekeningen!F171/(60/5)*Invoer!$G$18)</f>
        <v>2.9726017408077183</v>
      </c>
      <c r="AL171" s="17">
        <f>AK171*Invoer!$G$19</f>
        <v>1.9292185297842093</v>
      </c>
    </row>
    <row r="172" spans="1:38" x14ac:dyDescent="0.35">
      <c r="A172" s="61">
        <v>0.58680555555555503</v>
      </c>
      <c r="B172" s="54"/>
      <c r="C172" s="16">
        <f>Invoer!$G$9*EXP(Invoer!$G$12*(1/(Invoer!N174+273.15)-1/Invoer!$G$10))</f>
        <v>3.1345983839264804E-2</v>
      </c>
      <c r="D172" s="10">
        <f>1/(C172*Invoer!$G$8*(Invoer!N174+273.15)*10^3)</f>
        <v>1.321812549072108</v>
      </c>
      <c r="E172" s="20">
        <f>Invoer!M174</f>
        <v>0</v>
      </c>
      <c r="F172" s="21">
        <f>IFERROR(Invoer!V174 * Invoer!$G$11/(Invoer!W174+Invoer!$G$11) * (Invoer!N174 + 273.15) / 273.15,0)</f>
        <v>1443.5542113603969</v>
      </c>
      <c r="G172" s="21">
        <f t="shared" si="8"/>
        <v>34645.301072649527</v>
      </c>
      <c r="H172" s="119">
        <f>IF(Invoer!AJ174=0,0,(2.1473*Invoer!AJ174-11.45))</f>
        <v>65.852800000000002</v>
      </c>
      <c r="I172" s="119">
        <f>IF(Invoer!AK174=0,0,(2.1473*Invoer!AK174-11.45))</f>
        <v>65.852800000000002</v>
      </c>
      <c r="J172" s="119">
        <f>IF(Invoer!AL174=0,0,(2.1473*Invoer!AL174-11.45))</f>
        <v>65.852800000000002</v>
      </c>
      <c r="K172" s="21">
        <f t="shared" si="9"/>
        <v>56896.819199999998</v>
      </c>
      <c r="L172" s="115">
        <f>((Invoer!$G$13/Invoer!$G$14)^-0.49)*34500*((G172 / (24 * 60 * 60) * Invoer!$G$13)/Invoer!$G$7)^0.86</f>
        <v>7.7055325911443484</v>
      </c>
      <c r="M172" s="17">
        <f>IF(L172=0,((Invoer!$G$13/Invoer!$G$14)^-0.49)*34500*((K172 / (24 * 60 * 60) * Invoer!$G$13)/Invoer!$G$7)^0.86,L172)</f>
        <v>7.7055325911443484</v>
      </c>
      <c r="N172" s="9">
        <f>M172*(1.024^(Invoer!M174-20))</f>
        <v>4.795164703874824</v>
      </c>
      <c r="O172" s="50">
        <f>IF(G172=0,((D172*E172*(1-EXP((-N172/D172)*(Invoer!$G$7/K172))))*(K172/Invoer!$G$7)),((D172*E172*(1-EXP((-N172/D172)*(Invoer!$G$7/G172))))*(G172/Invoer!$G$7)))</f>
        <v>0</v>
      </c>
      <c r="P172" s="117">
        <f>IFERROR(O172*Invoer!$G$7*(5/(60*24)),0)</f>
        <v>0</v>
      </c>
      <c r="Q172" s="55"/>
      <c r="U172" s="16">
        <f>Invoer!$G$9*EXP(Invoer!$G$12*(1/(Invoer!P174+273.15)-1/Invoer!$G$10))</f>
        <v>3.1345983839264804E-2</v>
      </c>
      <c r="V172" s="20">
        <f>1/ ( U172*Invoer!$G$8 * (Invoer!P174 + 273.15) * 1000 )</f>
        <v>1.321812549072108</v>
      </c>
      <c r="W172" s="30">
        <f>Invoer!O174</f>
        <v>0</v>
      </c>
      <c r="X172" s="20">
        <f>Invoer!$C$11*(Invoer!O174-Invoer!$G$20/V172)</f>
        <v>-6.8088323161388201E-4</v>
      </c>
      <c r="Y172" s="11">
        <f t="shared" si="10"/>
        <v>0</v>
      </c>
      <c r="Z172" s="22">
        <f>Y172*Invoer!$C$13 * (5/(60*24))</f>
        <v>0</v>
      </c>
      <c r="AE172" s="20">
        <f>Z172*Invoer!$G$21/1000</f>
        <v>0</v>
      </c>
      <c r="AF172" s="20">
        <f>P172*Invoer!$G$21/1000</f>
        <v>0</v>
      </c>
      <c r="AK172" s="62">
        <f>IF(Berekeningen!F172/(60/5)*Invoer!$G$18=0,(K172/24)/(60/5),Berekeningen!F172/(60/5)*Invoer!$G$18)</f>
        <v>2.9231972780048037</v>
      </c>
      <c r="AL172" s="17">
        <f>AK172*Invoer!$G$19</f>
        <v>1.8971550334251177</v>
      </c>
    </row>
    <row r="173" spans="1:38" x14ac:dyDescent="0.35">
      <c r="A173" s="61">
        <v>0.59027777777777801</v>
      </c>
      <c r="B173" s="54"/>
      <c r="C173" s="16">
        <f>Invoer!$G$9*EXP(Invoer!$G$12*(1/(Invoer!N175+273.15)-1/Invoer!$G$10))</f>
        <v>3.1345263998992352E-2</v>
      </c>
      <c r="D173" s="10">
        <f>1/(C173*Invoer!$G$8*(Invoer!N175+273.15)*10^3)</f>
        <v>1.321839610113924</v>
      </c>
      <c r="E173" s="20">
        <f>Invoer!M175</f>
        <v>0</v>
      </c>
      <c r="F173" s="21">
        <f>IFERROR(Invoer!V175 * Invoer!$G$11/(Invoer!W175+Invoer!$G$11) * (Invoer!N175 + 273.15) / 273.15,0)</f>
        <v>1443.8837894895078</v>
      </c>
      <c r="G173" s="21">
        <f t="shared" si="8"/>
        <v>34653.210947748186</v>
      </c>
      <c r="H173" s="119">
        <f>IF(Invoer!AJ175=0,0,(2.1473*Invoer!AJ175-11.45))</f>
        <v>65.852800000000002</v>
      </c>
      <c r="I173" s="119">
        <f>IF(Invoer!AK175=0,0,(2.1473*Invoer!AK175-11.45))</f>
        <v>65.852800000000002</v>
      </c>
      <c r="J173" s="119">
        <f>IF(Invoer!AL175=0,0,(2.1473*Invoer!AL175-11.45))</f>
        <v>65.852800000000002</v>
      </c>
      <c r="K173" s="21">
        <f t="shared" si="9"/>
        <v>56896.819199999998</v>
      </c>
      <c r="L173" s="115">
        <f>((Invoer!$G$13/Invoer!$G$14)^-0.49)*34500*((G173 / (24 * 60 * 60) * Invoer!$G$13)/Invoer!$G$7)^0.86</f>
        <v>7.7070455233184951</v>
      </c>
      <c r="M173" s="17">
        <f>IF(L173=0,((Invoer!$G$13/Invoer!$G$14)^-0.49)*34500*((K173 / (24 * 60 * 60) * Invoer!$G$13)/Invoer!$G$7)^0.86,L173)</f>
        <v>7.7070455233184951</v>
      </c>
      <c r="N173" s="9">
        <f>M173*(1.024^(Invoer!M175-20))</f>
        <v>4.7961062038782316</v>
      </c>
      <c r="O173" s="50">
        <f>IF(G173=0,((D173*E173*(1-EXP((-N173/D173)*(Invoer!$G$7/K173))))*(K173/Invoer!$G$7)),((D173*E173*(1-EXP((-N173/D173)*(Invoer!$G$7/G173))))*(G173/Invoer!$G$7)))</f>
        <v>0</v>
      </c>
      <c r="P173" s="117">
        <f>IFERROR(O173*Invoer!$G$7*(5/(60*24)),0)</f>
        <v>0</v>
      </c>
      <c r="Q173" s="55"/>
      <c r="U173" s="16">
        <f>Invoer!$G$9*EXP(Invoer!$G$12*(1/(Invoer!P175+273.15)-1/Invoer!$G$10))</f>
        <v>3.1345263998992352E-2</v>
      </c>
      <c r="V173" s="20">
        <f>1/ ( U173*Invoer!$G$8 * (Invoer!P175 + 273.15) * 1000 )</f>
        <v>1.321839610113924</v>
      </c>
      <c r="W173" s="30">
        <f>Invoer!O175</f>
        <v>0</v>
      </c>
      <c r="X173" s="20">
        <f>Invoer!$C$11*(Invoer!O175-Invoer!$G$20/V173)</f>
        <v>-6.8086929239655073E-4</v>
      </c>
      <c r="Y173" s="11">
        <f t="shared" si="10"/>
        <v>0</v>
      </c>
      <c r="Z173" s="22">
        <f>Y173*Invoer!$C$13 * (5/(60*24))</f>
        <v>0</v>
      </c>
      <c r="AE173" s="20">
        <f>Z173*Invoer!$G$21/1000</f>
        <v>0</v>
      </c>
      <c r="AF173" s="20">
        <f>P173*Invoer!$G$21/1000</f>
        <v>0</v>
      </c>
      <c r="AK173" s="62">
        <f>IF(Berekeningen!F173/(60/5)*Invoer!$G$18=0,(K173/24)/(60/5),Berekeningen!F173/(60/5)*Invoer!$G$18)</f>
        <v>2.923864673716253</v>
      </c>
      <c r="AL173" s="17">
        <f>AK173*Invoer!$G$19</f>
        <v>1.8975881732418483</v>
      </c>
    </row>
    <row r="174" spans="1:38" x14ac:dyDescent="0.35">
      <c r="A174" s="61">
        <v>0.59375</v>
      </c>
      <c r="B174" s="54"/>
      <c r="C174" s="16">
        <f>Invoer!$G$9*EXP(Invoer!$G$12*(1/(Invoer!N176+273.15)-1/Invoer!$G$10))</f>
        <v>3.1334948498893907E-2</v>
      </c>
      <c r="D174" s="10">
        <f>1/(C174*Invoer!$G$8*(Invoer!N176+273.15)*10^3)</f>
        <v>1.3222275302037214</v>
      </c>
      <c r="E174" s="20">
        <f>Invoer!M176</f>
        <v>0</v>
      </c>
      <c r="F174" s="21">
        <f>IFERROR(Invoer!V176 * Invoer!$G$11/(Invoer!W176+Invoer!$G$11) * (Invoer!N176 + 273.15) / 273.15,0)</f>
        <v>1484.0516676373936</v>
      </c>
      <c r="G174" s="21">
        <f t="shared" si="8"/>
        <v>35617.240023297447</v>
      </c>
      <c r="H174" s="119">
        <f>IF(Invoer!AJ176=0,0,(2.1473*Invoer!AJ176-11.45))</f>
        <v>65.852800000000002</v>
      </c>
      <c r="I174" s="119">
        <f>IF(Invoer!AK176=0,0,(2.1473*Invoer!AK176-11.45))</f>
        <v>65.852800000000002</v>
      </c>
      <c r="J174" s="119">
        <f>IF(Invoer!AL176=0,0,(2.1473*Invoer!AL176-11.45))</f>
        <v>65.852800000000002</v>
      </c>
      <c r="K174" s="21">
        <f t="shared" si="9"/>
        <v>56896.819199999998</v>
      </c>
      <c r="L174" s="115">
        <f>((Invoer!$G$13/Invoer!$G$14)^-0.49)*34500*((G174 / (24 * 60 * 60) * Invoer!$G$13)/Invoer!$G$7)^0.86</f>
        <v>7.8910783527853168</v>
      </c>
      <c r="M174" s="17">
        <f>IF(L174=0,((Invoer!$G$13/Invoer!$G$14)^-0.49)*34500*((K174 / (24 * 60 * 60) * Invoer!$G$13)/Invoer!$G$7)^0.86,L174)</f>
        <v>7.8910783527853168</v>
      </c>
      <c r="N174" s="9">
        <f>M174*(1.024^(Invoer!M176-20))</f>
        <v>4.9106301148182361</v>
      </c>
      <c r="O174" s="50">
        <f>IF(G174=0,((D174*E174*(1-EXP((-N174/D174)*(Invoer!$G$7/K174))))*(K174/Invoer!$G$7)),((D174*E174*(1-EXP((-N174/D174)*(Invoer!$G$7/G174))))*(G174/Invoer!$G$7)))</f>
        <v>0</v>
      </c>
      <c r="P174" s="117">
        <f>IFERROR(O174*Invoer!$G$7*(5/(60*24)),0)</f>
        <v>0</v>
      </c>
      <c r="Q174" s="55"/>
      <c r="U174" s="16">
        <f>Invoer!$G$9*EXP(Invoer!$G$12*(1/(Invoer!P176+273.15)-1/Invoer!$G$10))</f>
        <v>3.1334948498893907E-2</v>
      </c>
      <c r="V174" s="20">
        <f>1/ ( U174*Invoer!$G$8 * (Invoer!P176 + 273.15) * 1000 )</f>
        <v>1.3222275302037214</v>
      </c>
      <c r="W174" s="30">
        <f>Invoer!O176</f>
        <v>0</v>
      </c>
      <c r="X174" s="20">
        <f>Invoer!$C$11*(Invoer!O176-Invoer!$G$20/V174)</f>
        <v>-6.806695364006927E-4</v>
      </c>
      <c r="Y174" s="11">
        <f t="shared" si="10"/>
        <v>0</v>
      </c>
      <c r="Z174" s="22">
        <f>Y174*Invoer!$C$13 * (5/(60*24))</f>
        <v>0</v>
      </c>
      <c r="AE174" s="20">
        <f>Z174*Invoer!$G$21/1000</f>
        <v>0</v>
      </c>
      <c r="AF174" s="20">
        <f>P174*Invoer!$G$21/1000</f>
        <v>0</v>
      </c>
      <c r="AK174" s="62">
        <f>IF(Berekeningen!F174/(60/5)*Invoer!$G$18=0,(K174/24)/(60/5),Berekeningen!F174/(60/5)*Invoer!$G$18)</f>
        <v>3.005204626965722</v>
      </c>
      <c r="AL174" s="17">
        <f>AK174*Invoer!$G$19</f>
        <v>1.9503778029007537</v>
      </c>
    </row>
    <row r="175" spans="1:38" x14ac:dyDescent="0.35">
      <c r="A175" s="61">
        <v>0.59722222222222199</v>
      </c>
      <c r="B175" s="54"/>
      <c r="C175" s="16">
        <f>Invoer!$G$9*EXP(Invoer!$G$12*(1/(Invoer!N177+273.15)-1/Invoer!$G$10))</f>
        <v>3.1331590855573292E-2</v>
      </c>
      <c r="D175" s="10">
        <f>1/(C175*Invoer!$G$8*(Invoer!N177+273.15)*10^3)</f>
        <v>1.3223538479870083</v>
      </c>
      <c r="E175" s="20">
        <f>Invoer!M177</f>
        <v>0</v>
      </c>
      <c r="F175" s="21">
        <f>IFERROR(Invoer!V177 * Invoer!$G$11/(Invoer!W177+Invoer!$G$11) * (Invoer!N177 + 273.15) / 273.15,0)</f>
        <v>1484.5928466343173</v>
      </c>
      <c r="G175" s="21">
        <f t="shared" si="8"/>
        <v>35630.228319223614</v>
      </c>
      <c r="H175" s="119">
        <f>IF(Invoer!AJ177=0,0,(2.1473*Invoer!AJ177-11.45))</f>
        <v>65.852800000000002</v>
      </c>
      <c r="I175" s="119">
        <f>IF(Invoer!AK177=0,0,(2.1473*Invoer!AK177-11.45))</f>
        <v>65.852800000000002</v>
      </c>
      <c r="J175" s="119">
        <f>IF(Invoer!AL177=0,0,(2.1473*Invoer!AL177-11.45))</f>
        <v>65.852800000000002</v>
      </c>
      <c r="K175" s="21">
        <f t="shared" si="9"/>
        <v>56896.819199999998</v>
      </c>
      <c r="L175" s="115">
        <f>((Invoer!$G$13/Invoer!$G$14)^-0.49)*34500*((G175 / (24 * 60 * 60) * Invoer!$G$13)/Invoer!$G$7)^0.86</f>
        <v>7.8935530133314682</v>
      </c>
      <c r="M175" s="17">
        <f>IF(L175=0,((Invoer!$G$13/Invoer!$G$14)^-0.49)*34500*((K175 / (24 * 60 * 60) * Invoer!$G$13)/Invoer!$G$7)^0.86,L175)</f>
        <v>7.8935530133314682</v>
      </c>
      <c r="N175" s="9">
        <f>M175*(1.024^(Invoer!M177-20))</f>
        <v>4.9121700998568585</v>
      </c>
      <c r="O175" s="50">
        <f>IF(G175=0,((D175*E175*(1-EXP((-N175/D175)*(Invoer!$G$7/K175))))*(K175/Invoer!$G$7)),((D175*E175*(1-EXP((-N175/D175)*(Invoer!$G$7/G175))))*(G175/Invoer!$G$7)))</f>
        <v>0</v>
      </c>
      <c r="P175" s="117">
        <f>IFERROR(O175*Invoer!$G$7*(5/(60*24)),0)</f>
        <v>0</v>
      </c>
      <c r="Q175" s="55"/>
      <c r="U175" s="16">
        <f>Invoer!$G$9*EXP(Invoer!$G$12*(1/(Invoer!P177+273.15)-1/Invoer!$G$10))</f>
        <v>3.1331590855573292E-2</v>
      </c>
      <c r="V175" s="20">
        <f>1/ ( U175*Invoer!$G$8 * (Invoer!P177 + 273.15) * 1000 )</f>
        <v>1.3223538479870083</v>
      </c>
      <c r="W175" s="30">
        <f>Invoer!O177</f>
        <v>0</v>
      </c>
      <c r="X175" s="20">
        <f>Invoer!$C$11*(Invoer!O177-Invoer!$G$20/V175)</f>
        <v>-6.8060451547825201E-4</v>
      </c>
      <c r="Y175" s="11">
        <f t="shared" si="10"/>
        <v>0</v>
      </c>
      <c r="Z175" s="22">
        <f>Y175*Invoer!$C$13 * (5/(60*24))</f>
        <v>0</v>
      </c>
      <c r="AE175" s="20">
        <f>Z175*Invoer!$G$21/1000</f>
        <v>0</v>
      </c>
      <c r="AF175" s="20">
        <f>P175*Invoer!$G$21/1000</f>
        <v>0</v>
      </c>
      <c r="AK175" s="62">
        <f>IF(Berekeningen!F175/(60/5)*Invoer!$G$18=0,(K175/24)/(60/5),Berekeningen!F175/(60/5)*Invoer!$G$18)</f>
        <v>3.0063005144344923</v>
      </c>
      <c r="AL175" s="17">
        <f>AK175*Invoer!$G$19</f>
        <v>1.9510890338679856</v>
      </c>
    </row>
    <row r="176" spans="1:38" x14ac:dyDescent="0.35">
      <c r="A176" s="61">
        <v>0.60069444444444398</v>
      </c>
      <c r="B176" s="54"/>
      <c r="C176" s="16">
        <f>Invoer!$G$9*EXP(Invoer!$G$12*(1/(Invoer!N178+273.15)-1/Invoer!$G$10))</f>
        <v>3.1329672651728591E-2</v>
      </c>
      <c r="D176" s="10">
        <f>1/(C176*Invoer!$G$8*(Invoer!N178+273.15)*10^3)</f>
        <v>1.3224260240801495</v>
      </c>
      <c r="E176" s="20">
        <f>Invoer!M178</f>
        <v>1.2354290408049045E-2</v>
      </c>
      <c r="F176" s="21">
        <f>IFERROR(Invoer!V178 * Invoer!$G$11/(Invoer!W178+Invoer!$G$11) * (Invoer!N178 + 273.15) / 273.15,0)</f>
        <v>1495.7936216920039</v>
      </c>
      <c r="G176" s="21">
        <f t="shared" si="8"/>
        <v>35899.046920608089</v>
      </c>
      <c r="H176" s="119">
        <f>IF(Invoer!AJ178=0,0,(2.1473*Invoer!AJ178-11.45))</f>
        <v>65.852800000000002</v>
      </c>
      <c r="I176" s="119">
        <f>IF(Invoer!AK178=0,0,(2.1473*Invoer!AK178-11.45))</f>
        <v>65.852800000000002</v>
      </c>
      <c r="J176" s="119">
        <f>IF(Invoer!AL178=0,0,(2.1473*Invoer!AL178-11.45))</f>
        <v>65.852800000000002</v>
      </c>
      <c r="K176" s="21">
        <f t="shared" si="9"/>
        <v>56896.819199999998</v>
      </c>
      <c r="L176" s="115">
        <f>((Invoer!$G$13/Invoer!$G$14)^-0.49)*34500*((G176 / (24 * 60 * 60) * Invoer!$G$13)/Invoer!$G$7)^0.86</f>
        <v>7.9447427534857118</v>
      </c>
      <c r="M176" s="17">
        <f>IF(L176=0,((Invoer!$G$13/Invoer!$G$14)^-0.49)*34500*((K176 / (24 * 60 * 60) * Invoer!$G$13)/Invoer!$G$7)^0.86,L176)</f>
        <v>7.9447427534857118</v>
      </c>
      <c r="N176" s="9">
        <f>M176*(1.024^(Invoer!M178-20))</f>
        <v>4.9454743693292613</v>
      </c>
      <c r="O176" s="50">
        <f>IF(G176=0,((D176*E176*(1-EXP((-N176/D176)*(Invoer!$G$7/K176))))*(K176/Invoer!$G$7)),((D176*E176*(1-EXP((-N176/D176)*(Invoer!$G$7/G176))))*(G176/Invoer!$G$7)))</f>
        <v>3.5758212282558932E-2</v>
      </c>
      <c r="P176" s="117">
        <f>IFERROR(O176*Invoer!$G$7*(5/(60*24)),0)</f>
        <v>1.4154292361846244</v>
      </c>
      <c r="Q176" s="55"/>
      <c r="U176" s="16">
        <f>Invoer!$G$9*EXP(Invoer!$G$12*(1/(Invoer!P178+273.15)-1/Invoer!$G$10))</f>
        <v>3.1329672651728591E-2</v>
      </c>
      <c r="V176" s="20">
        <f>1/ ( U176*Invoer!$G$8 * (Invoer!P178 + 273.15) * 1000 )</f>
        <v>1.3224260240801495</v>
      </c>
      <c r="W176" s="30">
        <f>Invoer!O178</f>
        <v>0</v>
      </c>
      <c r="X176" s="20">
        <f>Invoer!$C$11*(Invoer!O178-Invoer!$G$20/V176)</f>
        <v>-6.8056736907156691E-4</v>
      </c>
      <c r="Y176" s="11">
        <f t="shared" si="10"/>
        <v>0</v>
      </c>
      <c r="Z176" s="22">
        <f>Y176*Invoer!$C$13 * (5/(60*24))</f>
        <v>0</v>
      </c>
      <c r="AE176" s="20">
        <f>Z176*Invoer!$G$21/1000</f>
        <v>0</v>
      </c>
      <c r="AF176" s="20">
        <f>P176*Invoer!$G$21/1000</f>
        <v>0.37508874758892546</v>
      </c>
      <c r="AK176" s="62">
        <f>IF(Berekeningen!F176/(60/5)*Invoer!$G$18=0,(K176/24)/(60/5),Berekeningen!F176/(60/5)*Invoer!$G$18)</f>
        <v>3.0289820839263077</v>
      </c>
      <c r="AL176" s="17">
        <f>AK176*Invoer!$G$19</f>
        <v>1.9658093724681738</v>
      </c>
    </row>
    <row r="177" spans="1:38" x14ac:dyDescent="0.35">
      <c r="A177" s="61">
        <v>0.60416666666666696</v>
      </c>
      <c r="B177" s="54"/>
      <c r="C177" s="16">
        <f>Invoer!$G$9*EXP(Invoer!$G$12*(1/(Invoer!N179+273.15)-1/Invoer!$G$10))</f>
        <v>3.131960442613644E-2</v>
      </c>
      <c r="D177" s="10">
        <f>1/(C177*Invoer!$G$8*(Invoer!N179+273.15)*10^3)</f>
        <v>1.3228049965077719</v>
      </c>
      <c r="E177" s="20">
        <f>Invoer!M179</f>
        <v>4.4487847553682515E-4</v>
      </c>
      <c r="F177" s="21">
        <f>IFERROR(Invoer!V179 * Invoer!$G$11/(Invoer!W179+Invoer!$G$11) * (Invoer!N179 + 273.15) / 273.15,0)</f>
        <v>1479.873717519908</v>
      </c>
      <c r="G177" s="21">
        <f t="shared" si="8"/>
        <v>35516.969220477797</v>
      </c>
      <c r="H177" s="119">
        <f>IF(Invoer!AJ179=0,0,(2.1473*Invoer!AJ179-11.45))</f>
        <v>65.852800000000002</v>
      </c>
      <c r="I177" s="119">
        <f>IF(Invoer!AK179=0,0,(2.1473*Invoer!AK179-11.45))</f>
        <v>65.852800000000002</v>
      </c>
      <c r="J177" s="119">
        <f>IF(Invoer!AL179=0,0,(2.1473*Invoer!AL179-11.45))</f>
        <v>65.852800000000002</v>
      </c>
      <c r="K177" s="21">
        <f t="shared" si="9"/>
        <v>56896.819199999998</v>
      </c>
      <c r="L177" s="115">
        <f>((Invoer!$G$13/Invoer!$G$14)^-0.49)*34500*((G177 / (24 * 60 * 60) * Invoer!$G$13)/Invoer!$G$7)^0.86</f>
        <v>7.8719694960650601</v>
      </c>
      <c r="M177" s="17">
        <f>IF(L177=0,((Invoer!$G$13/Invoer!$G$14)^-0.49)*34500*((K177 / (24 * 60 * 60) * Invoer!$G$13)/Invoer!$G$7)^0.86,L177)</f>
        <v>7.8719694960650601</v>
      </c>
      <c r="N177" s="9">
        <f>M177*(1.024^(Invoer!M179-20))</f>
        <v>4.8987903308149248</v>
      </c>
      <c r="O177" s="50">
        <f>IF(G177=0,((D177*E177*(1-EXP((-N177/D177)*(Invoer!$G$7/K177))))*(K177/Invoer!$G$7)),((D177*E177*(1-EXP((-N177/D177)*(Invoer!$G$7/G177))))*(G177/Invoer!$G$7)))</f>
        <v>1.2749318663326699E-3</v>
      </c>
      <c r="P177" s="117">
        <f>IFERROR(O177*Invoer!$G$7*(5/(60*24)),0)</f>
        <v>5.0466053042334848E-2</v>
      </c>
      <c r="Q177" s="55"/>
      <c r="U177" s="16">
        <f>Invoer!$G$9*EXP(Invoer!$G$12*(1/(Invoer!P179+273.15)-1/Invoer!$G$10))</f>
        <v>3.131960442613644E-2</v>
      </c>
      <c r="V177" s="20">
        <f>1/ ( U177*Invoer!$G$8 * (Invoer!P179 + 273.15) * 1000 )</f>
        <v>1.3228049965077719</v>
      </c>
      <c r="W177" s="30">
        <f>Invoer!O179</f>
        <v>0</v>
      </c>
      <c r="X177" s="20">
        <f>Invoer!$C$11*(Invoer!O179-Invoer!$G$20/V177)</f>
        <v>-6.8037239228458876E-4</v>
      </c>
      <c r="Y177" s="11">
        <f t="shared" si="10"/>
        <v>0</v>
      </c>
      <c r="Z177" s="22">
        <f>Y177*Invoer!$C$13 * (5/(60*24))</f>
        <v>0</v>
      </c>
      <c r="AE177" s="20">
        <f>Z177*Invoer!$G$21/1000</f>
        <v>0</v>
      </c>
      <c r="AF177" s="20">
        <f>P177*Invoer!$G$21/1000</f>
        <v>1.3373504056218736E-2</v>
      </c>
      <c r="AK177" s="62">
        <f>IF(Berekeningen!F177/(60/5)*Invoer!$G$18=0,(K177/24)/(60/5),Berekeningen!F177/(60/5)*Invoer!$G$18)</f>
        <v>2.9967442779778137</v>
      </c>
      <c r="AL177" s="17">
        <f>AK177*Invoer!$G$19</f>
        <v>1.9448870364076012</v>
      </c>
    </row>
    <row r="178" spans="1:38" x14ac:dyDescent="0.35">
      <c r="A178" s="61">
        <v>0.60763888888888895</v>
      </c>
      <c r="B178" s="54"/>
      <c r="C178" s="16">
        <f>Invoer!$G$9*EXP(Invoer!$G$12*(1/(Invoer!N180+273.15)-1/Invoer!$G$10))</f>
        <v>3.1317207810006985E-2</v>
      </c>
      <c r="D178" s="10">
        <f>1/(C178*Invoer!$G$8*(Invoer!N180+273.15)*10^3)</f>
        <v>1.3228952399093763</v>
      </c>
      <c r="E178" s="20">
        <f>Invoer!M180</f>
        <v>3.9906443197423869E-4</v>
      </c>
      <c r="F178" s="21">
        <f>IFERROR(Invoer!V180 * Invoer!$G$11/(Invoer!W180+Invoer!$G$11) * (Invoer!N180 + 273.15) / 273.15,0)</f>
        <v>1472.9313579139719</v>
      </c>
      <c r="G178" s="21">
        <f t="shared" si="8"/>
        <v>35350.352589935326</v>
      </c>
      <c r="H178" s="119">
        <f>IF(Invoer!AJ180=0,0,(2.1473*Invoer!AJ180-11.45))</f>
        <v>65.852800000000002</v>
      </c>
      <c r="I178" s="119">
        <f>IF(Invoer!AK180=0,0,(2.1473*Invoer!AK180-11.45))</f>
        <v>65.852800000000002</v>
      </c>
      <c r="J178" s="119">
        <f>IF(Invoer!AL180=0,0,(2.1473*Invoer!AL180-11.45))</f>
        <v>65.852800000000002</v>
      </c>
      <c r="K178" s="21">
        <f t="shared" si="9"/>
        <v>56896.819199999998</v>
      </c>
      <c r="L178" s="115">
        <f>((Invoer!$G$13/Invoer!$G$14)^-0.49)*34500*((G178 / (24 * 60 * 60) * Invoer!$G$13)/Invoer!$G$7)^0.86</f>
        <v>7.8402002324273523</v>
      </c>
      <c r="M178" s="17">
        <f>IF(L178=0,((Invoer!$G$13/Invoer!$G$14)^-0.49)*34500*((K178 / (24 * 60 * 60) * Invoer!$G$13)/Invoer!$G$7)^0.86,L178)</f>
        <v>7.8402002324273523</v>
      </c>
      <c r="N178" s="9">
        <f>M178*(1.024^(Invoer!M180-20))</f>
        <v>4.8790147596257851</v>
      </c>
      <c r="O178" s="50">
        <f>IF(G178=0,((D178*E178*(1-EXP((-N178/D178)*(Invoer!$G$7/K178))))*(K178/Invoer!$G$7)),((D178*E178*(1-EXP((-N178/D178)*(Invoer!$G$7/G178))))*(G178/Invoer!$G$7)))</f>
        <v>1.1386998328225268E-3</v>
      </c>
      <c r="P178" s="117">
        <f>IFERROR(O178*Invoer!$G$7*(5/(60*24)),0)</f>
        <v>4.5073535049225018E-2</v>
      </c>
      <c r="Q178" s="55"/>
      <c r="U178" s="16">
        <f>Invoer!$G$9*EXP(Invoer!$G$12*(1/(Invoer!P180+273.15)-1/Invoer!$G$10))</f>
        <v>3.1317207810006985E-2</v>
      </c>
      <c r="V178" s="20">
        <f>1/ ( U178*Invoer!$G$8 * (Invoer!P180 + 273.15) * 1000 )</f>
        <v>1.3228952399093763</v>
      </c>
      <c r="W178" s="30">
        <f>Invoer!O180</f>
        <v>0</v>
      </c>
      <c r="X178" s="20">
        <f>Invoer!$C$11*(Invoer!O180-Invoer!$G$20/V178)</f>
        <v>-6.8032597960036021E-4</v>
      </c>
      <c r="Y178" s="11">
        <f t="shared" si="10"/>
        <v>0</v>
      </c>
      <c r="Z178" s="22">
        <f>Y178*Invoer!$C$13 * (5/(60*24))</f>
        <v>0</v>
      </c>
      <c r="AE178" s="20">
        <f>Z178*Invoer!$G$21/1000</f>
        <v>0</v>
      </c>
      <c r="AF178" s="20">
        <f>P178*Invoer!$G$21/1000</f>
        <v>1.194448678804463E-2</v>
      </c>
      <c r="AK178" s="62">
        <f>IF(Berekeningen!F178/(60/5)*Invoer!$G$18=0,(K178/24)/(60/5),Berekeningen!F178/(60/5)*Invoer!$G$18)</f>
        <v>2.9826859997757929</v>
      </c>
      <c r="AL178" s="17">
        <f>AK178*Invoer!$G$19</f>
        <v>1.9357632138544896</v>
      </c>
    </row>
    <row r="179" spans="1:38" x14ac:dyDescent="0.35">
      <c r="A179" s="61">
        <v>0.61111111111111105</v>
      </c>
      <c r="B179" s="54"/>
      <c r="C179" s="16">
        <f>Invoer!$G$9*EXP(Invoer!$G$12*(1/(Invoer!N181+273.15)-1/Invoer!$G$10))</f>
        <v>3.1309060984530096E-2</v>
      </c>
      <c r="D179" s="10">
        <f>1/(C179*Invoer!$G$8*(Invoer!N181+273.15)*10^3)</f>
        <v>1.3232021016303084</v>
      </c>
      <c r="E179" s="20">
        <f>Invoer!M181</f>
        <v>3.6289545022327729E-4</v>
      </c>
      <c r="F179" s="21">
        <f>IFERROR(Invoer!V181 * Invoer!$G$11/(Invoer!W181+Invoer!$G$11) * (Invoer!N181 + 273.15) / 273.15,0)</f>
        <v>1460.6788913796224</v>
      </c>
      <c r="G179" s="21">
        <f t="shared" si="8"/>
        <v>35056.293393110936</v>
      </c>
      <c r="H179" s="119">
        <f>IF(Invoer!AJ181=0,0,(2.1473*Invoer!AJ181-11.45))</f>
        <v>65.852800000000002</v>
      </c>
      <c r="I179" s="119">
        <f>IF(Invoer!AK181=0,0,(2.1473*Invoer!AK181-11.45))</f>
        <v>65.852800000000002</v>
      </c>
      <c r="J179" s="119">
        <f>IF(Invoer!AL181=0,0,(2.1473*Invoer!AL181-11.45))</f>
        <v>65.852800000000002</v>
      </c>
      <c r="K179" s="21">
        <f t="shared" si="9"/>
        <v>56896.819199999998</v>
      </c>
      <c r="L179" s="115">
        <f>((Invoer!$G$13/Invoer!$G$14)^-0.49)*34500*((G179 / (24 * 60 * 60) * Invoer!$G$13)/Invoer!$G$7)^0.86</f>
        <v>7.7840798997961684</v>
      </c>
      <c r="M179" s="17">
        <f>IF(L179=0,((Invoer!$G$13/Invoer!$G$14)^-0.49)*34500*((K179 / (24 * 60 * 60) * Invoer!$G$13)/Invoer!$G$7)^0.86,L179)</f>
        <v>7.7840798997961684</v>
      </c>
      <c r="N179" s="9">
        <f>M179*(1.024^(Invoer!M181-20))</f>
        <v>4.8440865050828066</v>
      </c>
      <c r="O179" s="50">
        <f>IF(G179=0,((D179*E179*(1-EXP((-N179/D179)*(Invoer!$G$7/K179))))*(K179/Invoer!$G$7)),((D179*E179*(1-EXP((-N179/D179)*(Invoer!$G$7/G179))))*(G179/Invoer!$G$7)))</f>
        <v>1.0276196418312188E-3</v>
      </c>
      <c r="P179" s="117">
        <f>IFERROR(O179*Invoer!$G$7*(5/(60*24)),0)</f>
        <v>4.0676610822485748E-2</v>
      </c>
      <c r="Q179" s="55"/>
      <c r="U179" s="16">
        <f>Invoer!$G$9*EXP(Invoer!$G$12*(1/(Invoer!P181+273.15)-1/Invoer!$G$10))</f>
        <v>3.1309060984530096E-2</v>
      </c>
      <c r="V179" s="20">
        <f>1/ ( U179*Invoer!$G$8 * (Invoer!P181 + 273.15) * 1000 )</f>
        <v>1.3232021016303084</v>
      </c>
      <c r="W179" s="30">
        <f>Invoer!O181</f>
        <v>0</v>
      </c>
      <c r="X179" s="20">
        <f>Invoer!$C$11*(Invoer!O181-Invoer!$G$20/V179)</f>
        <v>-6.8016820627107225E-4</v>
      </c>
      <c r="Y179" s="11">
        <f t="shared" si="10"/>
        <v>0</v>
      </c>
      <c r="Z179" s="22">
        <f>Y179*Invoer!$C$13 * (5/(60*24))</f>
        <v>0</v>
      </c>
      <c r="AE179" s="20">
        <f>Z179*Invoer!$G$21/1000</f>
        <v>0</v>
      </c>
      <c r="AF179" s="20">
        <f>P179*Invoer!$G$21/1000</f>
        <v>1.0779301867958724E-2</v>
      </c>
      <c r="AK179" s="62">
        <f>IF(Berekeningen!F179/(60/5)*Invoer!$G$18=0,(K179/24)/(60/5),Berekeningen!F179/(60/5)*Invoer!$G$18)</f>
        <v>2.957874755043735</v>
      </c>
      <c r="AL179" s="17">
        <f>AK179*Invoer!$G$19</f>
        <v>1.9196607160233841</v>
      </c>
    </row>
    <row r="180" spans="1:38" x14ac:dyDescent="0.35">
      <c r="A180" s="61">
        <v>0.61458333333333304</v>
      </c>
      <c r="B180" s="54"/>
      <c r="C180" s="16">
        <f>Invoer!$G$9*EXP(Invoer!$G$12*(1/(Invoer!N182+273.15)-1/Invoer!$G$10))</f>
        <v>3.1290859758220296E-2</v>
      </c>
      <c r="D180" s="10">
        <f>1/(C180*Invoer!$G$8*(Invoer!N182+273.15)*10^3)</f>
        <v>1.3238882187214356</v>
      </c>
      <c r="E180" s="20">
        <f>Invoer!M182</f>
        <v>3.267264684723159E-4</v>
      </c>
      <c r="F180" s="21">
        <f>IFERROR(Invoer!V182 * Invoer!$G$11/(Invoer!W182+Invoer!$G$11) * (Invoer!N182 + 273.15) / 273.15,0)</f>
        <v>1492.9976040001247</v>
      </c>
      <c r="G180" s="21">
        <f t="shared" si="8"/>
        <v>35831.942496002994</v>
      </c>
      <c r="H180" s="119">
        <f>IF(Invoer!AJ182=0,0,(2.1473*Invoer!AJ182-11.45))</f>
        <v>65.852800000000002</v>
      </c>
      <c r="I180" s="119">
        <f>IF(Invoer!AK182=0,0,(2.1473*Invoer!AK182-11.45))</f>
        <v>65.852800000000002</v>
      </c>
      <c r="J180" s="119">
        <f>IF(Invoer!AL182=0,0,(2.1473*Invoer!AL182-11.45))</f>
        <v>65.852800000000002</v>
      </c>
      <c r="K180" s="21">
        <f t="shared" si="9"/>
        <v>56896.819199999998</v>
      </c>
      <c r="L180" s="115">
        <f>((Invoer!$G$13/Invoer!$G$14)^-0.49)*34500*((G180 / (24 * 60 * 60) * Invoer!$G$13)/Invoer!$G$7)^0.86</f>
        <v>7.9319694452596616</v>
      </c>
      <c r="M180" s="17">
        <f>IF(L180=0,((Invoer!$G$13/Invoer!$G$14)^-0.49)*34500*((K180 / (24 * 60 * 60) * Invoer!$G$13)/Invoer!$G$7)^0.86,L180)</f>
        <v>7.9319694452596616</v>
      </c>
      <c r="N180" s="9">
        <f>M180*(1.024^(Invoer!M182-20))</f>
        <v>4.9361149530410628</v>
      </c>
      <c r="O180" s="50">
        <f>IF(G180=0,((D180*E180*(1-EXP((-N180/D180)*(Invoer!$G$7/K180))))*(K180/Invoer!$G$7)),((D180*E180*(1-EXP((-N180/D180)*(Invoer!$G$7/G180))))*(G180/Invoer!$G$7)))</f>
        <v>9.4439617723909765E-4</v>
      </c>
      <c r="P180" s="117">
        <f>IFERROR(O180*Invoer!$G$7*(5/(60*24)),0)</f>
        <v>3.7382348682380946E-2</v>
      </c>
      <c r="Q180" s="55"/>
      <c r="U180" s="16">
        <f>Invoer!$G$9*EXP(Invoer!$G$12*(1/(Invoer!P182+273.15)-1/Invoer!$G$10))</f>
        <v>3.1290859758220296E-2</v>
      </c>
      <c r="V180" s="20">
        <f>1/ ( U180*Invoer!$G$8 * (Invoer!P182 + 273.15) * 1000 )</f>
        <v>1.3238882187214356</v>
      </c>
      <c r="W180" s="30">
        <f>Invoer!O182</f>
        <v>0</v>
      </c>
      <c r="X180" s="20">
        <f>Invoer!$C$11*(Invoer!O182-Invoer!$G$20/V180)</f>
        <v>-6.7981570292179809E-4</v>
      </c>
      <c r="Y180" s="11">
        <f t="shared" si="10"/>
        <v>0</v>
      </c>
      <c r="Z180" s="22">
        <f>Y180*Invoer!$C$13 * (5/(60*24))</f>
        <v>0</v>
      </c>
      <c r="AE180" s="20">
        <f>Z180*Invoer!$G$21/1000</f>
        <v>0</v>
      </c>
      <c r="AF180" s="20">
        <f>P180*Invoer!$G$21/1000</f>
        <v>9.9063224008309504E-3</v>
      </c>
      <c r="AK180" s="62">
        <f>IF(Berekeningen!F180/(60/5)*Invoer!$G$18=0,(K180/24)/(60/5),Berekeningen!F180/(60/5)*Invoer!$G$18)</f>
        <v>3.0233201481002525</v>
      </c>
      <c r="AL180" s="17">
        <f>AK180*Invoer!$G$19</f>
        <v>1.962134776117064</v>
      </c>
    </row>
    <row r="181" spans="1:38" x14ac:dyDescent="0.35">
      <c r="A181" s="61">
        <v>0.61805555555555503</v>
      </c>
      <c r="B181" s="54"/>
      <c r="C181" s="16">
        <f>Invoer!$G$9*EXP(Invoer!$G$12*(1/(Invoer!N183+273.15)-1/Invoer!$G$10))</f>
        <v>3.1288465818851634E-2</v>
      </c>
      <c r="D181" s="10">
        <f>1/(C181*Invoer!$G$8*(Invoer!N183+273.15)*10^3)</f>
        <v>1.32397851692553</v>
      </c>
      <c r="E181" s="20">
        <f>Invoer!M183</f>
        <v>2.9055748672135451E-4</v>
      </c>
      <c r="F181" s="21">
        <f>IFERROR(Invoer!V183 * Invoer!$G$11/(Invoer!W183+Invoer!$G$11) * (Invoer!N183 + 273.15) / 273.15,0)</f>
        <v>1485.4754092078851</v>
      </c>
      <c r="G181" s="21">
        <f t="shared" si="8"/>
        <v>35651.40982098924</v>
      </c>
      <c r="H181" s="119">
        <f>IF(Invoer!AJ183=0,0,(2.1473*Invoer!AJ183-11.45))</f>
        <v>65.852800000000002</v>
      </c>
      <c r="I181" s="119">
        <f>IF(Invoer!AK183=0,0,(2.1473*Invoer!AK183-11.45))</f>
        <v>65.852800000000002</v>
      </c>
      <c r="J181" s="119">
        <f>IF(Invoer!AL183=0,0,(2.1473*Invoer!AL183-11.45))</f>
        <v>65.852800000000002</v>
      </c>
      <c r="K181" s="21">
        <f t="shared" si="9"/>
        <v>56896.819199999998</v>
      </c>
      <c r="L181" s="115">
        <f>((Invoer!$G$13/Invoer!$G$14)^-0.49)*34500*((G181 / (24 * 60 * 60) * Invoer!$G$13)/Invoer!$G$7)^0.86</f>
        <v>7.8975884548262822</v>
      </c>
      <c r="M181" s="17">
        <f>IF(L181=0,((Invoer!$G$13/Invoer!$G$14)^-0.49)*34500*((K181 / (24 * 60 * 60) * Invoer!$G$13)/Invoer!$G$7)^0.86,L181)</f>
        <v>7.8975884548262822</v>
      </c>
      <c r="N181" s="9">
        <f>M181*(1.024^(Invoer!M183-20))</f>
        <v>4.914715228520933</v>
      </c>
      <c r="O181" s="50">
        <f>IF(G181=0,((D181*E181*(1-EXP((-N181/D181)*(Invoer!$G$7/K181))))*(K181/Invoer!$G$7)),((D181*E181*(1-EXP((-N181/D181)*(Invoer!$G$7/G181))))*(G181/Invoer!$G$7)))</f>
        <v>8.3595409389483611E-4</v>
      </c>
      <c r="P181" s="117">
        <f>IFERROR(O181*Invoer!$G$7*(5/(60*24)),0)</f>
        <v>3.3089849550003929E-2</v>
      </c>
      <c r="Q181" s="55"/>
      <c r="U181" s="16">
        <f>Invoer!$G$9*EXP(Invoer!$G$12*(1/(Invoer!P183+273.15)-1/Invoer!$G$10))</f>
        <v>3.1288465818851634E-2</v>
      </c>
      <c r="V181" s="20">
        <f>1/ ( U181*Invoer!$G$8 * (Invoer!P183 + 273.15) * 1000 )</f>
        <v>1.32397851692553</v>
      </c>
      <c r="W181" s="30">
        <f>Invoer!O183</f>
        <v>0</v>
      </c>
      <c r="X181" s="20">
        <f>Invoer!$C$11*(Invoer!O183-Invoer!$G$20/V181)</f>
        <v>-6.7976933801760652E-4</v>
      </c>
      <c r="Y181" s="11">
        <f t="shared" si="10"/>
        <v>0</v>
      </c>
      <c r="Z181" s="22">
        <f>Y181*Invoer!$C$13 * (5/(60*24))</f>
        <v>0</v>
      </c>
      <c r="AE181" s="20">
        <f>Z181*Invoer!$G$21/1000</f>
        <v>0</v>
      </c>
      <c r="AF181" s="20">
        <f>P181*Invoer!$G$21/1000</f>
        <v>8.7688101307510403E-3</v>
      </c>
      <c r="AK181" s="62">
        <f>IF(Berekeningen!F181/(60/5)*Invoer!$G$18=0,(K181/24)/(60/5),Berekeningen!F181/(60/5)*Invoer!$G$18)</f>
        <v>3.0080877036459674</v>
      </c>
      <c r="AL181" s="17">
        <f>AK181*Invoer!$G$19</f>
        <v>1.9522489196662329</v>
      </c>
    </row>
    <row r="182" spans="1:38" x14ac:dyDescent="0.35">
      <c r="A182" s="61">
        <v>0.62152777777777801</v>
      </c>
      <c r="B182" s="54"/>
      <c r="C182" s="16">
        <f>Invoer!$G$9*EXP(Invoer!$G$12*(1/(Invoer!N184+273.15)-1/Invoer!$G$10))</f>
        <v>3.12865508278505E-2</v>
      </c>
      <c r="D182" s="10">
        <f>1/(C182*Invoer!$G$8*(Invoer!N184+273.15)*10^3)</f>
        <v>1.3240507587775814</v>
      </c>
      <c r="E182" s="20">
        <f>Invoer!M184</f>
        <v>2.5438850497039311E-4</v>
      </c>
      <c r="F182" s="21">
        <f>IFERROR(Invoer!V184 * Invoer!$G$11/(Invoer!W184+Invoer!$G$11) * (Invoer!N184 + 273.15) / 273.15,0)</f>
        <v>1469.8100659714619</v>
      </c>
      <c r="G182" s="21">
        <f t="shared" si="8"/>
        <v>35275.441583315085</v>
      </c>
      <c r="H182" s="119">
        <f>IF(Invoer!AJ184=0,0,(2.1473*Invoer!AJ184-11.45))</f>
        <v>65.852800000000002</v>
      </c>
      <c r="I182" s="119">
        <f>IF(Invoer!AK184=0,0,(2.1473*Invoer!AK184-11.45))</f>
        <v>65.852800000000002</v>
      </c>
      <c r="J182" s="119">
        <f>IF(Invoer!AL184=0,0,(2.1473*Invoer!AL184-11.45))</f>
        <v>65.852800000000002</v>
      </c>
      <c r="K182" s="21">
        <f t="shared" si="9"/>
        <v>56896.819199999998</v>
      </c>
      <c r="L182" s="115">
        <f>((Invoer!$G$13/Invoer!$G$14)^-0.49)*34500*((G182 / (24 * 60 * 60) * Invoer!$G$13)/Invoer!$G$7)^0.86</f>
        <v>7.8259099122995543</v>
      </c>
      <c r="M182" s="17">
        <f>IF(L182=0,((Invoer!$G$13/Invoer!$G$14)^-0.49)*34500*((K182 / (24 * 60 * 60) * Invoer!$G$13)/Invoer!$G$7)^0.86,L182)</f>
        <v>7.8259099122995543</v>
      </c>
      <c r="N182" s="9">
        <f>M182*(1.024^(Invoer!M184-20))</f>
        <v>4.8701050770270413</v>
      </c>
      <c r="O182" s="50">
        <f>IF(G182=0,((D182*E182*(1-EXP((-N182/D182)*(Invoer!$G$7/K182))))*(K182/Invoer!$G$7)),((D182*E182*(1-EXP((-N182/D182)*(Invoer!$G$7/G182))))*(G182/Invoer!$G$7)))</f>
        <v>7.2475392229855249E-4</v>
      </c>
      <c r="P182" s="117">
        <f>IFERROR(O182*Invoer!$G$7*(5/(60*24)),0)</f>
        <v>2.8688176090984369E-2</v>
      </c>
      <c r="Q182" s="55"/>
      <c r="U182" s="16">
        <f>Invoer!$G$9*EXP(Invoer!$G$12*(1/(Invoer!P184+273.15)-1/Invoer!$G$10))</f>
        <v>3.12865508278505E-2</v>
      </c>
      <c r="V182" s="20">
        <f>1/ ( U182*Invoer!$G$8 * (Invoer!P184 + 273.15) * 1000 )</f>
        <v>1.3240507587775814</v>
      </c>
      <c r="W182" s="30">
        <f>Invoer!O184</f>
        <v>0</v>
      </c>
      <c r="X182" s="20">
        <f>Invoer!$C$11*(Invoer!O184-Invoer!$G$20/V182)</f>
        <v>-6.7973224895918438E-4</v>
      </c>
      <c r="Y182" s="11">
        <f t="shared" si="10"/>
        <v>0</v>
      </c>
      <c r="Z182" s="22">
        <f>Y182*Invoer!$C$13 * (5/(60*24))</f>
        <v>0</v>
      </c>
      <c r="AE182" s="20">
        <f>Z182*Invoer!$G$21/1000</f>
        <v>0</v>
      </c>
      <c r="AF182" s="20">
        <f>P182*Invoer!$G$21/1000</f>
        <v>7.6023666641108576E-3</v>
      </c>
      <c r="AK182" s="62">
        <f>IF(Berekeningen!F182/(60/5)*Invoer!$G$18=0,(K182/24)/(60/5),Berekeningen!F182/(60/5)*Invoer!$G$18)</f>
        <v>2.9763653835922104</v>
      </c>
      <c r="AL182" s="17">
        <f>AK182*Invoer!$G$19</f>
        <v>1.9316611339513445</v>
      </c>
    </row>
    <row r="183" spans="1:38" x14ac:dyDescent="0.35">
      <c r="A183" s="61">
        <v>0.625</v>
      </c>
      <c r="B183" s="54"/>
      <c r="C183" s="16">
        <f>Invoer!$G$9*EXP(Invoer!$G$12*(1/(Invoer!N185+273.15)-1/Invoer!$G$10))</f>
        <v>3.1274824620127796E-2</v>
      </c>
      <c r="D183" s="10">
        <f>1/(C183*Invoer!$G$8*(Invoer!N185+273.15)*10^3)</f>
        <v>1.3244933039141142</v>
      </c>
      <c r="E183" s="20">
        <f>Invoer!M185</f>
        <v>2.1821952321943172E-4</v>
      </c>
      <c r="F183" s="21">
        <f>IFERROR(Invoer!V185 * Invoer!$G$11/(Invoer!W185+Invoer!$G$11) * (Invoer!N185 + 273.15) / 273.15,0)</f>
        <v>1627.0001271359865</v>
      </c>
      <c r="G183" s="21">
        <f t="shared" si="8"/>
        <v>39048.003051263673</v>
      </c>
      <c r="H183" s="119">
        <f>IF(Invoer!AJ185=0,0,(2.1473*Invoer!AJ185-11.45))</f>
        <v>65.852800000000002</v>
      </c>
      <c r="I183" s="119">
        <f>IF(Invoer!AK185=0,0,(2.1473*Invoer!AK185-11.45))</f>
        <v>65.852800000000002</v>
      </c>
      <c r="J183" s="119">
        <f>IF(Invoer!AL185=0,0,(2.1473*Invoer!AL185-11.45))</f>
        <v>65.852800000000002</v>
      </c>
      <c r="K183" s="21">
        <f t="shared" si="9"/>
        <v>56896.819199999998</v>
      </c>
      <c r="L183" s="115">
        <f>((Invoer!$G$13/Invoer!$G$14)^-0.49)*34500*((G183 / (24 * 60 * 60) * Invoer!$G$13)/Invoer!$G$7)^0.86</f>
        <v>8.5405044252057554</v>
      </c>
      <c r="M183" s="17">
        <f>IF(L183=0,((Invoer!$G$13/Invoer!$G$14)^-0.49)*34500*((K183 / (24 * 60 * 60) * Invoer!$G$13)/Invoer!$G$7)^0.86,L183)</f>
        <v>8.5405044252057554</v>
      </c>
      <c r="N183" s="9">
        <f>M183*(1.024^(Invoer!M185-20))</f>
        <v>5.3147964580445484</v>
      </c>
      <c r="O183" s="50">
        <f>IF(G183=0,((D183*E183*(1-EXP((-N183/D183)*(Invoer!$G$7/K183))))*(K183/Invoer!$G$7)),((D183*E183*(1-EXP((-N183/D183)*(Invoer!$G$7/G183))))*(G183/Invoer!$G$7)))</f>
        <v>6.8320115960605052E-4</v>
      </c>
      <c r="P183" s="117">
        <f>IFERROR(O183*Invoer!$G$7*(5/(60*24)),0)</f>
        <v>2.7043379234406167E-2</v>
      </c>
      <c r="Q183" s="55"/>
      <c r="U183" s="16">
        <f>Invoer!$G$9*EXP(Invoer!$G$12*(1/(Invoer!P185+273.15)-1/Invoer!$G$10))</f>
        <v>3.1274824620127796E-2</v>
      </c>
      <c r="V183" s="20">
        <f>1/ ( U183*Invoer!$G$8 * (Invoer!P185 + 273.15) * 1000 )</f>
        <v>1.3244933039141142</v>
      </c>
      <c r="W183" s="30">
        <f>Invoer!O185</f>
        <v>0</v>
      </c>
      <c r="X183" s="20">
        <f>Invoer!$C$11*(Invoer!O185-Invoer!$G$20/V183)</f>
        <v>-6.7950513403151175E-4</v>
      </c>
      <c r="Y183" s="11">
        <f t="shared" si="10"/>
        <v>0</v>
      </c>
      <c r="Z183" s="22">
        <f>Y183*Invoer!$C$13 * (5/(60*24))</f>
        <v>0</v>
      </c>
      <c r="AE183" s="20">
        <f>Z183*Invoer!$G$21/1000</f>
        <v>0</v>
      </c>
      <c r="AF183" s="20">
        <f>P183*Invoer!$G$21/1000</f>
        <v>7.1664954971176345E-3</v>
      </c>
      <c r="AK183" s="62">
        <f>IF(Berekeningen!F183/(60/5)*Invoer!$G$18=0,(K183/24)/(60/5),Berekeningen!F183/(60/5)*Invoer!$G$18)</f>
        <v>3.2946752574503724</v>
      </c>
      <c r="AL183" s="17">
        <f>AK183*Invoer!$G$19</f>
        <v>2.1382442420852916</v>
      </c>
    </row>
    <row r="184" spans="1:38" x14ac:dyDescent="0.35">
      <c r="A184" s="61">
        <v>0.62847222222222199</v>
      </c>
      <c r="B184" s="54"/>
      <c r="C184" s="16">
        <f>Invoer!$G$9*EXP(Invoer!$G$12*(1/(Invoer!N186+273.15)-1/Invoer!$G$10))</f>
        <v>3.1274106862831386E-2</v>
      </c>
      <c r="D184" s="10">
        <f>1/(C184*Invoer!$G$8*(Invoer!N186+273.15)*10^3)</f>
        <v>1.3245204020775945</v>
      </c>
      <c r="E184" s="20">
        <f>Invoer!M186</f>
        <v>1.8205054146847033E-4</v>
      </c>
      <c r="F184" s="21">
        <f>IFERROR(Invoer!V186 * Invoer!$G$11/(Invoer!W186+Invoer!$G$11) * (Invoer!N186 + 273.15) / 273.15,0)</f>
        <v>1258.174272206709</v>
      </c>
      <c r="G184" s="21">
        <f t="shared" si="8"/>
        <v>30196.182532961015</v>
      </c>
      <c r="H184" s="119">
        <f>IF(Invoer!AJ186=0,0,(2.1473*Invoer!AJ186-11.45))</f>
        <v>65.852800000000002</v>
      </c>
      <c r="I184" s="119">
        <f>IF(Invoer!AK186=0,0,(2.1473*Invoer!AK186-11.45))</f>
        <v>65.852800000000002</v>
      </c>
      <c r="J184" s="119">
        <f>IF(Invoer!AL186=0,0,(2.1473*Invoer!AL186-11.45))</f>
        <v>65.852800000000002</v>
      </c>
      <c r="K184" s="21">
        <f t="shared" si="9"/>
        <v>56896.819199999998</v>
      </c>
      <c r="L184" s="115">
        <f>((Invoer!$G$13/Invoer!$G$14)^-0.49)*34500*((G184 / (24 * 60 * 60) * Invoer!$G$13)/Invoer!$G$7)^0.86</f>
        <v>6.8464790814733547</v>
      </c>
      <c r="M184" s="17">
        <f>IF(L184=0,((Invoer!$G$13/Invoer!$G$14)^-0.49)*34500*((K184 / (24 * 60 * 60) * Invoer!$G$13)/Invoer!$G$7)^0.86,L184)</f>
        <v>6.8464790814733547</v>
      </c>
      <c r="N184" s="9">
        <f>M184*(1.024^(Invoer!M186-20))</f>
        <v>4.2605927878799941</v>
      </c>
      <c r="O184" s="50">
        <f>IF(G184=0,((D184*E184*(1-EXP((-N184/D184)*(Invoer!$G$7/K184))))*(K184/Invoer!$G$7)),((D184*E184*(1-EXP((-N184/D184)*(Invoer!$G$7/G184))))*(G184/Invoer!$G$7)))</f>
        <v>4.4907979354775308E-4</v>
      </c>
      <c r="P184" s="117">
        <f>IFERROR(O184*Invoer!$G$7*(5/(60*24)),0)</f>
        <v>1.7776075161265226E-2</v>
      </c>
      <c r="Q184" s="55"/>
      <c r="U184" s="16">
        <f>Invoer!$G$9*EXP(Invoer!$G$12*(1/(Invoer!P186+273.15)-1/Invoer!$G$10))</f>
        <v>3.1274106862831386E-2</v>
      </c>
      <c r="V184" s="20">
        <f>1/ ( U184*Invoer!$G$8 * (Invoer!P186 + 273.15) * 1000 )</f>
        <v>1.3245204020775945</v>
      </c>
      <c r="W184" s="30">
        <f>Invoer!O186</f>
        <v>0</v>
      </c>
      <c r="X184" s="20">
        <f>Invoer!$C$11*(Invoer!O186-Invoer!$G$20/V184)</f>
        <v>-6.7949123213828402E-4</v>
      </c>
      <c r="Y184" s="11">
        <f t="shared" si="10"/>
        <v>0</v>
      </c>
      <c r="Z184" s="22">
        <f>Y184*Invoer!$C$13 * (5/(60*24))</f>
        <v>0</v>
      </c>
      <c r="AE184" s="20">
        <f>Z184*Invoer!$G$21/1000</f>
        <v>0</v>
      </c>
      <c r="AF184" s="20">
        <f>P184*Invoer!$G$21/1000</f>
        <v>4.7106599177352852E-3</v>
      </c>
      <c r="AK184" s="62">
        <f>IF(Berekeningen!F184/(60/5)*Invoer!$G$18=0,(K184/24)/(60/5),Berekeningen!F184/(60/5)*Invoer!$G$18)</f>
        <v>2.5478029012185854</v>
      </c>
      <c r="AL184" s="17">
        <f>AK184*Invoer!$G$19</f>
        <v>1.6535240828908619</v>
      </c>
    </row>
    <row r="185" spans="1:38" x14ac:dyDescent="0.35">
      <c r="A185" s="61">
        <v>0.63194444444444398</v>
      </c>
      <c r="B185" s="54"/>
      <c r="C185" s="16">
        <f>Invoer!$G$9*EXP(Invoer!$G$12*(1/(Invoer!N187+273.15)-1/Invoer!$G$10))</f>
        <v>3.1273149758124522E-2</v>
      </c>
      <c r="D185" s="10">
        <f>1/(C185*Invoer!$G$8*(Invoer!N187+273.15)*10^3)</f>
        <v>1.3245565383654305</v>
      </c>
      <c r="E185" s="20">
        <f>Invoer!M187</f>
        <v>1.4588155971750894E-4</v>
      </c>
      <c r="F185" s="21">
        <f>IFERROR(Invoer!V187 * Invoer!$G$11/(Invoer!W187+Invoer!$G$11) * (Invoer!N187 + 273.15) / 273.15,0)</f>
        <v>1137.6868514648861</v>
      </c>
      <c r="G185" s="21">
        <f t="shared" si="8"/>
        <v>27304.484435157268</v>
      </c>
      <c r="H185" s="119">
        <f>IF(Invoer!AJ187=0,0,(2.1473*Invoer!AJ187-11.45))</f>
        <v>65.852800000000002</v>
      </c>
      <c r="I185" s="119">
        <f>IF(Invoer!AK187=0,0,(2.1473*Invoer!AK187-11.45))</f>
        <v>65.852800000000002</v>
      </c>
      <c r="J185" s="119">
        <f>IF(Invoer!AL187=0,0,(2.1473*Invoer!AL187-11.45))</f>
        <v>65.852800000000002</v>
      </c>
      <c r="K185" s="21">
        <f t="shared" si="9"/>
        <v>56896.819199999998</v>
      </c>
      <c r="L185" s="115">
        <f>((Invoer!$G$13/Invoer!$G$14)^-0.49)*34500*((G185 / (24 * 60 * 60) * Invoer!$G$13)/Invoer!$G$7)^0.86</f>
        <v>6.2787002899285334</v>
      </c>
      <c r="M185" s="17">
        <f>IF(L185=0,((Invoer!$G$13/Invoer!$G$14)^-0.49)*34500*((K185 / (24 * 60 * 60) * Invoer!$G$13)/Invoer!$G$7)^0.86,L185)</f>
        <v>6.2787002899285334</v>
      </c>
      <c r="N185" s="9">
        <f>M185*(1.024^(Invoer!M187-20))</f>
        <v>3.9072583012577429</v>
      </c>
      <c r="O185" s="50">
        <f>IF(G185=0,((D185*E185*(1-EXP((-N185/D185)*(Invoer!$G$7/K185))))*(K185/Invoer!$G$7)),((D185*E185*(1-EXP((-N185/D185)*(Invoer!$G$7/G185))))*(G185/Invoer!$G$7)))</f>
        <v>3.277493753692775E-4</v>
      </c>
      <c r="P185" s="117">
        <f>IFERROR(O185*Invoer!$G$7*(5/(60*24)),0)</f>
        <v>1.2973412775033902E-2</v>
      </c>
      <c r="Q185" s="55"/>
      <c r="U185" s="16">
        <f>Invoer!$G$9*EXP(Invoer!$G$12*(1/(Invoer!P187+273.15)-1/Invoer!$G$10))</f>
        <v>3.1273149758124522E-2</v>
      </c>
      <c r="V185" s="20">
        <f>1/ ( U185*Invoer!$G$8 * (Invoer!P187 + 273.15) * 1000 )</f>
        <v>1.3245565383654305</v>
      </c>
      <c r="W185" s="30">
        <f>Invoer!O187</f>
        <v>0</v>
      </c>
      <c r="X185" s="20">
        <f>Invoer!$C$11*(Invoer!O187-Invoer!$G$20/V185)</f>
        <v>-6.7947269439373671E-4</v>
      </c>
      <c r="Y185" s="11">
        <f t="shared" si="10"/>
        <v>0</v>
      </c>
      <c r="Z185" s="22">
        <f>Y185*Invoer!$C$13 * (5/(60*24))</f>
        <v>0</v>
      </c>
      <c r="AE185" s="20">
        <f>Z185*Invoer!$G$21/1000</f>
        <v>0</v>
      </c>
      <c r="AF185" s="20">
        <f>P185*Invoer!$G$21/1000</f>
        <v>3.4379543853839838E-3</v>
      </c>
      <c r="AK185" s="62">
        <f>IF(Berekeningen!F185/(60/5)*Invoer!$G$18=0,(K185/24)/(60/5),Berekeningen!F185/(60/5)*Invoer!$G$18)</f>
        <v>2.3038158742163941</v>
      </c>
      <c r="AL185" s="17">
        <f>AK185*Invoer!$G$19</f>
        <v>1.4951765023664398</v>
      </c>
    </row>
    <row r="186" spans="1:38" x14ac:dyDescent="0.35">
      <c r="A186" s="61">
        <v>0.63541666666666696</v>
      </c>
      <c r="B186" s="54"/>
      <c r="C186" s="16">
        <f>Invoer!$G$9*EXP(Invoer!$G$12*(1/(Invoer!N188+273.15)-1/Invoer!$G$10))</f>
        <v>3.1266211815053284E-2</v>
      </c>
      <c r="D186" s="10">
        <f>1/(C186*Invoer!$G$8*(Invoer!N188+273.15)*10^3)</f>
        <v>1.3248185483193737</v>
      </c>
      <c r="E186" s="20">
        <f>Invoer!M188</f>
        <v>1.0971257799496925E-4</v>
      </c>
      <c r="F186" s="21">
        <f>IFERROR(Invoer!V188 * Invoer!$G$11/(Invoer!W188+Invoer!$G$11) * (Invoer!N188 + 273.15) / 273.15,0)</f>
        <v>1219.8722228950355</v>
      </c>
      <c r="G186" s="21">
        <f t="shared" si="8"/>
        <v>29276.933349480852</v>
      </c>
      <c r="H186" s="119">
        <f>IF(Invoer!AJ188=0,0,(2.1473*Invoer!AJ188-11.45))</f>
        <v>65.852800000000002</v>
      </c>
      <c r="I186" s="119">
        <f>IF(Invoer!AK188=0,0,(2.1473*Invoer!AK188-11.45))</f>
        <v>65.852800000000002</v>
      </c>
      <c r="J186" s="119">
        <f>IF(Invoer!AL188=0,0,(2.1473*Invoer!AL188-11.45))</f>
        <v>65.852800000000002</v>
      </c>
      <c r="K186" s="21">
        <f t="shared" si="9"/>
        <v>56896.819199999998</v>
      </c>
      <c r="L186" s="115">
        <f>((Invoer!$G$13/Invoer!$G$14)^-0.49)*34500*((G186 / (24 * 60 * 60) * Invoer!$G$13)/Invoer!$G$7)^0.86</f>
        <v>6.6668476643667773</v>
      </c>
      <c r="M186" s="17">
        <f>IF(L186=0,((Invoer!$G$13/Invoer!$G$14)^-0.49)*34500*((K186 / (24 * 60 * 60) * Invoer!$G$13)/Invoer!$G$7)^0.86,L186)</f>
        <v>6.6668476643667773</v>
      </c>
      <c r="N186" s="9">
        <f>M186*(1.024^(Invoer!M188-20))</f>
        <v>4.1488002822223153</v>
      </c>
      <c r="O186" s="50">
        <f>IF(G186=0,((D186*E186*(1-EXP((-N186/D186)*(Invoer!$G$7/K186))))*(K186/Invoer!$G$7)),((D186*E186*(1-EXP((-N186/D186)*(Invoer!$G$7/G186))))*(G186/Invoer!$G$7)))</f>
        <v>2.6300938760938169E-4</v>
      </c>
      <c r="P186" s="117">
        <f>IFERROR(O186*Invoer!$G$7*(5/(60*24)),0)</f>
        <v>1.0410788259538024E-2</v>
      </c>
      <c r="Q186" s="55"/>
      <c r="U186" s="16">
        <f>Invoer!$G$9*EXP(Invoer!$G$12*(1/(Invoer!P188+273.15)-1/Invoer!$G$10))</f>
        <v>3.1266211815053284E-2</v>
      </c>
      <c r="V186" s="20">
        <f>1/ ( U186*Invoer!$G$8 * (Invoer!P188 + 273.15) * 1000 )</f>
        <v>1.3248185483193737</v>
      </c>
      <c r="W186" s="30">
        <f>Invoer!O188</f>
        <v>0</v>
      </c>
      <c r="X186" s="20">
        <f>Invoer!$C$11*(Invoer!O188-Invoer!$G$20/V186)</f>
        <v>-6.7933831477655089E-4</v>
      </c>
      <c r="Y186" s="11">
        <f t="shared" si="10"/>
        <v>0</v>
      </c>
      <c r="Z186" s="22">
        <f>Y186*Invoer!$C$13 * (5/(60*24))</f>
        <v>0</v>
      </c>
      <c r="AE186" s="20">
        <f>Z186*Invoer!$G$21/1000</f>
        <v>0</v>
      </c>
      <c r="AF186" s="20">
        <f>P186*Invoer!$G$21/1000</f>
        <v>2.7588588887775766E-3</v>
      </c>
      <c r="AK186" s="62">
        <f>IF(Berekeningen!F186/(60/5)*Invoer!$G$18=0,(K186/24)/(60/5),Berekeningen!F186/(60/5)*Invoer!$G$18)</f>
        <v>2.470241251362447</v>
      </c>
      <c r="AL186" s="17">
        <f>AK186*Invoer!$G$19</f>
        <v>1.6031865721342282</v>
      </c>
    </row>
    <row r="187" spans="1:38" x14ac:dyDescent="0.35">
      <c r="A187" s="61">
        <v>0.63888888888888895</v>
      </c>
      <c r="B187" s="54"/>
      <c r="C187" s="16">
        <f>Invoer!$G$9*EXP(Invoer!$G$12*(1/(Invoer!N189+273.15)-1/Invoer!$G$10))</f>
        <v>3.1260471485721274E-2</v>
      </c>
      <c r="D187" s="10">
        <f>1/(C187*Invoer!$G$8*(Invoer!N189+273.15)*10^3)</f>
        <v>1.325035413209718</v>
      </c>
      <c r="E187" s="20">
        <f>Invoer!M189</f>
        <v>7.3543596215586149E-5</v>
      </c>
      <c r="F187" s="21">
        <f>IFERROR(Invoer!V189 * Invoer!$G$11/(Invoer!W189+Invoer!$G$11) * (Invoer!N189 + 273.15) / 273.15,0)</f>
        <v>1320.5566247786785</v>
      </c>
      <c r="G187" s="21">
        <f t="shared" si="8"/>
        <v>31693.358994688286</v>
      </c>
      <c r="H187" s="119">
        <f>IF(Invoer!AJ189=0,0,(2.1473*Invoer!AJ189-11.45))</f>
        <v>65.852800000000002</v>
      </c>
      <c r="I187" s="119">
        <f>IF(Invoer!AK189=0,0,(2.1473*Invoer!AK189-11.45))</f>
        <v>65.852800000000002</v>
      </c>
      <c r="J187" s="119">
        <f>IF(Invoer!AL189=0,0,(2.1473*Invoer!AL189-11.45))</f>
        <v>65.852800000000002</v>
      </c>
      <c r="K187" s="21">
        <f t="shared" si="9"/>
        <v>56896.819199999998</v>
      </c>
      <c r="L187" s="115">
        <f>((Invoer!$G$13/Invoer!$G$14)^-0.49)*34500*((G187 / (24 * 60 * 60) * Invoer!$G$13)/Invoer!$G$7)^0.86</f>
        <v>7.1374198055210263</v>
      </c>
      <c r="M187" s="17">
        <f>IF(L187=0,((Invoer!$G$13/Invoer!$G$14)^-0.49)*34500*((K187 / (24 * 60 * 60) * Invoer!$G$13)/Invoer!$G$7)^0.86,L187)</f>
        <v>7.1374198055210263</v>
      </c>
      <c r="N187" s="9">
        <f>M187*(1.024^(Invoer!M189-20))</f>
        <v>4.4416349965136428</v>
      </c>
      <c r="O187" s="50">
        <f>IF(G187=0,((D187*E187*(1-EXP((-N187/D187)*(Invoer!$G$7/K187))))*(K187/Invoer!$G$7)),((D187*E187*(1-EXP((-N187/D187)*(Invoer!$G$7/G187))))*(G187/Invoer!$G$7)))</f>
        <v>1.8978480321381216E-4</v>
      </c>
      <c r="P187" s="117">
        <f>IFERROR(O187*Invoer!$G$7*(5/(60*24)),0)</f>
        <v>7.5123151272133981E-3</v>
      </c>
      <c r="Q187" s="55"/>
      <c r="U187" s="16">
        <f>Invoer!$G$9*EXP(Invoer!$G$12*(1/(Invoer!P189+273.15)-1/Invoer!$G$10))</f>
        <v>3.1260471485721274E-2</v>
      </c>
      <c r="V187" s="20">
        <f>1/ ( U187*Invoer!$G$8 * (Invoer!P189 + 273.15) * 1000 )</f>
        <v>1.325035413209718</v>
      </c>
      <c r="W187" s="30">
        <f>Invoer!O189</f>
        <v>0</v>
      </c>
      <c r="X187" s="20">
        <f>Invoer!$C$11*(Invoer!O189-Invoer!$G$20/V187)</f>
        <v>-6.7922712934884687E-4</v>
      </c>
      <c r="Y187" s="11">
        <f t="shared" si="10"/>
        <v>0</v>
      </c>
      <c r="Z187" s="22">
        <f>Y187*Invoer!$C$13 * (5/(60*24))</f>
        <v>0</v>
      </c>
      <c r="AE187" s="20">
        <f>Z187*Invoer!$G$21/1000</f>
        <v>0</v>
      </c>
      <c r="AF187" s="20">
        <f>P187*Invoer!$G$21/1000</f>
        <v>1.9907635087115503E-3</v>
      </c>
      <c r="AK187" s="62">
        <f>IF(Berekeningen!F187/(60/5)*Invoer!$G$18=0,(K187/24)/(60/5),Berekeningen!F187/(60/5)*Invoer!$G$18)</f>
        <v>2.6741271651768237</v>
      </c>
      <c r="AL187" s="17">
        <f>AK187*Invoer!$G$19</f>
        <v>1.7355085301997586</v>
      </c>
    </row>
    <row r="188" spans="1:38" x14ac:dyDescent="0.35">
      <c r="A188" s="61">
        <v>0.64236111111111105</v>
      </c>
      <c r="B188" s="54"/>
      <c r="C188" s="16">
        <f>Invoer!$G$9*EXP(Invoer!$G$12*(1/(Invoer!N190+273.15)-1/Invoer!$G$10))</f>
        <v>3.1259754034748212E-2</v>
      </c>
      <c r="D188" s="10">
        <f>1/(C188*Invoer!$G$8*(Invoer!N190+273.15)*10^3)</f>
        <v>1.3250625231720408</v>
      </c>
      <c r="E188" s="20">
        <f>Invoer!M190</f>
        <v>3.7374614464624756E-5</v>
      </c>
      <c r="F188" s="21">
        <f>IFERROR(Invoer!V190 * Invoer!$G$11/(Invoer!W190+Invoer!$G$11) * (Invoer!N190 + 273.15) / 273.15,0)</f>
        <v>1378.2907972601342</v>
      </c>
      <c r="G188" s="21">
        <f t="shared" si="8"/>
        <v>33078.979134243222</v>
      </c>
      <c r="H188" s="119">
        <f>IF(Invoer!AJ190=0,0,(2.1473*Invoer!AJ190-11.45))</f>
        <v>65.852800000000002</v>
      </c>
      <c r="I188" s="119">
        <f>IF(Invoer!AK190=0,0,(2.1473*Invoer!AK190-11.45))</f>
        <v>65.852800000000002</v>
      </c>
      <c r="J188" s="119">
        <f>IF(Invoer!AL190=0,0,(2.1473*Invoer!AL190-11.45))</f>
        <v>65.852800000000002</v>
      </c>
      <c r="K188" s="21">
        <f t="shared" si="9"/>
        <v>56896.819199999998</v>
      </c>
      <c r="L188" s="115">
        <f>((Invoer!$G$13/Invoer!$G$14)^-0.49)*34500*((G188 / (24 * 60 * 60) * Invoer!$G$13)/Invoer!$G$7)^0.86</f>
        <v>7.4049705194100426</v>
      </c>
      <c r="M188" s="17">
        <f>IF(L188=0,((Invoer!$G$13/Invoer!$G$14)^-0.49)*34500*((K188 / (24 * 60 * 60) * Invoer!$G$13)/Invoer!$G$7)^0.86,L188)</f>
        <v>7.4049705194100426</v>
      </c>
      <c r="N188" s="9">
        <f>M188*(1.024^(Invoer!M190-20))</f>
        <v>4.6081285520650876</v>
      </c>
      <c r="O188" s="50">
        <f>IF(G188=0,((D188*E188*(1-EXP((-N188/D188)*(Invoer!$G$7/K188))))*(K188/Invoer!$G$7)),((D188*E188*(1-EXP((-N188/D188)*(Invoer!$G$7/G188))))*(G188/Invoer!$G$7)))</f>
        <v>1.0035459627178007E-4</v>
      </c>
      <c r="P188" s="117">
        <f>IFERROR(O188*Invoer!$G$7*(5/(60*24)),0)</f>
        <v>3.9723694357579617E-3</v>
      </c>
      <c r="Q188" s="55"/>
      <c r="U188" s="16">
        <f>Invoer!$G$9*EXP(Invoer!$G$12*(1/(Invoer!P190+273.15)-1/Invoer!$G$10))</f>
        <v>3.1259754034748212E-2</v>
      </c>
      <c r="V188" s="20">
        <f>1/ ( U188*Invoer!$G$8 * (Invoer!P190 + 273.15) * 1000 )</f>
        <v>1.3250625231720408</v>
      </c>
      <c r="W188" s="30">
        <f>Invoer!O190</f>
        <v>0</v>
      </c>
      <c r="X188" s="20">
        <f>Invoer!$C$11*(Invoer!O190-Invoer!$G$20/V188)</f>
        <v>-6.7921323278052415E-4</v>
      </c>
      <c r="Y188" s="11">
        <f t="shared" si="10"/>
        <v>0</v>
      </c>
      <c r="Z188" s="22">
        <f>Y188*Invoer!$C$13 * (5/(60*24))</f>
        <v>0</v>
      </c>
      <c r="AE188" s="20">
        <f>Z188*Invoer!$G$21/1000</f>
        <v>0</v>
      </c>
      <c r="AF188" s="20">
        <f>P188*Invoer!$G$21/1000</f>
        <v>1.05267790047586E-3</v>
      </c>
      <c r="AK188" s="62">
        <f>IF(Berekeningen!F188/(60/5)*Invoer!$G$18=0,(K188/24)/(60/5),Berekeningen!F188/(60/5)*Invoer!$G$18)</f>
        <v>2.7910388644517719</v>
      </c>
      <c r="AL188" s="17">
        <f>AK188*Invoer!$G$19</f>
        <v>1.8113842230291999</v>
      </c>
    </row>
    <row r="189" spans="1:38" x14ac:dyDescent="0.35">
      <c r="A189" s="61">
        <v>0.64583333333333304</v>
      </c>
      <c r="B189" s="54"/>
      <c r="C189" s="16">
        <f>Invoer!$G$9*EXP(Invoer!$G$12*(1/(Invoer!N191+273.15)-1/Invoer!$G$10))</f>
        <v>3.1259754034748212E-2</v>
      </c>
      <c r="D189" s="10">
        <f>1/(C189*Invoer!$G$8*(Invoer!N191+273.15)*10^3)</f>
        <v>1.3250625231720408</v>
      </c>
      <c r="E189" s="20">
        <f>Invoer!M191</f>
        <v>4.0187758069502406E-8</v>
      </c>
      <c r="F189" s="21">
        <f>IFERROR(Invoer!V191 * Invoer!$G$11/(Invoer!W191+Invoer!$G$11) * (Invoer!N191 + 273.15) / 273.15,0)</f>
        <v>1316.9779965043228</v>
      </c>
      <c r="G189" s="21">
        <f t="shared" si="8"/>
        <v>31607.47191610375</v>
      </c>
      <c r="H189" s="119">
        <f>IF(Invoer!AJ191=0,0,(2.1473*Invoer!AJ191-11.45))</f>
        <v>65.852800000000002</v>
      </c>
      <c r="I189" s="119">
        <f>IF(Invoer!AK191=0,0,(2.1473*Invoer!AK191-11.45))</f>
        <v>65.852800000000002</v>
      </c>
      <c r="J189" s="119">
        <f>IF(Invoer!AL191=0,0,(2.1473*Invoer!AL191-11.45))</f>
        <v>65.852800000000002</v>
      </c>
      <c r="K189" s="21">
        <f t="shared" si="9"/>
        <v>56896.819199999998</v>
      </c>
      <c r="L189" s="115">
        <f>((Invoer!$G$13/Invoer!$G$14)^-0.49)*34500*((G189 / (24 * 60 * 60) * Invoer!$G$13)/Invoer!$G$7)^0.86</f>
        <v>7.1207825489357433</v>
      </c>
      <c r="M189" s="17">
        <f>IF(L189=0,((Invoer!$G$13/Invoer!$G$14)^-0.49)*34500*((K189 / (24 * 60 * 60) * Invoer!$G$13)/Invoer!$G$7)^0.86,L189)</f>
        <v>7.1207825489357433</v>
      </c>
      <c r="N189" s="9">
        <f>M189*(1.024^(Invoer!M191-20))</f>
        <v>4.4312738634589213</v>
      </c>
      <c r="O189" s="50">
        <f>IF(G189=0,((D189*E189*(1-EXP((-N189/D189)*(Invoer!$G$7/K189))))*(K189/Invoer!$G$7)),((D189*E189*(1-EXP((-N189/D189)*(Invoer!$G$7/G189))))*(G189/Invoer!$G$7)))</f>
        <v>1.0344768826219182E-7</v>
      </c>
      <c r="P189" s="117">
        <f>IFERROR(O189*Invoer!$G$7*(5/(60*24)),0)</f>
        <v>4.0948043270450921E-6</v>
      </c>
      <c r="Q189" s="55"/>
      <c r="U189" s="16">
        <f>Invoer!$G$9*EXP(Invoer!$G$12*(1/(Invoer!P191+273.15)-1/Invoer!$G$10))</f>
        <v>3.1259754034748212E-2</v>
      </c>
      <c r="V189" s="20">
        <f>1/ ( U189*Invoer!$G$8 * (Invoer!P191 + 273.15) * 1000 )</f>
        <v>1.3250625231720408</v>
      </c>
      <c r="W189" s="30">
        <f>Invoer!O191</f>
        <v>4.5010289286437908E-4</v>
      </c>
      <c r="X189" s="20">
        <f>Invoer!$C$11*(Invoer!O191-Invoer!$G$20/V189)</f>
        <v>6.710954458126132E-4</v>
      </c>
      <c r="Y189" s="11">
        <f t="shared" si="10"/>
        <v>6.710954458126132E-4</v>
      </c>
      <c r="Z189" s="22">
        <f>Y189*Invoer!$C$13 * (5/(60*24))</f>
        <v>2.5424730587713273E-2</v>
      </c>
      <c r="AE189" s="20">
        <f>Z189*Invoer!$G$21/1000</f>
        <v>6.7375536057440177E-3</v>
      </c>
      <c r="AF189" s="20">
        <f>P189*Invoer!$G$21/1000</f>
        <v>1.0851231466669494E-6</v>
      </c>
      <c r="AK189" s="62">
        <f>IF(Berekeningen!F189/(60/5)*Invoer!$G$18=0,(K189/24)/(60/5),Berekeningen!F189/(60/5)*Invoer!$G$18)</f>
        <v>2.6668804429212538</v>
      </c>
      <c r="AL189" s="17">
        <f>AK189*Invoer!$G$19</f>
        <v>1.7308054074558938</v>
      </c>
    </row>
    <row r="190" spans="1:38" x14ac:dyDescent="0.35">
      <c r="A190" s="61">
        <v>0.64930555555555503</v>
      </c>
      <c r="B190" s="54"/>
      <c r="C190" s="16">
        <f>Invoer!$G$9*EXP(Invoer!$G$12*(1/(Invoer!N192+273.15)-1/Invoer!$G$10))</f>
        <v>3.1259754034748212E-2</v>
      </c>
      <c r="D190" s="10">
        <f>1/(C190*Invoer!$G$8*(Invoer!N192+273.15)*10^3)</f>
        <v>1.3250625231720408</v>
      </c>
      <c r="E190" s="20">
        <f>Invoer!M192</f>
        <v>0</v>
      </c>
      <c r="F190" s="21">
        <f>IFERROR(Invoer!V192 * Invoer!$G$11/(Invoer!W192+Invoer!$G$11) * (Invoer!N192 + 273.15) / 273.15,0)</f>
        <v>1181.6171813479318</v>
      </c>
      <c r="G190" s="21">
        <f t="shared" si="8"/>
        <v>28358.812352350364</v>
      </c>
      <c r="H190" s="119">
        <f>IF(Invoer!AJ192=0,0,(2.1473*Invoer!AJ192-11.45))</f>
        <v>65.852800000000002</v>
      </c>
      <c r="I190" s="119">
        <f>IF(Invoer!AK192=0,0,(2.1473*Invoer!AK192-11.45))</f>
        <v>65.852800000000002</v>
      </c>
      <c r="J190" s="119">
        <f>IF(Invoer!AL192=0,0,(2.1473*Invoer!AL192-11.45))</f>
        <v>65.852800000000002</v>
      </c>
      <c r="K190" s="21">
        <f t="shared" si="9"/>
        <v>56896.819199999998</v>
      </c>
      <c r="L190" s="115">
        <f>((Invoer!$G$13/Invoer!$G$14)^-0.49)*34500*((G190 / (24 * 60 * 60) * Invoer!$G$13)/Invoer!$G$7)^0.86</f>
        <v>6.4866466782871033</v>
      </c>
      <c r="M190" s="17">
        <f>IF(L190=0,((Invoer!$G$13/Invoer!$G$14)^-0.49)*34500*((K190 / (24 * 60 * 60) * Invoer!$G$13)/Invoer!$G$7)^0.86,L190)</f>
        <v>6.4866466782871033</v>
      </c>
      <c r="N190" s="9">
        <f>M190*(1.024^(Invoer!M192-20))</f>
        <v>4.0366501381067872</v>
      </c>
      <c r="O190" s="50">
        <f>IF(G190=0,((D190*E190*(1-EXP((-N190/D190)*(Invoer!$G$7/K190))))*(K190/Invoer!$G$7)),((D190*E190*(1-EXP((-N190/D190)*(Invoer!$G$7/G190))))*(G190/Invoer!$G$7)))</f>
        <v>0</v>
      </c>
      <c r="P190" s="117">
        <f>IFERROR(O190*Invoer!$G$7*(5/(60*24)),0)</f>
        <v>0</v>
      </c>
      <c r="Q190" s="55"/>
      <c r="U190" s="16">
        <f>Invoer!$G$9*EXP(Invoer!$G$12*(1/(Invoer!P192+273.15)-1/Invoer!$G$10))</f>
        <v>3.1259754034748212E-2</v>
      </c>
      <c r="V190" s="20">
        <f>1/ ( U190*Invoer!$G$8 * (Invoer!P192 + 273.15) * 1000 )</f>
        <v>1.3250625231720408</v>
      </c>
      <c r="W190" s="30">
        <f>Invoer!O192</f>
        <v>4.3161651555578828E-4</v>
      </c>
      <c r="X190" s="20">
        <f>Invoer!$C$11*(Invoer!O192-Invoer!$G$20/V190)</f>
        <v>6.156363138868407E-4</v>
      </c>
      <c r="Y190" s="11">
        <f t="shared" si="10"/>
        <v>6.156363138868407E-4</v>
      </c>
      <c r="Z190" s="22">
        <f>Y190*Invoer!$C$13 * (5/(60*24))</f>
        <v>2.3323638266733743E-2</v>
      </c>
      <c r="AE190" s="20">
        <f>Z190*Invoer!$G$21/1000</f>
        <v>6.1807641406844416E-3</v>
      </c>
      <c r="AF190" s="20">
        <f>P190*Invoer!$G$21/1000</f>
        <v>0</v>
      </c>
      <c r="AK190" s="62">
        <f>IF(Berekeningen!F190/(60/5)*Invoer!$G$18=0,(K190/24)/(60/5),Berekeningen!F190/(60/5)*Invoer!$G$18)</f>
        <v>2.3927747922295617</v>
      </c>
      <c r="AL190" s="17">
        <f>AK190*Invoer!$G$19</f>
        <v>1.5529108401569856</v>
      </c>
    </row>
    <row r="191" spans="1:38" x14ac:dyDescent="0.35">
      <c r="A191" s="61">
        <v>0.65277777777777801</v>
      </c>
      <c r="B191" s="54"/>
      <c r="C191" s="16">
        <f>Invoer!$G$9*EXP(Invoer!$G$12*(1/(Invoer!N193+273.15)-1/Invoer!$G$10))</f>
        <v>3.1259754034748212E-2</v>
      </c>
      <c r="D191" s="10">
        <f>1/(C191*Invoer!$G$8*(Invoer!N193+273.15)*10^3)</f>
        <v>1.3250625231720408</v>
      </c>
      <c r="E191" s="20">
        <f>Invoer!M193</f>
        <v>0</v>
      </c>
      <c r="F191" s="21">
        <f>IFERROR(Invoer!V193 * Invoer!$G$11/(Invoer!W193+Invoer!$G$11) * (Invoer!N193 + 273.15) / 273.15,0)</f>
        <v>1045.1955444777595</v>
      </c>
      <c r="G191" s="21">
        <f t="shared" si="8"/>
        <v>25084.693067466229</v>
      </c>
      <c r="H191" s="119">
        <f>IF(Invoer!AJ193=0,0,(2.1473*Invoer!AJ193-11.45))</f>
        <v>65.852800000000002</v>
      </c>
      <c r="I191" s="119">
        <f>IF(Invoer!AK193=0,0,(2.1473*Invoer!AK193-11.45))</f>
        <v>65.852800000000002</v>
      </c>
      <c r="J191" s="119">
        <f>IF(Invoer!AL193=0,0,(2.1473*Invoer!AL193-11.45))</f>
        <v>65.852800000000002</v>
      </c>
      <c r="K191" s="21">
        <f t="shared" si="9"/>
        <v>56896.819199999998</v>
      </c>
      <c r="L191" s="115">
        <f>((Invoer!$G$13/Invoer!$G$14)^-0.49)*34500*((G191 / (24 * 60 * 60) * Invoer!$G$13)/Invoer!$G$7)^0.86</f>
        <v>5.8371397364879485</v>
      </c>
      <c r="M191" s="17">
        <f>IF(L191=0,((Invoer!$G$13/Invoer!$G$14)^-0.49)*34500*((K191 / (24 * 60 * 60) * Invoer!$G$13)/Invoer!$G$7)^0.86,L191)</f>
        <v>5.8371397364879485</v>
      </c>
      <c r="N191" s="9">
        <f>M191*(1.024^(Invoer!M193-20))</f>
        <v>3.6324609759174868</v>
      </c>
      <c r="O191" s="50">
        <f>IF(G191=0,((D191*E191*(1-EXP((-N191/D191)*(Invoer!$G$7/K191))))*(K191/Invoer!$G$7)),((D191*E191*(1-EXP((-N191/D191)*(Invoer!$G$7/G191))))*(G191/Invoer!$G$7)))</f>
        <v>0</v>
      </c>
      <c r="P191" s="117">
        <f>IFERROR(O191*Invoer!$G$7*(5/(60*24)),0)</f>
        <v>0</v>
      </c>
      <c r="Q191" s="55"/>
      <c r="U191" s="16">
        <f>Invoer!$G$9*EXP(Invoer!$G$12*(1/(Invoer!P193+273.15)-1/Invoer!$G$10))</f>
        <v>3.1259754034748212E-2</v>
      </c>
      <c r="V191" s="20">
        <f>1/ ( U191*Invoer!$G$8 * (Invoer!P193 + 273.15) * 1000 )</f>
        <v>1.3250625231720408</v>
      </c>
      <c r="W191" s="30">
        <f>Invoer!O193</f>
        <v>3.9544753380482689E-4</v>
      </c>
      <c r="X191" s="20">
        <f>Invoer!$C$11*(Invoer!O193-Invoer!$G$20/V191)</f>
        <v>5.0712936863395652E-4</v>
      </c>
      <c r="Y191" s="11">
        <f t="shared" si="10"/>
        <v>5.0712936863395652E-4</v>
      </c>
      <c r="Z191" s="22">
        <f>Y191*Invoer!$C$13 * (5/(60*24))</f>
        <v>1.9212807434601038E-2</v>
      </c>
      <c r="AE191" s="20">
        <f>Z191*Invoer!$G$21/1000</f>
        <v>5.0913939701692744E-3</v>
      </c>
      <c r="AF191" s="20">
        <f>P191*Invoer!$G$21/1000</f>
        <v>0</v>
      </c>
      <c r="AK191" s="62">
        <f>IF(Berekeningen!F191/(60/5)*Invoer!$G$18=0,(K191/24)/(60/5),Berekeningen!F191/(60/5)*Invoer!$G$18)</f>
        <v>2.1165209775674629</v>
      </c>
      <c r="AL191" s="17">
        <f>AK191*Invoer!$G$19</f>
        <v>1.3736221144412835</v>
      </c>
    </row>
    <row r="192" spans="1:38" x14ac:dyDescent="0.35">
      <c r="A192" s="61">
        <v>0.65625</v>
      </c>
      <c r="B192" s="54"/>
      <c r="C192" s="16">
        <f>Invoer!$G$9*EXP(Invoer!$G$12*(1/(Invoer!N194+273.15)-1/Invoer!$G$10))</f>
        <v>3.1261428118194337E-2</v>
      </c>
      <c r="D192" s="10">
        <f>1/(C192*Invoer!$G$8*(Invoer!N194+273.15)*10^3)</f>
        <v>1.3249992672331656</v>
      </c>
      <c r="E192" s="20">
        <f>Invoer!M194</f>
        <v>0</v>
      </c>
      <c r="F192" s="21">
        <f>IFERROR(Invoer!V194 * Invoer!$G$11/(Invoer!W194+Invoer!$G$11) * (Invoer!N194 + 273.15) / 273.15,0)</f>
        <v>1168.7190443208324</v>
      </c>
      <c r="G192" s="21">
        <f t="shared" si="8"/>
        <v>28049.257063699977</v>
      </c>
      <c r="H192" s="119">
        <f>IF(Invoer!AJ194=0,0,(2.1473*Invoer!AJ194-11.45))</f>
        <v>65.852800000000002</v>
      </c>
      <c r="I192" s="119">
        <f>IF(Invoer!AK194=0,0,(2.1473*Invoer!AK194-11.45))</f>
        <v>65.852800000000002</v>
      </c>
      <c r="J192" s="119">
        <f>IF(Invoer!AL194=0,0,(2.1473*Invoer!AL194-11.45))</f>
        <v>65.852800000000002</v>
      </c>
      <c r="K192" s="21">
        <f t="shared" si="9"/>
        <v>56896.819199999998</v>
      </c>
      <c r="L192" s="115">
        <f>((Invoer!$G$13/Invoer!$G$14)^-0.49)*34500*((G192 / (24 * 60 * 60) * Invoer!$G$13)/Invoer!$G$7)^0.86</f>
        <v>6.4257067437800188</v>
      </c>
      <c r="M192" s="17">
        <f>IF(L192=0,((Invoer!$G$13/Invoer!$G$14)^-0.49)*34500*((K192 / (24 * 60 * 60) * Invoer!$G$13)/Invoer!$G$7)^0.86,L192)</f>
        <v>6.4257067437800188</v>
      </c>
      <c r="N192" s="9">
        <f>M192*(1.024^(Invoer!M194-20))</f>
        <v>3.998727123759843</v>
      </c>
      <c r="O192" s="50">
        <f>IF(G192=0,((D192*E192*(1-EXP((-N192/D192)*(Invoer!$G$7/K192))))*(K192/Invoer!$G$7)),((D192*E192*(1-EXP((-N192/D192)*(Invoer!$G$7/G192))))*(G192/Invoer!$G$7)))</f>
        <v>0</v>
      </c>
      <c r="P192" s="117">
        <f>IFERROR(O192*Invoer!$G$7*(5/(60*24)),0)</f>
        <v>0</v>
      </c>
      <c r="Q192" s="55"/>
      <c r="U192" s="16">
        <f>Invoer!$G$9*EXP(Invoer!$G$12*(1/(Invoer!P194+273.15)-1/Invoer!$G$10))</f>
        <v>3.1261428118194337E-2</v>
      </c>
      <c r="V192" s="20">
        <f>1/ ( U192*Invoer!$G$8 * (Invoer!P194 + 273.15) * 1000 )</f>
        <v>1.3249992672331656</v>
      </c>
      <c r="W192" s="30">
        <f>Invoer!O194</f>
        <v>3.592785520538655E-4</v>
      </c>
      <c r="X192" s="20">
        <f>Invoer!$C$11*(Invoer!O194-Invoer!$G$20/V192)</f>
        <v>3.9858999749843355E-4</v>
      </c>
      <c r="Y192" s="11">
        <f t="shared" si="10"/>
        <v>3.9858999749843355E-4</v>
      </c>
      <c r="Z192" s="22">
        <f>Y192*Invoer!$C$13 * (5/(60*24))</f>
        <v>1.510074813439378E-2</v>
      </c>
      <c r="AE192" s="20">
        <f>Z192*Invoer!$G$21/1000</f>
        <v>4.0016982556143514E-3</v>
      </c>
      <c r="AF192" s="20">
        <f>P192*Invoer!$G$21/1000</f>
        <v>0</v>
      </c>
      <c r="AK192" s="62">
        <f>IF(Berekeningen!F192/(60/5)*Invoer!$G$18=0,(K192/24)/(60/5),Berekeningen!F192/(60/5)*Invoer!$G$18)</f>
        <v>2.3666560647496855</v>
      </c>
      <c r="AL192" s="17">
        <f>AK192*Invoer!$G$19</f>
        <v>1.535959786022546</v>
      </c>
    </row>
    <row r="193" spans="1:38" x14ac:dyDescent="0.35">
      <c r="A193" s="61">
        <v>0.65972222222222199</v>
      </c>
      <c r="B193" s="54"/>
      <c r="C193" s="16">
        <f>Invoer!$G$9*EXP(Invoer!$G$12*(1/(Invoer!N195+273.15)-1/Invoer!$G$10))</f>
        <v>3.1269560932966539E-2</v>
      </c>
      <c r="D193" s="10">
        <f>1/(C193*Invoer!$G$8*(Invoer!N195+273.15)*10^3)</f>
        <v>1.3246920559568824</v>
      </c>
      <c r="E193" s="20">
        <f>Invoer!M195</f>
        <v>0</v>
      </c>
      <c r="F193" s="21">
        <f>IFERROR(Invoer!V195 * Invoer!$G$11/(Invoer!W195+Invoer!$G$11) * (Invoer!N195 + 273.15) / 273.15,0)</f>
        <v>1255.0252383136972</v>
      </c>
      <c r="G193" s="21">
        <f t="shared" si="8"/>
        <v>30120.605719528732</v>
      </c>
      <c r="H193" s="119">
        <f>IF(Invoer!AJ195=0,0,(2.1473*Invoer!AJ195-11.45))</f>
        <v>65.852800000000002</v>
      </c>
      <c r="I193" s="119">
        <f>IF(Invoer!AK195=0,0,(2.1473*Invoer!AK195-11.45))</f>
        <v>65.852800000000002</v>
      </c>
      <c r="J193" s="119">
        <f>IF(Invoer!AL195=0,0,(2.1473*Invoer!AL195-11.45))</f>
        <v>65.852800000000002</v>
      </c>
      <c r="K193" s="21">
        <f t="shared" si="9"/>
        <v>56896.819199999998</v>
      </c>
      <c r="L193" s="115">
        <f>((Invoer!$G$13/Invoer!$G$14)^-0.49)*34500*((G193 / (24 * 60 * 60) * Invoer!$G$13)/Invoer!$G$7)^0.86</f>
        <v>6.8317397282811205</v>
      </c>
      <c r="M193" s="17">
        <f>IF(L193=0,((Invoer!$G$13/Invoer!$G$14)^-0.49)*34500*((K193 / (24 * 60 * 60) * Invoer!$G$13)/Invoer!$G$7)^0.86,L193)</f>
        <v>6.8317397282811205</v>
      </c>
      <c r="N193" s="9">
        <f>M193*(1.024^(Invoer!M195-20))</f>
        <v>4.2514020703464341</v>
      </c>
      <c r="O193" s="50">
        <f>IF(G193=0,((D193*E193*(1-EXP((-N193/D193)*(Invoer!$G$7/K193))))*(K193/Invoer!$G$7)),((D193*E193*(1-EXP((-N193/D193)*(Invoer!$G$7/G193))))*(G193/Invoer!$G$7)))</f>
        <v>0</v>
      </c>
      <c r="P193" s="117">
        <f>IFERROR(O193*Invoer!$G$7*(5/(60*24)),0)</f>
        <v>0</v>
      </c>
      <c r="Q193" s="55"/>
      <c r="U193" s="16">
        <f>Invoer!$G$9*EXP(Invoer!$G$12*(1/(Invoer!P195+273.15)-1/Invoer!$G$10))</f>
        <v>3.1269560932966539E-2</v>
      </c>
      <c r="V193" s="20">
        <f>1/ ( U193*Invoer!$G$8 * (Invoer!P195 + 273.15) * 1000 )</f>
        <v>1.3246920559568824</v>
      </c>
      <c r="W193" s="30">
        <f>Invoer!O195</f>
        <v>3.231095703029041E-4</v>
      </c>
      <c r="X193" s="20">
        <f>Invoer!$C$11*(Invoer!O195-Invoer!$G$20/V193)</f>
        <v>2.8992552738928601E-4</v>
      </c>
      <c r="Y193" s="11">
        <f t="shared" si="10"/>
        <v>2.8992552738928601E-4</v>
      </c>
      <c r="Z193" s="22">
        <f>Y193*Invoer!$C$13 * (5/(60*24))</f>
        <v>1.0983949407446179E-2</v>
      </c>
      <c r="AE193" s="20">
        <f>Z193*Invoer!$G$21/1000</f>
        <v>2.9107465929732374E-3</v>
      </c>
      <c r="AF193" s="20">
        <f>P193*Invoer!$G$21/1000</f>
        <v>0</v>
      </c>
      <c r="AK193" s="62">
        <f>IF(Berekeningen!F193/(60/5)*Invoer!$G$18=0,(K193/24)/(60/5),Berekeningen!F193/(60/5)*Invoer!$G$18)</f>
        <v>2.5414261075852367</v>
      </c>
      <c r="AL193" s="17">
        <f>AK193*Invoer!$G$19</f>
        <v>1.6493855438228187</v>
      </c>
    </row>
    <row r="194" spans="1:38" x14ac:dyDescent="0.35">
      <c r="A194" s="61">
        <v>0.66319444444444398</v>
      </c>
      <c r="B194" s="54"/>
      <c r="C194" s="16">
        <f>Invoer!$G$9*EXP(Invoer!$G$12*(1/(Invoer!N196+273.15)-1/Invoer!$G$10))</f>
        <v>3.1271953427373156E-2</v>
      </c>
      <c r="D194" s="10">
        <f>1/(C194*Invoer!$G$8*(Invoer!N196+273.15)*10^3)</f>
        <v>1.3246017097534373</v>
      </c>
      <c r="E194" s="20">
        <f>Invoer!M196</f>
        <v>0</v>
      </c>
      <c r="F194" s="21">
        <f>IFERROR(Invoer!V196 * Invoer!$G$11/(Invoer!W196+Invoer!$G$11) * (Invoer!N196 + 273.15) / 273.15,0)</f>
        <v>1270.1722326704808</v>
      </c>
      <c r="G194" s="21">
        <f t="shared" si="8"/>
        <v>30484.133584091538</v>
      </c>
      <c r="H194" s="119">
        <f>IF(Invoer!AJ196=0,0,(2.1473*Invoer!AJ196-11.45))</f>
        <v>65.852800000000002</v>
      </c>
      <c r="I194" s="119">
        <f>IF(Invoer!AK196=0,0,(2.1473*Invoer!AK196-11.45))</f>
        <v>65.852800000000002</v>
      </c>
      <c r="J194" s="119">
        <f>IF(Invoer!AL196=0,0,(2.1473*Invoer!AL196-11.45))</f>
        <v>65.852800000000002</v>
      </c>
      <c r="K194" s="21">
        <f t="shared" si="9"/>
        <v>56896.819199999998</v>
      </c>
      <c r="L194" s="115">
        <f>((Invoer!$G$13/Invoer!$G$14)^-0.49)*34500*((G194 / (24 * 60 * 60) * Invoer!$G$13)/Invoer!$G$7)^0.86</f>
        <v>6.9025894875321301</v>
      </c>
      <c r="M194" s="17">
        <f>IF(L194=0,((Invoer!$G$13/Invoer!$G$14)^-0.49)*34500*((K194 / (24 * 60 * 60) * Invoer!$G$13)/Invoer!$G$7)^0.86,L194)</f>
        <v>6.9025894875321301</v>
      </c>
      <c r="N194" s="9">
        <f>M194*(1.024^(Invoer!M196-20))</f>
        <v>4.2954919837716163</v>
      </c>
      <c r="O194" s="50">
        <f>IF(G194=0,((D194*E194*(1-EXP((-N194/D194)*(Invoer!$G$7/K194))))*(K194/Invoer!$G$7)),((D194*E194*(1-EXP((-N194/D194)*(Invoer!$G$7/G194))))*(G194/Invoer!$G$7)))</f>
        <v>0</v>
      </c>
      <c r="P194" s="117">
        <f>IFERROR(O194*Invoer!$G$7*(5/(60*24)),0)</f>
        <v>0</v>
      </c>
      <c r="Q194" s="55"/>
      <c r="U194" s="16">
        <f>Invoer!$G$9*EXP(Invoer!$G$12*(1/(Invoer!P196+273.15)-1/Invoer!$G$10))</f>
        <v>3.1271953427373156E-2</v>
      </c>
      <c r="V194" s="20">
        <f>1/ ( U194*Invoer!$G$8 * (Invoer!P196 + 273.15) * 1000 )</f>
        <v>1.3246017097534373</v>
      </c>
      <c r="W194" s="30">
        <f>Invoer!O196</f>
        <v>2.8694058855194271E-4</v>
      </c>
      <c r="X194" s="20">
        <f>Invoer!$C$11*(Invoer!O196-Invoer!$G$20/V194)</f>
        <v>1.8137224254783906E-4</v>
      </c>
      <c r="Y194" s="11">
        <f t="shared" si="10"/>
        <v>1.8137224254783906E-4</v>
      </c>
      <c r="Z194" s="22">
        <f>Y194*Invoer!$C$13 * (5/(60*24))</f>
        <v>6.8713629806926102E-3</v>
      </c>
      <c r="AE194" s="20">
        <f>Z194*Invoer!$G$21/1000</f>
        <v>1.8209111898835418E-3</v>
      </c>
      <c r="AF194" s="20">
        <f>P194*Invoer!$G$21/1000</f>
        <v>0</v>
      </c>
      <c r="AK194" s="62">
        <f>IF(Berekeningen!F194/(60/5)*Invoer!$G$18=0,(K194/24)/(60/5),Berekeningen!F194/(60/5)*Invoer!$G$18)</f>
        <v>2.5720987711577235</v>
      </c>
      <c r="AL194" s="17">
        <f>AK194*Invoer!$G$19</f>
        <v>1.6692921024813625</v>
      </c>
    </row>
    <row r="195" spans="1:38" x14ac:dyDescent="0.35">
      <c r="A195" s="61">
        <v>0.66666666666666696</v>
      </c>
      <c r="B195" s="54"/>
      <c r="C195" s="16">
        <f>Invoer!$G$9*EXP(Invoer!$G$12*(1/(Invoer!N197+273.15)-1/Invoer!$G$10))</f>
        <v>3.1274106862831386E-2</v>
      </c>
      <c r="D195" s="10">
        <f>1/(C195*Invoer!$G$8*(Invoer!N197+273.15)*10^3)</f>
        <v>1.3245204020775945</v>
      </c>
      <c r="E195" s="20">
        <f>Invoer!M197</f>
        <v>0</v>
      </c>
      <c r="F195" s="21">
        <f>IFERROR(Invoer!V197 * Invoer!$G$11/(Invoer!W197+Invoer!$G$11) * (Invoer!N197 + 273.15) / 273.15,0)</f>
        <v>1282.2961971686489</v>
      </c>
      <c r="G195" s="21">
        <f t="shared" ref="G195:G258" si="11">F195*24</f>
        <v>30775.108732047571</v>
      </c>
      <c r="H195" s="119">
        <f>IF(Invoer!AJ197=0,0,(2.1473*Invoer!AJ197-11.45))</f>
        <v>65.852800000000002</v>
      </c>
      <c r="I195" s="119">
        <f>IF(Invoer!AK197=0,0,(2.1473*Invoer!AK197-11.45))</f>
        <v>65.852800000000002</v>
      </c>
      <c r="J195" s="119">
        <f>IF(Invoer!AL197=0,0,(2.1473*Invoer!AL197-11.45))</f>
        <v>65.852800000000002</v>
      </c>
      <c r="K195" s="21">
        <f t="shared" si="9"/>
        <v>56896.819199999998</v>
      </c>
      <c r="L195" s="115">
        <f>((Invoer!$G$13/Invoer!$G$14)^-0.49)*34500*((G195 / (24 * 60 * 60) * Invoer!$G$13)/Invoer!$G$7)^0.86</f>
        <v>6.9592138481957875</v>
      </c>
      <c r="M195" s="17">
        <f>IF(L195=0,((Invoer!$G$13/Invoer!$G$14)^-0.49)*34500*((K195 / (24 * 60 * 60) * Invoer!$G$13)/Invoer!$G$7)^0.86,L195)</f>
        <v>6.9592138481957875</v>
      </c>
      <c r="N195" s="9">
        <f>M195*(1.024^(Invoer!M197-20))</f>
        <v>4.3307294099225215</v>
      </c>
      <c r="O195" s="50">
        <f>IF(G195=0,((D195*E195*(1-EXP((-N195/D195)*(Invoer!$G$7/K195))))*(K195/Invoer!$G$7)),((D195*E195*(1-EXP((-N195/D195)*(Invoer!$G$7/G195))))*(G195/Invoer!$G$7)))</f>
        <v>0</v>
      </c>
      <c r="P195" s="117">
        <f>IFERROR(O195*Invoer!$G$7*(5/(60*24)),0)</f>
        <v>0</v>
      </c>
      <c r="Q195" s="55"/>
      <c r="U195" s="16">
        <f>Invoer!$G$9*EXP(Invoer!$G$12*(1/(Invoer!P197+273.15)-1/Invoer!$G$10))</f>
        <v>3.1274106862831386E-2</v>
      </c>
      <c r="V195" s="20">
        <f>1/ ( U195*Invoer!$G$8 * (Invoer!P197 + 273.15) * 1000 )</f>
        <v>1.3245204020775945</v>
      </c>
      <c r="W195" s="30">
        <f>Invoer!O197</f>
        <v>2.5077160680098132E-4</v>
      </c>
      <c r="X195" s="20">
        <f>Invoer!$C$11*(Invoer!O197-Invoer!$G$20/V195)</f>
        <v>7.2823588264659983E-5</v>
      </c>
      <c r="Y195" s="11">
        <f t="shared" si="10"/>
        <v>7.2823588264659983E-5</v>
      </c>
      <c r="Z195" s="22">
        <f>Y195*Invoer!$C$13 * (5/(60*24))</f>
        <v>2.7589519845684202E-3</v>
      </c>
      <c r="AE195" s="20">
        <f>Z195*Invoer!$G$21/1000</f>
        <v>7.3112227591063143E-4</v>
      </c>
      <c r="AF195" s="20">
        <f>P195*Invoer!$G$21/1000</f>
        <v>0</v>
      </c>
      <c r="AK195" s="62">
        <f>IF(Berekeningen!F195/(60/5)*Invoer!$G$18=0,(K195/24)/(60/5),Berekeningen!F195/(60/5)*Invoer!$G$18)</f>
        <v>2.5966497992665136</v>
      </c>
      <c r="AL195" s="17">
        <f>AK195*Invoer!$G$19</f>
        <v>1.6852257197239675</v>
      </c>
    </row>
    <row r="196" spans="1:38" x14ac:dyDescent="0.35">
      <c r="A196" s="61">
        <v>0.67013888888888895</v>
      </c>
      <c r="B196" s="54"/>
      <c r="C196" s="16">
        <f>Invoer!$G$9*EXP(Invoer!$G$12*(1/(Invoer!N198+273.15)-1/Invoer!$G$10))</f>
        <v>3.1276978012314875E-2</v>
      </c>
      <c r="D196" s="10">
        <f>1/(C196*Invoer!$G$8*(Invoer!N198+273.15)*10^3)</f>
        <v>1.3244120118906597</v>
      </c>
      <c r="E196" s="20">
        <f>Invoer!M198</f>
        <v>0</v>
      </c>
      <c r="F196" s="21">
        <f>IFERROR(Invoer!V198 * Invoer!$G$11/(Invoer!W198+Invoer!$G$11) * (Invoer!N198 + 273.15) / 273.15,0)</f>
        <v>1287.8511619591225</v>
      </c>
      <c r="G196" s="21">
        <f t="shared" si="11"/>
        <v>30908.427887018937</v>
      </c>
      <c r="H196" s="119">
        <f>IF(Invoer!AJ198=0,0,(2.1473*Invoer!AJ198-11.45))</f>
        <v>65.852800000000002</v>
      </c>
      <c r="I196" s="119">
        <f>IF(Invoer!AK198=0,0,(2.1473*Invoer!AK198-11.45))</f>
        <v>65.852800000000002</v>
      </c>
      <c r="J196" s="119">
        <f>IF(Invoer!AL198=0,0,(2.1473*Invoer!AL198-11.45))</f>
        <v>65.852800000000002</v>
      </c>
      <c r="K196" s="21">
        <f t="shared" ref="K196:K259" si="12">SUM(H196:J196)*(60/5)*24</f>
        <v>56896.819199999998</v>
      </c>
      <c r="L196" s="115">
        <f>((Invoer!$G$13/Invoer!$G$14)^-0.49)*34500*((G196 / (24 * 60 * 60) * Invoer!$G$13)/Invoer!$G$7)^0.86</f>
        <v>6.9851329584509134</v>
      </c>
      <c r="M196" s="17">
        <f>IF(L196=0,((Invoer!$G$13/Invoer!$G$14)^-0.49)*34500*((K196 / (24 * 60 * 60) * Invoer!$G$13)/Invoer!$G$7)^0.86,L196)</f>
        <v>6.9851329584509134</v>
      </c>
      <c r="N196" s="9">
        <f>M196*(1.024^(Invoer!M198-20))</f>
        <v>4.3468589118331433</v>
      </c>
      <c r="O196" s="50">
        <f>IF(G196=0,((D196*E196*(1-EXP((-N196/D196)*(Invoer!$G$7/K196))))*(K196/Invoer!$G$7)),((D196*E196*(1-EXP((-N196/D196)*(Invoer!$G$7/G196))))*(G196/Invoer!$G$7)))</f>
        <v>0</v>
      </c>
      <c r="P196" s="117">
        <f>IFERROR(O196*Invoer!$G$7*(5/(60*24)),0)</f>
        <v>0</v>
      </c>
      <c r="Q196" s="55"/>
      <c r="U196" s="16">
        <f>Invoer!$G$9*EXP(Invoer!$G$12*(1/(Invoer!P198+273.15)-1/Invoer!$G$10))</f>
        <v>3.1276978012314875E-2</v>
      </c>
      <c r="V196" s="20">
        <f>1/ ( U196*Invoer!$G$8 * (Invoer!P198 + 273.15) * 1000 )</f>
        <v>1.3244120118906597</v>
      </c>
      <c r="W196" s="30">
        <f>Invoer!O198</f>
        <v>2.1460262505001992E-4</v>
      </c>
      <c r="X196" s="20">
        <f>Invoer!$C$11*(Invoer!O198-Invoer!$G$20/V196)</f>
        <v>-3.5738966708621412E-5</v>
      </c>
      <c r="Y196" s="11">
        <f t="shared" ref="Y196:Y259" si="13">IF(X196&lt;0,0,X196)</f>
        <v>0</v>
      </c>
      <c r="Z196" s="22">
        <f>Y196*Invoer!$C$13 * (5/(60*24))</f>
        <v>0</v>
      </c>
      <c r="AE196" s="20">
        <f>Z196*Invoer!$G$21/1000</f>
        <v>0</v>
      </c>
      <c r="AF196" s="20">
        <f>P196*Invoer!$G$21/1000</f>
        <v>0</v>
      </c>
      <c r="AK196" s="62">
        <f>IF(Berekeningen!F196/(60/5)*Invoer!$G$18=0,(K196/24)/(60/5),Berekeningen!F196/(60/5)*Invoer!$G$18)</f>
        <v>2.6078986029672229</v>
      </c>
      <c r="AL196" s="17">
        <f>AK196*Invoer!$G$19</f>
        <v>1.6925261933257276</v>
      </c>
    </row>
    <row r="197" spans="1:38" x14ac:dyDescent="0.35">
      <c r="A197" s="61">
        <v>0.67361111111111105</v>
      </c>
      <c r="B197" s="54"/>
      <c r="C197" s="16">
        <f>Invoer!$G$9*EXP(Invoer!$G$12*(1/(Invoer!N199+273.15)-1/Invoer!$G$10))</f>
        <v>3.1282481945593056E-2</v>
      </c>
      <c r="D197" s="10">
        <f>1/(C197*Invoer!$G$8*(Invoer!N199+273.15)*10^3)</f>
        <v>1.3242042824199729</v>
      </c>
      <c r="E197" s="20">
        <f>Invoer!M199</f>
        <v>0</v>
      </c>
      <c r="F197" s="21">
        <f>IFERROR(Invoer!V199 * Invoer!$G$11/(Invoer!W199+Invoer!$G$11) * (Invoer!N199 + 273.15) / 273.15,0)</f>
        <v>1282.6693552432012</v>
      </c>
      <c r="G197" s="21">
        <f t="shared" si="11"/>
        <v>30784.064525836828</v>
      </c>
      <c r="H197" s="119">
        <f>IF(Invoer!AJ199=0,0,(2.1473*Invoer!AJ199-11.45))</f>
        <v>65.852800000000002</v>
      </c>
      <c r="I197" s="119">
        <f>IF(Invoer!AK199=0,0,(2.1473*Invoer!AK199-11.45))</f>
        <v>65.852800000000002</v>
      </c>
      <c r="J197" s="119">
        <f>IF(Invoer!AL199=0,0,(2.1473*Invoer!AL199-11.45))</f>
        <v>65.852800000000002</v>
      </c>
      <c r="K197" s="21">
        <f t="shared" si="12"/>
        <v>56896.819199999998</v>
      </c>
      <c r="L197" s="115">
        <f>((Invoer!$G$13/Invoer!$G$14)^-0.49)*34500*((G197 / (24 * 60 * 60) * Invoer!$G$13)/Invoer!$G$7)^0.86</f>
        <v>6.9609554716977327</v>
      </c>
      <c r="M197" s="17">
        <f>IF(L197=0,((Invoer!$G$13/Invoer!$G$14)^-0.49)*34500*((K197 / (24 * 60 * 60) * Invoer!$G$13)/Invoer!$G$7)^0.86,L197)</f>
        <v>6.9609554716977327</v>
      </c>
      <c r="N197" s="9">
        <f>M197*(1.024^(Invoer!M199-20))</f>
        <v>4.3318132248886103</v>
      </c>
      <c r="O197" s="50">
        <f>IF(G197=0,((D197*E197*(1-EXP((-N197/D197)*(Invoer!$G$7/K197))))*(K197/Invoer!$G$7)),((D197*E197*(1-EXP((-N197/D197)*(Invoer!$G$7/G197))))*(G197/Invoer!$G$7)))</f>
        <v>0</v>
      </c>
      <c r="P197" s="117">
        <f>IFERROR(O197*Invoer!$G$7*(5/(60*24)),0)</f>
        <v>0</v>
      </c>
      <c r="Q197" s="55"/>
      <c r="U197" s="16">
        <f>Invoer!$G$9*EXP(Invoer!$G$12*(1/(Invoer!P199+273.15)-1/Invoer!$G$10))</f>
        <v>3.1282481945593056E-2</v>
      </c>
      <c r="V197" s="20">
        <f>1/ ( U197*Invoer!$G$8 * (Invoer!P199 + 273.15) * 1000 )</f>
        <v>1.3242042824199729</v>
      </c>
      <c r="W197" s="30">
        <f>Invoer!O199</f>
        <v>1.7843364329905853E-4</v>
      </c>
      <c r="X197" s="20">
        <f>Invoer!$C$11*(Invoer!O199-Invoer!$G$20/V197)</f>
        <v>-1.4435251326739193E-4</v>
      </c>
      <c r="Y197" s="11">
        <f t="shared" si="13"/>
        <v>0</v>
      </c>
      <c r="Z197" s="22">
        <f>Y197*Invoer!$C$13 * (5/(60*24))</f>
        <v>0</v>
      </c>
      <c r="AE197" s="20">
        <f>Z197*Invoer!$G$21/1000</f>
        <v>0</v>
      </c>
      <c r="AF197" s="20">
        <f>P197*Invoer!$G$21/1000</f>
        <v>0</v>
      </c>
      <c r="AK197" s="62">
        <f>IF(Berekeningen!F197/(60/5)*Invoer!$G$18=0,(K197/24)/(60/5),Berekeningen!F197/(60/5)*Invoer!$G$18)</f>
        <v>2.5974054443674821</v>
      </c>
      <c r="AL197" s="17">
        <f>AK197*Invoer!$G$19</f>
        <v>1.6857161333944959</v>
      </c>
    </row>
    <row r="198" spans="1:38" x14ac:dyDescent="0.35">
      <c r="A198" s="61">
        <v>0.67708333333333304</v>
      </c>
      <c r="B198" s="54"/>
      <c r="C198" s="16">
        <f>Invoer!$G$9*EXP(Invoer!$G$12*(1/(Invoer!N200+273.15)-1/Invoer!$G$10))</f>
        <v>3.1285593385843635E-2</v>
      </c>
      <c r="D198" s="10">
        <f>1/(C198*Invoer!$G$8*(Invoer!N200+273.15)*10^3)</f>
        <v>1.3240868807998887</v>
      </c>
      <c r="E198" s="20">
        <f>Invoer!M200</f>
        <v>0</v>
      </c>
      <c r="F198" s="21">
        <f>IFERROR(Invoer!V200 * Invoer!$G$11/(Invoer!W200+Invoer!$G$11) * (Invoer!N200 + 273.15) / 273.15,0)</f>
        <v>1279.3003978767272</v>
      </c>
      <c r="G198" s="21">
        <f t="shared" si="11"/>
        <v>30703.20954904145</v>
      </c>
      <c r="H198" s="119">
        <f>IF(Invoer!AJ200=0,0,(2.1473*Invoer!AJ200-11.45))</f>
        <v>65.852800000000002</v>
      </c>
      <c r="I198" s="119">
        <f>IF(Invoer!AK200=0,0,(2.1473*Invoer!AK200-11.45))</f>
        <v>65.852800000000002</v>
      </c>
      <c r="J198" s="119">
        <f>IF(Invoer!AL200=0,0,(2.1473*Invoer!AL200-11.45))</f>
        <v>65.852800000000002</v>
      </c>
      <c r="K198" s="21">
        <f t="shared" si="12"/>
        <v>56896.819199999998</v>
      </c>
      <c r="L198" s="115">
        <f>((Invoer!$G$13/Invoer!$G$14)^-0.49)*34500*((G198 / (24 * 60 * 60) * Invoer!$G$13)/Invoer!$G$7)^0.86</f>
        <v>6.9452291185699719</v>
      </c>
      <c r="M198" s="17">
        <f>IF(L198=0,((Invoer!$G$13/Invoer!$G$14)^-0.49)*34500*((K198 / (24 * 60 * 60) * Invoer!$G$13)/Invoer!$G$7)^0.86,L198)</f>
        <v>6.9452291185699719</v>
      </c>
      <c r="N198" s="9">
        <f>M198*(1.024^(Invoer!M200-20))</f>
        <v>4.3220266913107013</v>
      </c>
      <c r="O198" s="50">
        <f>IF(G198=0,((D198*E198*(1-EXP((-N198/D198)*(Invoer!$G$7/K198))))*(K198/Invoer!$G$7)),((D198*E198*(1-EXP((-N198/D198)*(Invoer!$G$7/G198))))*(G198/Invoer!$G$7)))</f>
        <v>0</v>
      </c>
      <c r="P198" s="117">
        <f>IFERROR(O198*Invoer!$G$7*(5/(60*24)),0)</f>
        <v>0</v>
      </c>
      <c r="Q198" s="55"/>
      <c r="U198" s="16">
        <f>Invoer!$G$9*EXP(Invoer!$G$12*(1/(Invoer!P200+273.15)-1/Invoer!$G$10))</f>
        <v>3.1285593385843635E-2</v>
      </c>
      <c r="V198" s="20">
        <f>1/ ( U198*Invoer!$G$8 * (Invoer!P200 + 273.15) * 1000 )</f>
        <v>1.3240868807998887</v>
      </c>
      <c r="W198" s="30">
        <f>Invoer!O200</f>
        <v>1.4226466154809714E-4</v>
      </c>
      <c r="X198" s="20">
        <f>Invoer!$C$11*(Invoer!O200-Invoer!$G$20/V198)</f>
        <v>-2.5291972074058835E-4</v>
      </c>
      <c r="Y198" s="11">
        <f t="shared" si="13"/>
        <v>0</v>
      </c>
      <c r="Z198" s="22">
        <f>Y198*Invoer!$C$13 * (5/(60*24))</f>
        <v>0</v>
      </c>
      <c r="AE198" s="20">
        <f>Z198*Invoer!$G$21/1000</f>
        <v>0</v>
      </c>
      <c r="AF198" s="20">
        <f>P198*Invoer!$G$21/1000</f>
        <v>0</v>
      </c>
      <c r="AK198" s="62">
        <f>IF(Berekeningen!F198/(60/5)*Invoer!$G$18=0,(K198/24)/(60/5),Berekeningen!F198/(60/5)*Invoer!$G$18)</f>
        <v>2.5905833057003722</v>
      </c>
      <c r="AL198" s="17">
        <f>AK198*Invoer!$G$19</f>
        <v>1.6812885653995415</v>
      </c>
    </row>
    <row r="199" spans="1:38" x14ac:dyDescent="0.35">
      <c r="A199" s="61">
        <v>0.68055555555555503</v>
      </c>
      <c r="B199" s="54"/>
      <c r="C199" s="16">
        <f>Invoer!$G$9*EXP(Invoer!$G$12*(1/(Invoer!N201+273.15)-1/Invoer!$G$10))</f>
        <v>3.1288465818851634E-2</v>
      </c>
      <c r="D199" s="10">
        <f>1/(C199*Invoer!$G$8*(Invoer!N201+273.15)*10^3)</f>
        <v>1.32397851692553</v>
      </c>
      <c r="E199" s="20">
        <f>Invoer!M201</f>
        <v>0</v>
      </c>
      <c r="F199" s="21">
        <f>IFERROR(Invoer!V201 * Invoer!$G$11/(Invoer!W201+Invoer!$G$11) * (Invoer!N201 + 273.15) / 273.15,0)</f>
        <v>1290.880609349929</v>
      </c>
      <c r="G199" s="21">
        <f t="shared" si="11"/>
        <v>30981.134624398299</v>
      </c>
      <c r="H199" s="119">
        <f>IF(Invoer!AJ201=0,0,(2.1473*Invoer!AJ201-11.45))</f>
        <v>65.852800000000002</v>
      </c>
      <c r="I199" s="119">
        <f>IF(Invoer!AK201=0,0,(2.1473*Invoer!AK201-11.45))</f>
        <v>65.852800000000002</v>
      </c>
      <c r="J199" s="119">
        <f>IF(Invoer!AL201=0,0,(2.1473*Invoer!AL201-11.45))</f>
        <v>65.852800000000002</v>
      </c>
      <c r="K199" s="21">
        <f t="shared" si="12"/>
        <v>56896.819199999998</v>
      </c>
      <c r="L199" s="115">
        <f>((Invoer!$G$13/Invoer!$G$14)^-0.49)*34500*((G199 / (24 * 60 * 60) * Invoer!$G$13)/Invoer!$G$7)^0.86</f>
        <v>6.9992615677261965</v>
      </c>
      <c r="M199" s="17">
        <f>IF(L199=0,((Invoer!$G$13/Invoer!$G$14)^-0.49)*34500*((K199 / (24 * 60 * 60) * Invoer!$G$13)/Invoer!$G$7)^0.86,L199)</f>
        <v>6.9992615677261965</v>
      </c>
      <c r="N199" s="9">
        <f>M199*(1.024^(Invoer!M201-20))</f>
        <v>4.3556511669706452</v>
      </c>
      <c r="O199" s="50">
        <f>IF(G199=0,((D199*E199*(1-EXP((-N199/D199)*(Invoer!$G$7/K199))))*(K199/Invoer!$G$7)),((D199*E199*(1-EXP((-N199/D199)*(Invoer!$G$7/G199))))*(G199/Invoer!$G$7)))</f>
        <v>0</v>
      </c>
      <c r="P199" s="117">
        <f>IFERROR(O199*Invoer!$G$7*(5/(60*24)),0)</f>
        <v>0</v>
      </c>
      <c r="Q199" s="55"/>
      <c r="U199" s="16">
        <f>Invoer!$G$9*EXP(Invoer!$G$12*(1/(Invoer!P201+273.15)-1/Invoer!$G$10))</f>
        <v>3.1288465818851634E-2</v>
      </c>
      <c r="V199" s="20">
        <f>1/ ( U199*Invoer!$G$8 * (Invoer!P201 + 273.15) * 1000 )</f>
        <v>1.32397851692553</v>
      </c>
      <c r="W199" s="30">
        <f>Invoer!O201</f>
        <v>1.0609567979713574E-4</v>
      </c>
      <c r="X199" s="20">
        <f>Invoer!$C$11*(Invoer!O201-Invoer!$G$20/V199)</f>
        <v>-3.6148229862619928E-4</v>
      </c>
      <c r="Y199" s="11">
        <f t="shared" si="13"/>
        <v>0</v>
      </c>
      <c r="Z199" s="22">
        <f>Y199*Invoer!$C$13 * (5/(60*24))</f>
        <v>0</v>
      </c>
      <c r="AE199" s="20">
        <f>Z199*Invoer!$G$21/1000</f>
        <v>0</v>
      </c>
      <c r="AF199" s="20">
        <f>P199*Invoer!$G$21/1000</f>
        <v>0</v>
      </c>
      <c r="AK199" s="62">
        <f>IF(Berekeningen!F199/(60/5)*Invoer!$G$18=0,(K199/24)/(60/5),Berekeningen!F199/(60/5)*Invoer!$G$18)</f>
        <v>2.6140332339336059</v>
      </c>
      <c r="AL199" s="17">
        <f>AK199*Invoer!$G$19</f>
        <v>1.6965075688229103</v>
      </c>
    </row>
    <row r="200" spans="1:38" x14ac:dyDescent="0.35">
      <c r="A200" s="61">
        <v>0.68402777777777801</v>
      </c>
      <c r="B200" s="54"/>
      <c r="C200" s="16">
        <f>Invoer!$G$9*EXP(Invoer!$G$12*(1/(Invoer!N202+273.15)-1/Invoer!$G$10))</f>
        <v>3.1288465818851634E-2</v>
      </c>
      <c r="D200" s="10">
        <f>1/(C200*Invoer!$G$8*(Invoer!N202+273.15)*10^3)</f>
        <v>1.32397851692553</v>
      </c>
      <c r="E200" s="20">
        <f>Invoer!M202</f>
        <v>0</v>
      </c>
      <c r="F200" s="21">
        <f>IFERROR(Invoer!V202 * Invoer!$G$11/(Invoer!W202+Invoer!$G$11) * (Invoer!N202 + 273.15) / 273.15,0)</f>
        <v>1299.7882332308968</v>
      </c>
      <c r="G200" s="21">
        <f t="shared" si="11"/>
        <v>31194.917597541524</v>
      </c>
      <c r="H200" s="119">
        <f>IF(Invoer!AJ202=0,0,(2.1473*Invoer!AJ202-11.45))</f>
        <v>65.852800000000002</v>
      </c>
      <c r="I200" s="119">
        <f>IF(Invoer!AK202=0,0,(2.1473*Invoer!AK202-11.45))</f>
        <v>65.852800000000002</v>
      </c>
      <c r="J200" s="119">
        <f>IF(Invoer!AL202=0,0,(2.1473*Invoer!AL202-11.45))</f>
        <v>65.852800000000002</v>
      </c>
      <c r="K200" s="21">
        <f t="shared" si="12"/>
        <v>56896.819199999998</v>
      </c>
      <c r="L200" s="115">
        <f>((Invoer!$G$13/Invoer!$G$14)^-0.49)*34500*((G200 / (24 * 60 * 60) * Invoer!$G$13)/Invoer!$G$7)^0.86</f>
        <v>7.0407777288905322</v>
      </c>
      <c r="M200" s="17">
        <f>IF(L200=0,((Invoer!$G$13/Invoer!$G$14)^-0.49)*34500*((K200 / (24 * 60 * 60) * Invoer!$G$13)/Invoer!$G$7)^0.86,L200)</f>
        <v>7.0407777288905322</v>
      </c>
      <c r="N200" s="9">
        <f>M200*(1.024^(Invoer!M202-20))</f>
        <v>4.3814867374910262</v>
      </c>
      <c r="O200" s="50">
        <f>IF(G200=0,((D200*E200*(1-EXP((-N200/D200)*(Invoer!$G$7/K200))))*(K200/Invoer!$G$7)),((D200*E200*(1-EXP((-N200/D200)*(Invoer!$G$7/G200))))*(G200/Invoer!$G$7)))</f>
        <v>0</v>
      </c>
      <c r="P200" s="117">
        <f>IFERROR(O200*Invoer!$G$7*(5/(60*24)),0)</f>
        <v>0</v>
      </c>
      <c r="Q200" s="55"/>
      <c r="U200" s="16">
        <f>Invoer!$G$9*EXP(Invoer!$G$12*(1/(Invoer!P202+273.15)-1/Invoer!$G$10))</f>
        <v>3.1288465818851634E-2</v>
      </c>
      <c r="V200" s="20">
        <f>1/ ( U200*Invoer!$G$8 * (Invoer!P202 + 273.15) * 1000 )</f>
        <v>1.32397851692553</v>
      </c>
      <c r="W200" s="30">
        <f>Invoer!O202</f>
        <v>6.9926698046174351E-5</v>
      </c>
      <c r="X200" s="20">
        <f>Invoer!$C$11*(Invoer!O202-Invoer!$G$20/V200)</f>
        <v>-4.6998924387908346E-4</v>
      </c>
      <c r="Y200" s="11">
        <f t="shared" si="13"/>
        <v>0</v>
      </c>
      <c r="Z200" s="22">
        <f>Y200*Invoer!$C$13 * (5/(60*24))</f>
        <v>0</v>
      </c>
      <c r="AE200" s="20">
        <f>Z200*Invoer!$G$21/1000</f>
        <v>0</v>
      </c>
      <c r="AF200" s="20">
        <f>P200*Invoer!$G$21/1000</f>
        <v>0</v>
      </c>
      <c r="AK200" s="62">
        <f>IF(Berekeningen!F200/(60/5)*Invoer!$G$18=0,(K200/24)/(60/5),Berekeningen!F200/(60/5)*Invoer!$G$18)</f>
        <v>2.6320711722925658</v>
      </c>
      <c r="AL200" s="17">
        <f>AK200*Invoer!$G$19</f>
        <v>1.7082141908178752</v>
      </c>
    </row>
    <row r="201" spans="1:38" x14ac:dyDescent="0.35">
      <c r="A201" s="61">
        <v>0.6875</v>
      </c>
      <c r="B201" s="54"/>
      <c r="C201" s="16">
        <f>Invoer!$G$9*EXP(Invoer!$G$12*(1/(Invoer!N203+273.15)-1/Invoer!$G$10))</f>
        <v>3.1288465818851634E-2</v>
      </c>
      <c r="D201" s="10">
        <f>1/(C201*Invoer!$G$8*(Invoer!N203+273.15)*10^3)</f>
        <v>1.32397851692553</v>
      </c>
      <c r="E201" s="20">
        <f>Invoer!M203</f>
        <v>0</v>
      </c>
      <c r="F201" s="21">
        <f>IFERROR(Invoer!V203 * Invoer!$G$11/(Invoer!W203+Invoer!$G$11) * (Invoer!N203 + 273.15) / 273.15,0)</f>
        <v>1323.445273875149</v>
      </c>
      <c r="G201" s="21">
        <f t="shared" si="11"/>
        <v>31762.686573003579</v>
      </c>
      <c r="H201" s="119">
        <f>IF(Invoer!AJ203=0,0,(2.1473*Invoer!AJ203-11.45))</f>
        <v>65.852800000000002</v>
      </c>
      <c r="I201" s="119">
        <f>IF(Invoer!AK203=0,0,(2.1473*Invoer!AK203-11.45))</f>
        <v>65.852800000000002</v>
      </c>
      <c r="J201" s="119">
        <f>IF(Invoer!AL203=0,0,(2.1473*Invoer!AL203-11.45))</f>
        <v>65.852800000000002</v>
      </c>
      <c r="K201" s="21">
        <f t="shared" si="12"/>
        <v>56896.819199999998</v>
      </c>
      <c r="L201" s="115">
        <f>((Invoer!$G$13/Invoer!$G$14)^-0.49)*34500*((G201 / (24 * 60 * 60) * Invoer!$G$13)/Invoer!$G$7)^0.86</f>
        <v>7.1508447037896179</v>
      </c>
      <c r="M201" s="17">
        <f>IF(L201=0,((Invoer!$G$13/Invoer!$G$14)^-0.49)*34500*((K201 / (24 * 60 * 60) * Invoer!$G$13)/Invoer!$G$7)^0.86,L201)</f>
        <v>7.1508447037896179</v>
      </c>
      <c r="N201" s="9">
        <f>M201*(1.024^(Invoer!M203-20))</f>
        <v>4.4499815841295227</v>
      </c>
      <c r="O201" s="50">
        <f>IF(G201=0,((D201*E201*(1-EXP((-N201/D201)*(Invoer!$G$7/K201))))*(K201/Invoer!$G$7)),((D201*E201*(1-EXP((-N201/D201)*(Invoer!$G$7/G201))))*(G201/Invoer!$G$7)))</f>
        <v>0</v>
      </c>
      <c r="P201" s="117">
        <f>IFERROR(O201*Invoer!$G$7*(5/(60*24)),0)</f>
        <v>0</v>
      </c>
      <c r="Q201" s="55"/>
      <c r="U201" s="16">
        <f>Invoer!$G$9*EXP(Invoer!$G$12*(1/(Invoer!P203+273.15)-1/Invoer!$G$10))</f>
        <v>3.1288465818851634E-2</v>
      </c>
      <c r="V201" s="20">
        <f>1/ ( U201*Invoer!$G$8 * (Invoer!P203 + 273.15) * 1000 )</f>
        <v>1.32397851692553</v>
      </c>
      <c r="W201" s="30">
        <f>Invoer!O203</f>
        <v>3.1507201875532094E-5</v>
      </c>
      <c r="X201" s="20">
        <f>Invoer!$C$11*(Invoer!O203-Invoer!$G$20/V201)</f>
        <v>-5.8524773239101025E-4</v>
      </c>
      <c r="Y201" s="11">
        <f t="shared" si="13"/>
        <v>0</v>
      </c>
      <c r="Z201" s="22">
        <f>Y201*Invoer!$C$13 * (5/(60*24))</f>
        <v>0</v>
      </c>
      <c r="AE201" s="20">
        <f>Z201*Invoer!$G$21/1000</f>
        <v>0</v>
      </c>
      <c r="AF201" s="20">
        <f>P201*Invoer!$G$21/1000</f>
        <v>0</v>
      </c>
      <c r="AK201" s="62">
        <f>IF(Berekeningen!F201/(60/5)*Invoer!$G$18=0,(K201/24)/(60/5),Berekeningen!F201/(60/5)*Invoer!$G$18)</f>
        <v>2.6799766795971767</v>
      </c>
      <c r="AL201" s="17">
        <f>AK201*Invoer!$G$19</f>
        <v>1.7393048650585676</v>
      </c>
    </row>
    <row r="202" spans="1:38" x14ac:dyDescent="0.35">
      <c r="A202" s="61">
        <v>0.69097222222222199</v>
      </c>
      <c r="B202" s="54"/>
      <c r="C202" s="16">
        <f>Invoer!$G$9*EXP(Invoer!$G$12*(1/(Invoer!N204+273.15)-1/Invoer!$G$10))</f>
        <v>3.1288465818851634E-2</v>
      </c>
      <c r="D202" s="10">
        <f>1/(C202*Invoer!$G$8*(Invoer!N204+273.15)*10^3)</f>
        <v>1.32397851692553</v>
      </c>
      <c r="E202" s="20">
        <f>Invoer!M204</f>
        <v>0</v>
      </c>
      <c r="F202" s="21">
        <f>IFERROR(Invoer!V204 * Invoer!$G$11/(Invoer!W204+Invoer!$G$11) * (Invoer!N204 + 273.15) / 273.15,0)</f>
        <v>1360.5217885918412</v>
      </c>
      <c r="G202" s="21">
        <f t="shared" si="11"/>
        <v>32652.52292620419</v>
      </c>
      <c r="H202" s="119">
        <f>IF(Invoer!AJ204=0,0,(2.1473*Invoer!AJ204-11.45))</f>
        <v>65.852800000000002</v>
      </c>
      <c r="I202" s="119">
        <f>IF(Invoer!AK204=0,0,(2.1473*Invoer!AK204-11.45))</f>
        <v>65.852800000000002</v>
      </c>
      <c r="J202" s="119">
        <f>IF(Invoer!AL204=0,0,(2.1473*Invoer!AL204-11.45))</f>
        <v>65.852800000000002</v>
      </c>
      <c r="K202" s="21">
        <f t="shared" si="12"/>
        <v>56896.819199999998</v>
      </c>
      <c r="L202" s="115">
        <f>((Invoer!$G$13/Invoer!$G$14)^-0.49)*34500*((G202 / (24 * 60 * 60) * Invoer!$G$13)/Invoer!$G$7)^0.86</f>
        <v>7.3227958795575478</v>
      </c>
      <c r="M202" s="17">
        <f>IF(L202=0,((Invoer!$G$13/Invoer!$G$14)^-0.49)*34500*((K202 / (24 * 60 * 60) * Invoer!$G$13)/Invoer!$G$7)^0.86,L202)</f>
        <v>7.3227958795575478</v>
      </c>
      <c r="N202" s="9">
        <f>M202*(1.024^(Invoer!M204-20))</f>
        <v>4.5569870635145246</v>
      </c>
      <c r="O202" s="50">
        <f>IF(G202=0,((D202*E202*(1-EXP((-N202/D202)*(Invoer!$G$7/K202))))*(K202/Invoer!$G$7)),((D202*E202*(1-EXP((-N202/D202)*(Invoer!$G$7/G202))))*(G202/Invoer!$G$7)))</f>
        <v>0</v>
      </c>
      <c r="P202" s="117">
        <f>IFERROR(O202*Invoer!$G$7*(5/(60*24)),0)</f>
        <v>0</v>
      </c>
      <c r="Q202" s="55"/>
      <c r="U202" s="16">
        <f>Invoer!$G$9*EXP(Invoer!$G$12*(1/(Invoer!P204+273.15)-1/Invoer!$G$10))</f>
        <v>3.1288465818851634E-2</v>
      </c>
      <c r="V202" s="20">
        <f>1/ ( U202*Invoer!$G$8 * (Invoer!P204 + 273.15) * 1000 )</f>
        <v>1.32397851692553</v>
      </c>
      <c r="W202" s="30">
        <f>Invoer!O204</f>
        <v>0</v>
      </c>
      <c r="X202" s="20">
        <f>Invoer!$C$11*(Invoer!O204-Invoer!$G$20/V202)</f>
        <v>-6.7976933801760652E-4</v>
      </c>
      <c r="Y202" s="11">
        <f t="shared" si="13"/>
        <v>0</v>
      </c>
      <c r="Z202" s="22">
        <f>Y202*Invoer!$C$13 * (5/(60*24))</f>
        <v>0</v>
      </c>
      <c r="AE202" s="20">
        <f>Z202*Invoer!$G$21/1000</f>
        <v>0</v>
      </c>
      <c r="AF202" s="20">
        <f>P202*Invoer!$G$21/1000</f>
        <v>0</v>
      </c>
      <c r="AK202" s="62">
        <f>IF(Berekeningen!F202/(60/5)*Invoer!$G$18=0,(K202/24)/(60/5),Berekeningen!F202/(60/5)*Invoer!$G$18)</f>
        <v>2.7550566218984782</v>
      </c>
      <c r="AL202" s="17">
        <f>AK202*Invoer!$G$19</f>
        <v>1.7880317476121124</v>
      </c>
    </row>
    <row r="203" spans="1:38" x14ac:dyDescent="0.35">
      <c r="A203" s="61">
        <v>0.69444444444444398</v>
      </c>
      <c r="B203" s="54"/>
      <c r="C203" s="16">
        <f>Invoer!$G$9*EXP(Invoer!$G$12*(1/(Invoer!N205+273.15)-1/Invoer!$G$10))</f>
        <v>3.1288465818851634E-2</v>
      </c>
      <c r="D203" s="10">
        <f>1/(C203*Invoer!$G$8*(Invoer!N205+273.15)*10^3)</f>
        <v>1.32397851692553</v>
      </c>
      <c r="E203" s="20">
        <f>Invoer!M205</f>
        <v>0</v>
      </c>
      <c r="F203" s="21">
        <f>IFERROR(Invoer!V205 * Invoer!$G$11/(Invoer!W205+Invoer!$G$11) * (Invoer!N205 + 273.15) / 273.15,0)</f>
        <v>1335.1982504387965</v>
      </c>
      <c r="G203" s="21">
        <f t="shared" si="11"/>
        <v>32044.758010531117</v>
      </c>
      <c r="H203" s="119">
        <f>IF(Invoer!AJ205=0,0,(2.1473*Invoer!AJ205-11.45))</f>
        <v>65.852800000000002</v>
      </c>
      <c r="I203" s="119">
        <f>IF(Invoer!AK205=0,0,(2.1473*Invoer!AK205-11.45))</f>
        <v>65.852800000000002</v>
      </c>
      <c r="J203" s="119">
        <f>IF(Invoer!AL205=0,0,(2.1473*Invoer!AL205-11.45))</f>
        <v>65.852800000000002</v>
      </c>
      <c r="K203" s="21">
        <f t="shared" si="12"/>
        <v>56896.819199999998</v>
      </c>
      <c r="L203" s="115">
        <f>((Invoer!$G$13/Invoer!$G$14)^-0.49)*34500*((G203 / (24 * 60 * 60) * Invoer!$G$13)/Invoer!$G$7)^0.86</f>
        <v>7.2054240750532959</v>
      </c>
      <c r="M203" s="17">
        <f>IF(L203=0,((Invoer!$G$13/Invoer!$G$14)^-0.49)*34500*((K203 / (24 * 60 * 60) * Invoer!$G$13)/Invoer!$G$7)^0.86,L203)</f>
        <v>7.2054240750532959</v>
      </c>
      <c r="N203" s="9">
        <f>M203*(1.024^(Invoer!M205-20))</f>
        <v>4.4839464102525151</v>
      </c>
      <c r="O203" s="50">
        <f>IF(G203=0,((D203*E203*(1-EXP((-N203/D203)*(Invoer!$G$7/K203))))*(K203/Invoer!$G$7)),((D203*E203*(1-EXP((-N203/D203)*(Invoer!$G$7/G203))))*(G203/Invoer!$G$7)))</f>
        <v>0</v>
      </c>
      <c r="P203" s="117">
        <f>IFERROR(O203*Invoer!$G$7*(5/(60*24)),0)</f>
        <v>0</v>
      </c>
      <c r="Q203" s="55"/>
      <c r="U203" s="16">
        <f>Invoer!$G$9*EXP(Invoer!$G$12*(1/(Invoer!P205+273.15)-1/Invoer!$G$10))</f>
        <v>3.1288465818851634E-2</v>
      </c>
      <c r="V203" s="20">
        <f>1/ ( U203*Invoer!$G$8 * (Invoer!P205 + 273.15) * 1000 )</f>
        <v>1.32397851692553</v>
      </c>
      <c r="W203" s="30">
        <f>Invoer!O205</f>
        <v>0</v>
      </c>
      <c r="X203" s="20">
        <f>Invoer!$C$11*(Invoer!O205-Invoer!$G$20/V203)</f>
        <v>-6.7976933801760652E-4</v>
      </c>
      <c r="Y203" s="11">
        <f t="shared" si="13"/>
        <v>0</v>
      </c>
      <c r="Z203" s="22">
        <f>Y203*Invoer!$C$13 * (5/(60*24))</f>
        <v>0</v>
      </c>
      <c r="AE203" s="20">
        <f>Z203*Invoer!$G$21/1000</f>
        <v>0</v>
      </c>
      <c r="AF203" s="20">
        <f>P203*Invoer!$G$21/1000</f>
        <v>0</v>
      </c>
      <c r="AK203" s="62">
        <f>IF(Berekeningen!F203/(60/5)*Invoer!$G$18=0,(K203/24)/(60/5),Berekeningen!F203/(60/5)*Invoer!$G$18)</f>
        <v>2.703776457138563</v>
      </c>
      <c r="AL203" s="17">
        <f>AK203*Invoer!$G$19</f>
        <v>1.7547509206829275</v>
      </c>
    </row>
    <row r="204" spans="1:38" x14ac:dyDescent="0.35">
      <c r="A204" s="61">
        <v>0.69791666666666696</v>
      </c>
      <c r="B204" s="54"/>
      <c r="C204" s="16">
        <f>Invoer!$G$9*EXP(Invoer!$G$12*(1/(Invoer!N206+273.15)-1/Invoer!$G$10))</f>
        <v>3.1288465818851634E-2</v>
      </c>
      <c r="D204" s="10">
        <f>1/(C204*Invoer!$G$8*(Invoer!N206+273.15)*10^3)</f>
        <v>1.32397851692553</v>
      </c>
      <c r="E204" s="20">
        <f>Invoer!M206</f>
        <v>0</v>
      </c>
      <c r="F204" s="21">
        <f>IFERROR(Invoer!V206 * Invoer!$G$11/(Invoer!W206+Invoer!$G$11) * (Invoer!N206 + 273.15) / 273.15,0)</f>
        <v>1333.6069709848737</v>
      </c>
      <c r="G204" s="21">
        <f t="shared" si="11"/>
        <v>32006.56730363697</v>
      </c>
      <c r="H204" s="119">
        <f>IF(Invoer!AJ206=0,0,(2.1473*Invoer!AJ206-11.45))</f>
        <v>65.852800000000002</v>
      </c>
      <c r="I204" s="119">
        <f>IF(Invoer!AK206=0,0,(2.1473*Invoer!AK206-11.45))</f>
        <v>65.852800000000002</v>
      </c>
      <c r="J204" s="119">
        <f>IF(Invoer!AL206=0,0,(2.1473*Invoer!AL206-11.45))</f>
        <v>65.852800000000002</v>
      </c>
      <c r="K204" s="21">
        <f t="shared" si="12"/>
        <v>56896.819199999998</v>
      </c>
      <c r="L204" s="115">
        <f>((Invoer!$G$13/Invoer!$G$14)^-0.49)*34500*((G204 / (24 * 60 * 60) * Invoer!$G$13)/Invoer!$G$7)^0.86</f>
        <v>7.1980383192494708</v>
      </c>
      <c r="M204" s="17">
        <f>IF(L204=0,((Invoer!$G$13/Invoer!$G$14)^-0.49)*34500*((K204 / (24 * 60 * 60) * Invoer!$G$13)/Invoer!$G$7)^0.86,L204)</f>
        <v>7.1980383192494708</v>
      </c>
      <c r="N204" s="9">
        <f>M204*(1.024^(Invoer!M206-20))</f>
        <v>4.4793502431319396</v>
      </c>
      <c r="O204" s="50">
        <f>IF(G204=0,((D204*E204*(1-EXP((-N204/D204)*(Invoer!$G$7/K204))))*(K204/Invoer!$G$7)),((D204*E204*(1-EXP((-N204/D204)*(Invoer!$G$7/G204))))*(G204/Invoer!$G$7)))</f>
        <v>0</v>
      </c>
      <c r="P204" s="117">
        <f>IFERROR(O204*Invoer!$G$7*(5/(60*24)),0)</f>
        <v>0</v>
      </c>
      <c r="Q204" s="55"/>
      <c r="U204" s="16">
        <f>Invoer!$G$9*EXP(Invoer!$G$12*(1/(Invoer!P206+273.15)-1/Invoer!$G$10))</f>
        <v>3.1288465818851634E-2</v>
      </c>
      <c r="V204" s="20">
        <f>1/ ( U204*Invoer!$G$8 * (Invoer!P206 + 273.15) * 1000 )</f>
        <v>1.32397851692553</v>
      </c>
      <c r="W204" s="30">
        <f>Invoer!O206</f>
        <v>0</v>
      </c>
      <c r="X204" s="20">
        <f>Invoer!$C$11*(Invoer!O206-Invoer!$G$20/V204)</f>
        <v>-6.7976933801760652E-4</v>
      </c>
      <c r="Y204" s="11">
        <f t="shared" si="13"/>
        <v>0</v>
      </c>
      <c r="Z204" s="22">
        <f>Y204*Invoer!$C$13 * (5/(60*24))</f>
        <v>0</v>
      </c>
      <c r="AE204" s="20">
        <f>Z204*Invoer!$G$21/1000</f>
        <v>0</v>
      </c>
      <c r="AF204" s="20">
        <f>P204*Invoer!$G$21/1000</f>
        <v>0</v>
      </c>
      <c r="AK204" s="62">
        <f>IF(Berekeningen!F204/(60/5)*Invoer!$G$18=0,(K204/24)/(60/5),Berekeningen!F204/(60/5)*Invoer!$G$18)</f>
        <v>2.7005541162443691</v>
      </c>
      <c r="AL204" s="17">
        <f>AK204*Invoer!$G$19</f>
        <v>1.7526596214425956</v>
      </c>
    </row>
    <row r="205" spans="1:38" x14ac:dyDescent="0.35">
      <c r="A205" s="61">
        <v>0.70138888888888895</v>
      </c>
      <c r="B205" s="54"/>
      <c r="C205" s="16">
        <f>Invoer!$G$9*EXP(Invoer!$G$12*(1/(Invoer!N207+273.15)-1/Invoer!$G$10))</f>
        <v>3.1288465818851634E-2</v>
      </c>
      <c r="D205" s="10">
        <f>1/(C205*Invoer!$G$8*(Invoer!N207+273.15)*10^3)</f>
        <v>1.32397851692553</v>
      </c>
      <c r="E205" s="20">
        <f>Invoer!M207</f>
        <v>0</v>
      </c>
      <c r="F205" s="21">
        <f>IFERROR(Invoer!V207 * Invoer!$G$11/(Invoer!W207+Invoer!$G$11) * (Invoer!N207 + 273.15) / 273.15,0)</f>
        <v>1330.0245525256066</v>
      </c>
      <c r="G205" s="21">
        <f t="shared" si="11"/>
        <v>31920.589260614557</v>
      </c>
      <c r="H205" s="119">
        <f>IF(Invoer!AJ207=0,0,(2.1473*Invoer!AJ207-11.45))</f>
        <v>65.852800000000002</v>
      </c>
      <c r="I205" s="119">
        <f>IF(Invoer!AK207=0,0,(2.1473*Invoer!AK207-11.45))</f>
        <v>65.852800000000002</v>
      </c>
      <c r="J205" s="119">
        <f>IF(Invoer!AL207=0,0,(2.1473*Invoer!AL207-11.45))</f>
        <v>65.852800000000002</v>
      </c>
      <c r="K205" s="21">
        <f t="shared" si="12"/>
        <v>56896.819199999998</v>
      </c>
      <c r="L205" s="115">
        <f>((Invoer!$G$13/Invoer!$G$14)^-0.49)*34500*((G205 / (24 * 60 * 60) * Invoer!$G$13)/Invoer!$G$7)^0.86</f>
        <v>7.1814063833521251</v>
      </c>
      <c r="M205" s="17">
        <f>IF(L205=0,((Invoer!$G$13/Invoer!$G$14)^-0.49)*34500*((K205 / (24 * 60 * 60) * Invoer!$G$13)/Invoer!$G$7)^0.86,L205)</f>
        <v>7.1814063833521251</v>
      </c>
      <c r="N205" s="9">
        <f>M205*(1.024^(Invoer!M207-20))</f>
        <v>4.4690001640129804</v>
      </c>
      <c r="O205" s="50">
        <f>IF(G205=0,((D205*E205*(1-EXP((-N205/D205)*(Invoer!$G$7/K205))))*(K205/Invoer!$G$7)),((D205*E205*(1-EXP((-N205/D205)*(Invoer!$G$7/G205))))*(G205/Invoer!$G$7)))</f>
        <v>0</v>
      </c>
      <c r="P205" s="117">
        <f>IFERROR(O205*Invoer!$G$7*(5/(60*24)),0)</f>
        <v>0</v>
      </c>
      <c r="Q205" s="55"/>
      <c r="U205" s="16">
        <f>Invoer!$G$9*EXP(Invoer!$G$12*(1/(Invoer!P207+273.15)-1/Invoer!$G$10))</f>
        <v>3.1288465818851634E-2</v>
      </c>
      <c r="V205" s="20">
        <f>1/ ( U205*Invoer!$G$8 * (Invoer!P207 + 273.15) * 1000 )</f>
        <v>1.32397851692553</v>
      </c>
      <c r="W205" s="30">
        <f>Invoer!O207</f>
        <v>0</v>
      </c>
      <c r="X205" s="20">
        <f>Invoer!$C$11*(Invoer!O207-Invoer!$G$20/V205)</f>
        <v>-6.7976933801760652E-4</v>
      </c>
      <c r="Y205" s="11">
        <f t="shared" si="13"/>
        <v>0</v>
      </c>
      <c r="Z205" s="22">
        <f>Y205*Invoer!$C$13 * (5/(60*24))</f>
        <v>0</v>
      </c>
      <c r="AE205" s="20">
        <f>Z205*Invoer!$G$21/1000</f>
        <v>0</v>
      </c>
      <c r="AF205" s="20">
        <f>P205*Invoer!$G$21/1000</f>
        <v>0</v>
      </c>
      <c r="AK205" s="62">
        <f>IF(Berekeningen!F205/(60/5)*Invoer!$G$18=0,(K205/24)/(60/5),Berekeningen!F205/(60/5)*Invoer!$G$18)</f>
        <v>2.6932997188643535</v>
      </c>
      <c r="AL205" s="17">
        <f>AK205*Invoer!$G$19</f>
        <v>1.7479515175429654</v>
      </c>
    </row>
    <row r="206" spans="1:38" x14ac:dyDescent="0.35">
      <c r="A206" s="61">
        <v>0.70486111111111105</v>
      </c>
      <c r="B206" s="54"/>
      <c r="C206" s="16">
        <f>Invoer!$G$9*EXP(Invoer!$G$12*(1/(Invoer!N208+273.15)-1/Invoer!$G$10))</f>
        <v>3.128391794813859E-2</v>
      </c>
      <c r="D206" s="10">
        <f>1/(C206*Invoer!$G$8*(Invoer!N208+273.15)*10^3)</f>
        <v>1.3241500960975756</v>
      </c>
      <c r="E206" s="20">
        <f>Invoer!M208</f>
        <v>0</v>
      </c>
      <c r="F206" s="21">
        <f>IFERROR(Invoer!V208 * Invoer!$G$11/(Invoer!W208+Invoer!$G$11) * (Invoer!N208 + 273.15) / 273.15,0)</f>
        <v>1347.9157964545655</v>
      </c>
      <c r="G206" s="21">
        <f t="shared" si="11"/>
        <v>32349.979114909569</v>
      </c>
      <c r="H206" s="119">
        <f>IF(Invoer!AJ208=0,0,(2.1473*Invoer!AJ208-11.45))</f>
        <v>65.852800000000002</v>
      </c>
      <c r="I206" s="119">
        <f>IF(Invoer!AK208=0,0,(2.1473*Invoer!AK208-11.45))</f>
        <v>65.852800000000002</v>
      </c>
      <c r="J206" s="119">
        <f>IF(Invoer!AL208=0,0,(2.1473*Invoer!AL208-11.45))</f>
        <v>65.852800000000002</v>
      </c>
      <c r="K206" s="21">
        <f t="shared" si="12"/>
        <v>56896.819199999998</v>
      </c>
      <c r="L206" s="115">
        <f>((Invoer!$G$13/Invoer!$G$14)^-0.49)*34500*((G206 / (24 * 60 * 60) * Invoer!$G$13)/Invoer!$G$7)^0.86</f>
        <v>7.2644070870994968</v>
      </c>
      <c r="M206" s="17">
        <f>IF(L206=0,((Invoer!$G$13/Invoer!$G$14)^-0.49)*34500*((K206 / (24 * 60 * 60) * Invoer!$G$13)/Invoer!$G$7)^0.86,L206)</f>
        <v>7.2644070870994968</v>
      </c>
      <c r="N206" s="9">
        <f>M206*(1.024^(Invoer!M208-20))</f>
        <v>4.5206516287622929</v>
      </c>
      <c r="O206" s="50">
        <f>IF(G206=0,((D206*E206*(1-EXP((-N206/D206)*(Invoer!$G$7/K206))))*(K206/Invoer!$G$7)),((D206*E206*(1-EXP((-N206/D206)*(Invoer!$G$7/G206))))*(G206/Invoer!$G$7)))</f>
        <v>0</v>
      </c>
      <c r="P206" s="117">
        <f>IFERROR(O206*Invoer!$G$7*(5/(60*24)),0)</f>
        <v>0</v>
      </c>
      <c r="Q206" s="55"/>
      <c r="U206" s="16">
        <f>Invoer!$G$9*EXP(Invoer!$G$12*(1/(Invoer!P208+273.15)-1/Invoer!$G$10))</f>
        <v>3.128391794813859E-2</v>
      </c>
      <c r="V206" s="20">
        <f>1/ ( U206*Invoer!$G$8 * (Invoer!P208 + 273.15) * 1000 )</f>
        <v>1.3241500960975756</v>
      </c>
      <c r="W206" s="30">
        <f>Invoer!O208</f>
        <v>0</v>
      </c>
      <c r="X206" s="20">
        <f>Invoer!$C$11*(Invoer!O208-Invoer!$G$20/V206)</f>
        <v>-6.796812556615784E-4</v>
      </c>
      <c r="Y206" s="11">
        <f t="shared" si="13"/>
        <v>0</v>
      </c>
      <c r="Z206" s="22">
        <f>Y206*Invoer!$C$13 * (5/(60*24))</f>
        <v>0</v>
      </c>
      <c r="AE206" s="20">
        <f>Z206*Invoer!$G$21/1000</f>
        <v>0</v>
      </c>
      <c r="AF206" s="20">
        <f>P206*Invoer!$G$21/1000</f>
        <v>0</v>
      </c>
      <c r="AK206" s="62">
        <f>IF(Berekeningen!F206/(60/5)*Invoer!$G$18=0,(K206/24)/(60/5),Berekeningen!F206/(60/5)*Invoer!$G$18)</f>
        <v>2.729529487820495</v>
      </c>
      <c r="AL206" s="17">
        <f>AK206*Invoer!$G$19</f>
        <v>1.7714646375955012</v>
      </c>
    </row>
    <row r="207" spans="1:38" x14ac:dyDescent="0.35">
      <c r="A207" s="61">
        <v>0.70833333333333304</v>
      </c>
      <c r="B207" s="54"/>
      <c r="C207" s="16">
        <f>Invoer!$G$9*EXP(Invoer!$G$12*(1/(Invoer!N209+273.15)-1/Invoer!$G$10))</f>
        <v>3.1274106862831386E-2</v>
      </c>
      <c r="D207" s="10">
        <f>1/(C207*Invoer!$G$8*(Invoer!N209+273.15)*10^3)</f>
        <v>1.3245204020775945</v>
      </c>
      <c r="E207" s="20">
        <f>Invoer!M209</f>
        <v>0</v>
      </c>
      <c r="F207" s="21">
        <f>IFERROR(Invoer!V209 * Invoer!$G$11/(Invoer!W209+Invoer!$G$11) * (Invoer!N209 + 273.15) / 273.15,0)</f>
        <v>1341.4107119287974</v>
      </c>
      <c r="G207" s="21">
        <f t="shared" si="11"/>
        <v>32193.857086291137</v>
      </c>
      <c r="H207" s="119">
        <f>IF(Invoer!AJ209=0,0,(2.1473*Invoer!AJ209-11.45))</f>
        <v>65.852800000000002</v>
      </c>
      <c r="I207" s="119">
        <f>IF(Invoer!AK209=0,0,(2.1473*Invoer!AK209-11.45))</f>
        <v>65.852800000000002</v>
      </c>
      <c r="J207" s="119">
        <f>IF(Invoer!AL209=0,0,(2.1473*Invoer!AL209-11.45))</f>
        <v>65.852800000000002</v>
      </c>
      <c r="K207" s="21">
        <f t="shared" si="12"/>
        <v>56896.819199999998</v>
      </c>
      <c r="L207" s="115">
        <f>((Invoer!$G$13/Invoer!$G$14)^-0.49)*34500*((G207 / (24 * 60 * 60) * Invoer!$G$13)/Invoer!$G$7)^0.86</f>
        <v>7.2342467796007117</v>
      </c>
      <c r="M207" s="17">
        <f>IF(L207=0,((Invoer!$G$13/Invoer!$G$14)^-0.49)*34500*((K207 / (24 * 60 * 60) * Invoer!$G$13)/Invoer!$G$7)^0.86,L207)</f>
        <v>7.2342467796007117</v>
      </c>
      <c r="N207" s="9">
        <f>M207*(1.024^(Invoer!M209-20))</f>
        <v>4.5018828233272998</v>
      </c>
      <c r="O207" s="50">
        <f>IF(G207=0,((D207*E207*(1-EXP((-N207/D207)*(Invoer!$G$7/K207))))*(K207/Invoer!$G$7)),((D207*E207*(1-EXP((-N207/D207)*(Invoer!$G$7/G207))))*(G207/Invoer!$G$7)))</f>
        <v>0</v>
      </c>
      <c r="P207" s="117">
        <f>IFERROR(O207*Invoer!$G$7*(5/(60*24)),0)</f>
        <v>0</v>
      </c>
      <c r="Q207" s="55"/>
      <c r="U207" s="16">
        <f>Invoer!$G$9*EXP(Invoer!$G$12*(1/(Invoer!P209+273.15)-1/Invoer!$G$10))</f>
        <v>3.1274106862831386E-2</v>
      </c>
      <c r="V207" s="20">
        <f>1/ ( U207*Invoer!$G$8 * (Invoer!P209 + 273.15) * 1000 )</f>
        <v>1.3245204020775945</v>
      </c>
      <c r="W207" s="30">
        <f>Invoer!O209</f>
        <v>0</v>
      </c>
      <c r="X207" s="20">
        <f>Invoer!$C$11*(Invoer!O209-Invoer!$G$20/V207)</f>
        <v>-6.7949123213828402E-4</v>
      </c>
      <c r="Y207" s="11">
        <f t="shared" si="13"/>
        <v>0</v>
      </c>
      <c r="Z207" s="22">
        <f>Y207*Invoer!$C$13 * (5/(60*24))</f>
        <v>0</v>
      </c>
      <c r="AE207" s="20">
        <f>Z207*Invoer!$G$21/1000</f>
        <v>0</v>
      </c>
      <c r="AF207" s="20">
        <f>P207*Invoer!$G$21/1000</f>
        <v>0</v>
      </c>
      <c r="AK207" s="62">
        <f>IF(Berekeningen!F207/(60/5)*Invoer!$G$18=0,(K207/24)/(60/5),Berekeningen!F207/(60/5)*Invoer!$G$18)</f>
        <v>2.7163566916558146</v>
      </c>
      <c r="AL207" s="17">
        <f>AK207*Invoer!$G$19</f>
        <v>1.7629154928846238</v>
      </c>
    </row>
    <row r="208" spans="1:38" x14ac:dyDescent="0.35">
      <c r="A208" s="61">
        <v>0.71180555555555503</v>
      </c>
      <c r="B208" s="54"/>
      <c r="C208" s="16">
        <f>Invoer!$G$9*EXP(Invoer!$G$12*(1/(Invoer!N210+273.15)-1/Invoer!$G$10))</f>
        <v>3.1268603997582113E-2</v>
      </c>
      <c r="D208" s="10">
        <f>1/(C208*Invoer!$G$8*(Invoer!N210+273.15)*10^3)</f>
        <v>1.3247281957178605</v>
      </c>
      <c r="E208" s="20">
        <f>Invoer!M210</f>
        <v>0</v>
      </c>
      <c r="F208" s="21">
        <f>IFERROR(Invoer!V210 * Invoer!$G$11/(Invoer!W210+Invoer!$G$11) * (Invoer!N210 + 273.15) / 273.15,0)</f>
        <v>1350.7631160270641</v>
      </c>
      <c r="G208" s="21">
        <f t="shared" si="11"/>
        <v>32418.314784649541</v>
      </c>
      <c r="H208" s="119">
        <f>IF(Invoer!AJ210=0,0,(2.1473*Invoer!AJ210-11.45))</f>
        <v>65.852800000000002</v>
      </c>
      <c r="I208" s="119">
        <f>IF(Invoer!AK210=0,0,(2.1473*Invoer!AK210-11.45))</f>
        <v>65.852800000000002</v>
      </c>
      <c r="J208" s="119">
        <f>IF(Invoer!AL210=0,0,(2.1473*Invoer!AL210-11.45))</f>
        <v>65.852800000000002</v>
      </c>
      <c r="K208" s="21">
        <f t="shared" si="12"/>
        <v>56896.819199999998</v>
      </c>
      <c r="L208" s="115">
        <f>((Invoer!$G$13/Invoer!$G$14)^-0.49)*34500*((G208 / (24 * 60 * 60) * Invoer!$G$13)/Invoer!$G$7)^0.86</f>
        <v>7.2776020418167757</v>
      </c>
      <c r="M208" s="17">
        <f>IF(L208=0,((Invoer!$G$13/Invoer!$G$14)^-0.49)*34500*((K208 / (24 * 60 * 60) * Invoer!$G$13)/Invoer!$G$7)^0.86,L208)</f>
        <v>7.2776020418167757</v>
      </c>
      <c r="N208" s="9">
        <f>M208*(1.024^(Invoer!M210-20))</f>
        <v>4.5288628692419239</v>
      </c>
      <c r="O208" s="50">
        <f>IF(G208=0,((D208*E208*(1-EXP((-N208/D208)*(Invoer!$G$7/K208))))*(K208/Invoer!$G$7)),((D208*E208*(1-EXP((-N208/D208)*(Invoer!$G$7/G208))))*(G208/Invoer!$G$7)))</f>
        <v>0</v>
      </c>
      <c r="P208" s="117">
        <f>IFERROR(O208*Invoer!$G$7*(5/(60*24)),0)</f>
        <v>0</v>
      </c>
      <c r="Q208" s="55"/>
      <c r="U208" s="16">
        <f>Invoer!$G$9*EXP(Invoer!$G$12*(1/(Invoer!P210+273.15)-1/Invoer!$G$10))</f>
        <v>3.1268603997582113E-2</v>
      </c>
      <c r="V208" s="20">
        <f>1/ ( U208*Invoer!$G$8 * (Invoer!P210 + 273.15) * 1000 )</f>
        <v>1.3247281957178605</v>
      </c>
      <c r="W208" s="30">
        <f>Invoer!O210</f>
        <v>0</v>
      </c>
      <c r="X208" s="20">
        <f>Invoer!$C$11*(Invoer!O210-Invoer!$G$20/V208)</f>
        <v>-6.7938464879755691E-4</v>
      </c>
      <c r="Y208" s="11">
        <f t="shared" si="13"/>
        <v>0</v>
      </c>
      <c r="Z208" s="22">
        <f>Y208*Invoer!$C$13 * (5/(60*24))</f>
        <v>0</v>
      </c>
      <c r="AE208" s="20">
        <f>Z208*Invoer!$G$21/1000</f>
        <v>0</v>
      </c>
      <c r="AF208" s="20">
        <f>P208*Invoer!$G$21/1000</f>
        <v>0</v>
      </c>
      <c r="AK208" s="62">
        <f>IF(Berekeningen!F208/(60/5)*Invoer!$G$18=0,(K208/24)/(60/5),Berekeningen!F208/(60/5)*Invoer!$G$18)</f>
        <v>2.7352953099548047</v>
      </c>
      <c r="AL208" s="17">
        <f>AK208*Invoer!$G$19</f>
        <v>1.7752066561606683</v>
      </c>
    </row>
    <row r="209" spans="1:38" x14ac:dyDescent="0.35">
      <c r="A209" s="61">
        <v>0.71527777777777801</v>
      </c>
      <c r="B209" s="54"/>
      <c r="C209" s="16">
        <f>Invoer!$G$9*EXP(Invoer!$G$12*(1/(Invoer!N211+273.15)-1/Invoer!$G$10))</f>
        <v>3.1259754034748212E-2</v>
      </c>
      <c r="D209" s="10">
        <f>1/(C209*Invoer!$G$8*(Invoer!N211+273.15)*10^3)</f>
        <v>1.3250625231720408</v>
      </c>
      <c r="E209" s="20">
        <f>Invoer!M211</f>
        <v>0</v>
      </c>
      <c r="F209" s="21">
        <f>IFERROR(Invoer!V211 * Invoer!$G$11/(Invoer!W211+Invoer!$G$11) * (Invoer!N211 + 273.15) / 273.15,0)</f>
        <v>1355.2067622927191</v>
      </c>
      <c r="G209" s="21">
        <f t="shared" si="11"/>
        <v>32524.96229502526</v>
      </c>
      <c r="H209" s="119">
        <f>IF(Invoer!AJ211=0,0,(2.1473*Invoer!AJ211-11.45))</f>
        <v>65.852800000000002</v>
      </c>
      <c r="I209" s="119">
        <f>IF(Invoer!AK211=0,0,(2.1473*Invoer!AK211-11.45))</f>
        <v>65.852800000000002</v>
      </c>
      <c r="J209" s="119">
        <f>IF(Invoer!AL211=0,0,(2.1473*Invoer!AL211-11.45))</f>
        <v>65.852800000000002</v>
      </c>
      <c r="K209" s="21">
        <f t="shared" si="12"/>
        <v>56896.819199999998</v>
      </c>
      <c r="L209" s="115">
        <f>((Invoer!$G$13/Invoer!$G$14)^-0.49)*34500*((G209 / (24 * 60 * 60) * Invoer!$G$13)/Invoer!$G$7)^0.86</f>
        <v>7.298186865187442</v>
      </c>
      <c r="M209" s="17">
        <f>IF(L209=0,((Invoer!$G$13/Invoer!$G$14)^-0.49)*34500*((K209 / (24 * 60 * 60) * Invoer!$G$13)/Invoer!$G$7)^0.86,L209)</f>
        <v>7.298186865187442</v>
      </c>
      <c r="N209" s="9">
        <f>M209*(1.024^(Invoer!M211-20))</f>
        <v>4.5416728362746968</v>
      </c>
      <c r="O209" s="50">
        <f>IF(G209=0,((D209*E209*(1-EXP((-N209/D209)*(Invoer!$G$7/K209))))*(K209/Invoer!$G$7)),((D209*E209*(1-EXP((-N209/D209)*(Invoer!$G$7/G209))))*(G209/Invoer!$G$7)))</f>
        <v>0</v>
      </c>
      <c r="P209" s="117">
        <f>IFERROR(O209*Invoer!$G$7*(5/(60*24)),0)</f>
        <v>0</v>
      </c>
      <c r="Q209" s="55"/>
      <c r="U209" s="16">
        <f>Invoer!$G$9*EXP(Invoer!$G$12*(1/(Invoer!P211+273.15)-1/Invoer!$G$10))</f>
        <v>3.1259754034748212E-2</v>
      </c>
      <c r="V209" s="20">
        <f>1/ ( U209*Invoer!$G$8 * (Invoer!P211 + 273.15) * 1000 )</f>
        <v>1.3250625231720408</v>
      </c>
      <c r="W209" s="30">
        <f>Invoer!O211</f>
        <v>0</v>
      </c>
      <c r="X209" s="20">
        <f>Invoer!$C$11*(Invoer!O211-Invoer!$G$20/V209)</f>
        <v>-6.7921323278052415E-4</v>
      </c>
      <c r="Y209" s="11">
        <f t="shared" si="13"/>
        <v>0</v>
      </c>
      <c r="Z209" s="22">
        <f>Y209*Invoer!$C$13 * (5/(60*24))</f>
        <v>0</v>
      </c>
      <c r="AE209" s="20">
        <f>Z209*Invoer!$G$21/1000</f>
        <v>0</v>
      </c>
      <c r="AF209" s="20">
        <f>P209*Invoer!$G$21/1000</f>
        <v>0</v>
      </c>
      <c r="AK209" s="62">
        <f>IF(Berekeningen!F209/(60/5)*Invoer!$G$18=0,(K209/24)/(60/5),Berekeningen!F209/(60/5)*Invoer!$G$18)</f>
        <v>2.744293693642756</v>
      </c>
      <c r="AL209" s="17">
        <f>AK209*Invoer!$G$19</f>
        <v>1.7810466071741486</v>
      </c>
    </row>
    <row r="210" spans="1:38" x14ac:dyDescent="0.35">
      <c r="A210" s="61">
        <v>0.71875</v>
      </c>
      <c r="B210" s="54"/>
      <c r="C210" s="16">
        <f>Invoer!$G$9*EXP(Invoer!$G$12*(1/(Invoer!N212+273.15)-1/Invoer!$G$10))</f>
        <v>3.1252581572635212E-2</v>
      </c>
      <c r="D210" s="10">
        <f>1/(C210*Invoer!$G$8*(Invoer!N212+273.15)*10^3)</f>
        <v>1.3253336096776747</v>
      </c>
      <c r="E210" s="20">
        <f>Invoer!M212</f>
        <v>0</v>
      </c>
      <c r="F210" s="21">
        <f>IFERROR(Invoer!V212 * Invoer!$G$11/(Invoer!W212+Invoer!$G$11) * (Invoer!N212 + 273.15) / 273.15,0)</f>
        <v>1355.5581501984204</v>
      </c>
      <c r="G210" s="21">
        <f t="shared" si="11"/>
        <v>32533.395604762089</v>
      </c>
      <c r="H210" s="119">
        <f>IF(Invoer!AJ212=0,0,(2.1473*Invoer!AJ212-11.45))</f>
        <v>65.852800000000002</v>
      </c>
      <c r="I210" s="119">
        <f>IF(Invoer!AK212=0,0,(2.1473*Invoer!AK212-11.45))</f>
        <v>65.852800000000002</v>
      </c>
      <c r="J210" s="119">
        <f>IF(Invoer!AL212=0,0,(2.1473*Invoer!AL212-11.45))</f>
        <v>65.852800000000002</v>
      </c>
      <c r="K210" s="21">
        <f t="shared" si="12"/>
        <v>56896.819199999998</v>
      </c>
      <c r="L210" s="115">
        <f>((Invoer!$G$13/Invoer!$G$14)^-0.49)*34500*((G210 / (24 * 60 * 60) * Invoer!$G$13)/Invoer!$G$7)^0.86</f>
        <v>7.2998142370321872</v>
      </c>
      <c r="M210" s="17">
        <f>IF(L210=0,((Invoer!$G$13/Invoer!$G$14)^-0.49)*34500*((K210 / (24 * 60 * 60) * Invoer!$G$13)/Invoer!$G$7)^0.86,L210)</f>
        <v>7.2998142370321872</v>
      </c>
      <c r="N210" s="9">
        <f>M210*(1.024^(Invoer!M212-20))</f>
        <v>4.5426855522599583</v>
      </c>
      <c r="O210" s="50">
        <f>IF(G210=0,((D210*E210*(1-EXP((-N210/D210)*(Invoer!$G$7/K210))))*(K210/Invoer!$G$7)),((D210*E210*(1-EXP((-N210/D210)*(Invoer!$G$7/G210))))*(G210/Invoer!$G$7)))</f>
        <v>0</v>
      </c>
      <c r="P210" s="117">
        <f>IFERROR(O210*Invoer!$G$7*(5/(60*24)),0)</f>
        <v>0</v>
      </c>
      <c r="Q210" s="55"/>
      <c r="U210" s="16">
        <f>Invoer!$G$9*EXP(Invoer!$G$12*(1/(Invoer!P212+273.15)-1/Invoer!$G$10))</f>
        <v>3.1252581572635212E-2</v>
      </c>
      <c r="V210" s="20">
        <f>1/ ( U210*Invoer!$G$8 * (Invoer!P212 + 273.15) * 1000 )</f>
        <v>1.3253336096776747</v>
      </c>
      <c r="W210" s="30">
        <f>Invoer!O212</f>
        <v>0</v>
      </c>
      <c r="X210" s="20">
        <f>Invoer!$C$11*(Invoer!O212-Invoer!$G$20/V210)</f>
        <v>-6.7907430508676433E-4</v>
      </c>
      <c r="Y210" s="11">
        <f t="shared" si="13"/>
        <v>0</v>
      </c>
      <c r="Z210" s="22">
        <f>Y210*Invoer!$C$13 * (5/(60*24))</f>
        <v>0</v>
      </c>
      <c r="AE210" s="20">
        <f>Z210*Invoer!$G$21/1000</f>
        <v>0</v>
      </c>
      <c r="AF210" s="20">
        <f>P210*Invoer!$G$21/1000</f>
        <v>0</v>
      </c>
      <c r="AK210" s="62">
        <f>IF(Berekeningen!F210/(60/5)*Invoer!$G$18=0,(K210/24)/(60/5),Berekeningen!F210/(60/5)*Invoer!$G$18)</f>
        <v>2.7450052541518013</v>
      </c>
      <c r="AL210" s="17">
        <f>AK210*Invoer!$G$19</f>
        <v>1.7815084099445191</v>
      </c>
    </row>
    <row r="211" spans="1:38" x14ac:dyDescent="0.35">
      <c r="A211" s="61">
        <v>0.72222222222222199</v>
      </c>
      <c r="B211" s="54"/>
      <c r="C211" s="16">
        <f>Invoer!$G$9*EXP(Invoer!$G$12*(1/(Invoer!N213+273.15)-1/Invoer!$G$10))</f>
        <v>3.1245411113426068E-2</v>
      </c>
      <c r="D211" s="10">
        <f>1/(C211*Invoer!$G$8*(Invoer!N213+273.15)*10^3)</f>
        <v>1.3256047373112791</v>
      </c>
      <c r="E211" s="20">
        <f>Invoer!M213</f>
        <v>0</v>
      </c>
      <c r="F211" s="21">
        <f>IFERROR(Invoer!V213 * Invoer!$G$11/(Invoer!W213+Invoer!$G$11) * (Invoer!N213 + 273.15) / 273.15,0)</f>
        <v>1358.5305245665759</v>
      </c>
      <c r="G211" s="21">
        <f t="shared" si="11"/>
        <v>32604.732589597821</v>
      </c>
      <c r="H211" s="119">
        <f>IF(Invoer!AJ213=0,0,(2.1473*Invoer!AJ213-11.45))</f>
        <v>65.852800000000002</v>
      </c>
      <c r="I211" s="119">
        <f>IF(Invoer!AK213=0,0,(2.1473*Invoer!AK213-11.45))</f>
        <v>65.852800000000002</v>
      </c>
      <c r="J211" s="119">
        <f>IF(Invoer!AL213=0,0,(2.1473*Invoer!AL213-11.45))</f>
        <v>65.852800000000002</v>
      </c>
      <c r="K211" s="21">
        <f t="shared" si="12"/>
        <v>56896.819199999998</v>
      </c>
      <c r="L211" s="115">
        <f>((Invoer!$G$13/Invoer!$G$14)^-0.49)*34500*((G211 / (24 * 60 * 60) * Invoer!$G$13)/Invoer!$G$7)^0.86</f>
        <v>7.3135777407593707</v>
      </c>
      <c r="M211" s="17">
        <f>IF(L211=0,((Invoer!$G$13/Invoer!$G$14)^-0.49)*34500*((K211 / (24 * 60 * 60) * Invoer!$G$13)/Invoer!$G$7)^0.86,L211)</f>
        <v>7.3135777407593707</v>
      </c>
      <c r="N211" s="9">
        <f>M211*(1.024^(Invoer!M213-20))</f>
        <v>4.551250601657074</v>
      </c>
      <c r="O211" s="50">
        <f>IF(G211=0,((D211*E211*(1-EXP((-N211/D211)*(Invoer!$G$7/K211))))*(K211/Invoer!$G$7)),((D211*E211*(1-EXP((-N211/D211)*(Invoer!$G$7/G211))))*(G211/Invoer!$G$7)))</f>
        <v>0</v>
      </c>
      <c r="P211" s="117">
        <f>IFERROR(O211*Invoer!$G$7*(5/(60*24)),0)</f>
        <v>0</v>
      </c>
      <c r="Q211" s="55"/>
      <c r="U211" s="16">
        <f>Invoer!$G$9*EXP(Invoer!$G$12*(1/(Invoer!P213+273.15)-1/Invoer!$G$10))</f>
        <v>3.1245411113426068E-2</v>
      </c>
      <c r="V211" s="20">
        <f>1/ ( U211*Invoer!$G$8 * (Invoer!P213 + 273.15) * 1000 )</f>
        <v>1.3256047373112791</v>
      </c>
      <c r="W211" s="30">
        <f>Invoer!O213</f>
        <v>0</v>
      </c>
      <c r="X211" s="20">
        <f>Invoer!$C$11*(Invoer!O213-Invoer!$G$20/V211)</f>
        <v>-6.7893541314997688E-4</v>
      </c>
      <c r="Y211" s="11">
        <f t="shared" si="13"/>
        <v>0</v>
      </c>
      <c r="Z211" s="22">
        <f>Y211*Invoer!$C$13 * (5/(60*24))</f>
        <v>0</v>
      </c>
      <c r="AE211" s="20">
        <f>Z211*Invoer!$G$21/1000</f>
        <v>0</v>
      </c>
      <c r="AF211" s="20">
        <f>P211*Invoer!$G$21/1000</f>
        <v>0</v>
      </c>
      <c r="AK211" s="62">
        <f>IF(Berekeningen!F211/(60/5)*Invoer!$G$18=0,(K211/24)/(60/5),Berekeningen!F211/(60/5)*Invoer!$G$18)</f>
        <v>2.7510243122473157</v>
      </c>
      <c r="AL211" s="17">
        <f>AK211*Invoer!$G$19</f>
        <v>1.7854147786485079</v>
      </c>
    </row>
    <row r="212" spans="1:38" x14ac:dyDescent="0.35">
      <c r="A212" s="61">
        <v>0.72569444444444398</v>
      </c>
      <c r="B212" s="54"/>
      <c r="C212" s="16">
        <f>Invoer!$G$9*EXP(Invoer!$G$12*(1/(Invoer!N214+273.15)-1/Invoer!$G$10))</f>
        <v>3.1232987060203755E-2</v>
      </c>
      <c r="D212" s="10">
        <f>1/(C212*Invoer!$G$8*(Invoer!N214+273.15)*10^3)</f>
        <v>1.326074789314525</v>
      </c>
      <c r="E212" s="20">
        <f>Invoer!M214</f>
        <v>0</v>
      </c>
      <c r="F212" s="21">
        <f>IFERROR(Invoer!V214 * Invoer!$G$11/(Invoer!W214+Invoer!$G$11) * (Invoer!N214 + 273.15) / 273.15,0)</f>
        <v>1372.3215647695076</v>
      </c>
      <c r="G212" s="21">
        <f t="shared" si="11"/>
        <v>32935.717554468181</v>
      </c>
      <c r="H212" s="119">
        <f>IF(Invoer!AJ214=0,0,(2.1473*Invoer!AJ214-11.45))</f>
        <v>65.852800000000002</v>
      </c>
      <c r="I212" s="119">
        <f>IF(Invoer!AK214=0,0,(2.1473*Invoer!AK214-11.45))</f>
        <v>65.852800000000002</v>
      </c>
      <c r="J212" s="119">
        <f>IF(Invoer!AL214=0,0,(2.1473*Invoer!AL214-11.45))</f>
        <v>65.852800000000002</v>
      </c>
      <c r="K212" s="21">
        <f t="shared" si="12"/>
        <v>56896.819199999998</v>
      </c>
      <c r="L212" s="115">
        <f>((Invoer!$G$13/Invoer!$G$14)^-0.49)*34500*((G212 / (24 * 60 * 60) * Invoer!$G$13)/Invoer!$G$7)^0.86</f>
        <v>7.3773818165374845</v>
      </c>
      <c r="M212" s="17">
        <f>IF(L212=0,((Invoer!$G$13/Invoer!$G$14)^-0.49)*34500*((K212 / (24 * 60 * 60) * Invoer!$G$13)/Invoer!$G$7)^0.86,L212)</f>
        <v>7.3773818165374845</v>
      </c>
      <c r="N212" s="9">
        <f>M212*(1.024^(Invoer!M214-20))</f>
        <v>4.5909559754927756</v>
      </c>
      <c r="O212" s="50">
        <f>IF(G212=0,((D212*E212*(1-EXP((-N212/D212)*(Invoer!$G$7/K212))))*(K212/Invoer!$G$7)),((D212*E212*(1-EXP((-N212/D212)*(Invoer!$G$7/G212))))*(G212/Invoer!$G$7)))</f>
        <v>0</v>
      </c>
      <c r="P212" s="117">
        <f>IFERROR(O212*Invoer!$G$7*(5/(60*24)),0)</f>
        <v>0</v>
      </c>
      <c r="Q212" s="55"/>
      <c r="U212" s="16">
        <f>Invoer!$G$9*EXP(Invoer!$G$12*(1/(Invoer!P214+273.15)-1/Invoer!$G$10))</f>
        <v>3.1232987060203755E-2</v>
      </c>
      <c r="V212" s="20">
        <f>1/ ( U212*Invoer!$G$8 * (Invoer!P214 + 273.15) * 1000 )</f>
        <v>1.326074789314525</v>
      </c>
      <c r="W212" s="30">
        <f>Invoer!O214</f>
        <v>0</v>
      </c>
      <c r="X212" s="20">
        <f>Invoer!$C$11*(Invoer!O214-Invoer!$G$20/V212)</f>
        <v>-6.7869475179844737E-4</v>
      </c>
      <c r="Y212" s="11">
        <f t="shared" si="13"/>
        <v>0</v>
      </c>
      <c r="Z212" s="22">
        <f>Y212*Invoer!$C$13 * (5/(60*24))</f>
        <v>0</v>
      </c>
      <c r="AE212" s="20">
        <f>Z212*Invoer!$G$21/1000</f>
        <v>0</v>
      </c>
      <c r="AF212" s="20">
        <f>P212*Invoer!$G$21/1000</f>
        <v>0</v>
      </c>
      <c r="AK212" s="62">
        <f>IF(Berekeningen!F212/(60/5)*Invoer!$G$18=0,(K212/24)/(60/5),Berekeningen!F212/(60/5)*Invoer!$G$18)</f>
        <v>2.7789511686582529</v>
      </c>
      <c r="AL212" s="17">
        <f>AK212*Invoer!$G$19</f>
        <v>1.8035393084592062</v>
      </c>
    </row>
    <row r="213" spans="1:38" x14ac:dyDescent="0.35">
      <c r="A213" s="61">
        <v>0.72916666666666696</v>
      </c>
      <c r="B213" s="54"/>
      <c r="C213" s="16">
        <f>Invoer!$G$9*EXP(Invoer!$G$12*(1/(Invoer!N215+273.15)-1/Invoer!$G$10))</f>
        <v>3.1216749292628521E-2</v>
      </c>
      <c r="D213" s="10">
        <f>1/(C213*Invoer!$G$8*(Invoer!N215+273.15)*10^3)</f>
        <v>1.3266896591982533</v>
      </c>
      <c r="E213" s="20">
        <f>Invoer!M215</f>
        <v>0</v>
      </c>
      <c r="F213" s="21">
        <f>IFERROR(Invoer!V215 * Invoer!$G$11/(Invoer!W215+Invoer!$G$11) * (Invoer!N215 + 273.15) / 273.15,0)</f>
        <v>1381.8567990519896</v>
      </c>
      <c r="G213" s="21">
        <f t="shared" si="11"/>
        <v>33164.56317724775</v>
      </c>
      <c r="H213" s="119">
        <f>IF(Invoer!AJ215=0,0,(2.1473*Invoer!AJ215-11.45))</f>
        <v>65.852800000000002</v>
      </c>
      <c r="I213" s="119">
        <f>IF(Invoer!AK215=0,0,(2.1473*Invoer!AK215-11.45))</f>
        <v>65.852800000000002</v>
      </c>
      <c r="J213" s="119">
        <f>IF(Invoer!AL215=0,0,(2.1473*Invoer!AL215-11.45))</f>
        <v>65.852800000000002</v>
      </c>
      <c r="K213" s="21">
        <f t="shared" si="12"/>
        <v>56896.819199999998</v>
      </c>
      <c r="L213" s="115">
        <f>((Invoer!$G$13/Invoer!$G$14)^-0.49)*34500*((G213 / (24 * 60 * 60) * Invoer!$G$13)/Invoer!$G$7)^0.86</f>
        <v>7.4214439443518065</v>
      </c>
      <c r="M213" s="17">
        <f>IF(L213=0,((Invoer!$G$13/Invoer!$G$14)^-0.49)*34500*((K213 / (24 * 60 * 60) * Invoer!$G$13)/Invoer!$G$7)^0.86,L213)</f>
        <v>7.4214439443518065</v>
      </c>
      <c r="N213" s="9">
        <f>M213*(1.024^(Invoer!M215-20))</f>
        <v>4.6183759049491346</v>
      </c>
      <c r="O213" s="50">
        <f>IF(G213=0,((D213*E213*(1-EXP((-N213/D213)*(Invoer!$G$7/K213))))*(K213/Invoer!$G$7)),((D213*E213*(1-EXP((-N213/D213)*(Invoer!$G$7/G213))))*(G213/Invoer!$G$7)))</f>
        <v>0</v>
      </c>
      <c r="P213" s="117">
        <f>IFERROR(O213*Invoer!$G$7*(5/(60*24)),0)</f>
        <v>0</v>
      </c>
      <c r="Q213" s="55"/>
      <c r="U213" s="16">
        <f>Invoer!$G$9*EXP(Invoer!$G$12*(1/(Invoer!P215+273.15)-1/Invoer!$G$10))</f>
        <v>3.1216749292628521E-2</v>
      </c>
      <c r="V213" s="20">
        <f>1/ ( U213*Invoer!$G$8 * (Invoer!P215 + 273.15) * 1000 )</f>
        <v>1.3266896591982533</v>
      </c>
      <c r="W213" s="30">
        <f>Invoer!O215</f>
        <v>0</v>
      </c>
      <c r="X213" s="20">
        <f>Invoer!$C$11*(Invoer!O215-Invoer!$G$20/V213)</f>
        <v>-6.7838020275509572E-4</v>
      </c>
      <c r="Y213" s="11">
        <f t="shared" si="13"/>
        <v>0</v>
      </c>
      <c r="Z213" s="22">
        <f>Y213*Invoer!$C$13 * (5/(60*24))</f>
        <v>0</v>
      </c>
      <c r="AE213" s="20">
        <f>Z213*Invoer!$G$21/1000</f>
        <v>0</v>
      </c>
      <c r="AF213" s="20">
        <f>P213*Invoer!$G$21/1000</f>
        <v>0</v>
      </c>
      <c r="AK213" s="62">
        <f>IF(Berekeningen!F213/(60/5)*Invoer!$G$18=0,(K213/24)/(60/5),Berekeningen!F213/(60/5)*Invoer!$G$18)</f>
        <v>2.798260018080279</v>
      </c>
      <c r="AL213" s="17">
        <f>AK213*Invoer!$G$19</f>
        <v>1.816070751734101</v>
      </c>
    </row>
    <row r="214" spans="1:38" x14ac:dyDescent="0.35">
      <c r="A214" s="61">
        <v>0.73263888888888895</v>
      </c>
      <c r="B214" s="54"/>
      <c r="C214" s="16">
        <f>Invoer!$G$9*EXP(Invoer!$G$12*(1/(Invoer!N216+273.15)-1/Invoer!$G$10))</f>
        <v>3.1213646183563822E-2</v>
      </c>
      <c r="D214" s="10">
        <f>1/(C214*Invoer!$G$8*(Invoer!N216+273.15)*10^3)</f>
        <v>1.3268072319217084</v>
      </c>
      <c r="E214" s="20">
        <f>Invoer!M216</f>
        <v>8.9699074742384251E-4</v>
      </c>
      <c r="F214" s="21">
        <f>IFERROR(Invoer!V216 * Invoer!$G$11/(Invoer!W216+Invoer!$G$11) * (Invoer!N216 + 273.15) / 273.15,0)</f>
        <v>1386.3489938007667</v>
      </c>
      <c r="G214" s="21">
        <f t="shared" si="11"/>
        <v>33272.375851218399</v>
      </c>
      <c r="H214" s="119">
        <f>IF(Invoer!AJ216=0,0,(2.1473*Invoer!AJ216-11.45))</f>
        <v>65.852800000000002</v>
      </c>
      <c r="I214" s="119">
        <f>IF(Invoer!AK216=0,0,(2.1473*Invoer!AK216-11.45))</f>
        <v>65.852800000000002</v>
      </c>
      <c r="J214" s="119">
        <f>IF(Invoer!AL216=0,0,(2.1473*Invoer!AL216-11.45))</f>
        <v>65.852800000000002</v>
      </c>
      <c r="K214" s="21">
        <f t="shared" si="12"/>
        <v>56896.819199999998</v>
      </c>
      <c r="L214" s="115">
        <f>((Invoer!$G$13/Invoer!$G$14)^-0.49)*34500*((G214 / (24 * 60 * 60) * Invoer!$G$13)/Invoer!$G$7)^0.86</f>
        <v>7.4421875229859378</v>
      </c>
      <c r="M214" s="17">
        <f>IF(L214=0,((Invoer!$G$13/Invoer!$G$14)^-0.49)*34500*((K214 / (24 * 60 * 60) * Invoer!$G$13)/Invoer!$G$7)^0.86,L214)</f>
        <v>7.4421875229859378</v>
      </c>
      <c r="N214" s="9">
        <f>M214*(1.024^(Invoer!M216-20))</f>
        <v>4.6313831903300802</v>
      </c>
      <c r="O214" s="50">
        <f>IF(G214=0,((D214*E214*(1-EXP((-N214/D214)*(Invoer!$G$7/K214))))*(K214/Invoer!$G$7)),((D214*E214*(1-EXP((-N214/D214)*(Invoer!$G$7/G214))))*(G214/Invoer!$G$7)))</f>
        <v>2.423129318761044E-3</v>
      </c>
      <c r="P214" s="117">
        <f>IFERROR(O214*Invoer!$G$7*(5/(60*24)),0)</f>
        <v>9.591553553429133E-2</v>
      </c>
      <c r="Q214" s="55"/>
      <c r="U214" s="16">
        <f>Invoer!$G$9*EXP(Invoer!$G$12*(1/(Invoer!P216+273.15)-1/Invoer!$G$10))</f>
        <v>3.1213646183563822E-2</v>
      </c>
      <c r="V214" s="20">
        <f>1/ ( U214*Invoer!$G$8 * (Invoer!P216 + 273.15) * 1000 )</f>
        <v>1.3268072319217084</v>
      </c>
      <c r="W214" s="30">
        <f>Invoer!O216</f>
        <v>0</v>
      </c>
      <c r="X214" s="20">
        <f>Invoer!$C$11*(Invoer!O216-Invoer!$G$20/V214)</f>
        <v>-6.7832008926908436E-4</v>
      </c>
      <c r="Y214" s="11">
        <f t="shared" si="13"/>
        <v>0</v>
      </c>
      <c r="Z214" s="22">
        <f>Y214*Invoer!$C$13 * (5/(60*24))</f>
        <v>0</v>
      </c>
      <c r="AE214" s="20">
        <f>Z214*Invoer!$G$21/1000</f>
        <v>0</v>
      </c>
      <c r="AF214" s="20">
        <f>P214*Invoer!$G$21/1000</f>
        <v>2.5417616916587202E-2</v>
      </c>
      <c r="AK214" s="62">
        <f>IF(Berekeningen!F214/(60/5)*Invoer!$G$18=0,(K214/24)/(60/5),Berekeningen!F214/(60/5)*Invoer!$G$18)</f>
        <v>2.8073567124465524</v>
      </c>
      <c r="AL214" s="17">
        <f>AK214*Invoer!$G$19</f>
        <v>1.8219745063778126</v>
      </c>
    </row>
    <row r="215" spans="1:38" x14ac:dyDescent="0.35">
      <c r="A215" s="61">
        <v>0.73611111111111105</v>
      </c>
      <c r="B215" s="54"/>
      <c r="C215" s="16">
        <f>Invoer!$G$9*EXP(Invoer!$G$12*(1/(Invoer!N217+273.15)-1/Invoer!$G$10))</f>
        <v>3.1202430382760257E-2</v>
      </c>
      <c r="D215" s="10">
        <f>1/(C215*Invoer!$G$8*(Invoer!N217+273.15)*10^3)</f>
        <v>1.327232367004259</v>
      </c>
      <c r="E215" s="20">
        <f>Invoer!M217</f>
        <v>1.8648228139985198E-3</v>
      </c>
      <c r="F215" s="21">
        <f>IFERROR(Invoer!V217 * Invoer!$G$11/(Invoer!W217+Invoer!$G$11) * (Invoer!N217 + 273.15) / 273.15,0)</f>
        <v>1386.682092991555</v>
      </c>
      <c r="G215" s="21">
        <f t="shared" si="11"/>
        <v>33280.370231797322</v>
      </c>
      <c r="H215" s="119">
        <f>IF(Invoer!AJ217=0,0,(2.1473*Invoer!AJ217-11.45))</f>
        <v>65.852800000000002</v>
      </c>
      <c r="I215" s="119">
        <f>IF(Invoer!AK217=0,0,(2.1473*Invoer!AK217-11.45))</f>
        <v>65.852800000000002</v>
      </c>
      <c r="J215" s="119">
        <f>IF(Invoer!AL217=0,0,(2.1473*Invoer!AL217-11.45))</f>
        <v>65.852800000000002</v>
      </c>
      <c r="K215" s="21">
        <f t="shared" si="12"/>
        <v>56896.819199999998</v>
      </c>
      <c r="L215" s="115">
        <f>((Invoer!$G$13/Invoer!$G$14)^-0.49)*34500*((G215 / (24 * 60 * 60) * Invoer!$G$13)/Invoer!$G$7)^0.86</f>
        <v>7.4437252978664059</v>
      </c>
      <c r="M215" s="17">
        <f>IF(L215=0,((Invoer!$G$13/Invoer!$G$14)^-0.49)*34500*((K215 / (24 * 60 * 60) * Invoer!$G$13)/Invoer!$G$7)^0.86,L215)</f>
        <v>7.4437252978664059</v>
      </c>
      <c r="N215" s="9">
        <f>M215*(1.024^(Invoer!M217-20))</f>
        <v>4.6324465005186877</v>
      </c>
      <c r="O215" s="50">
        <f>IF(G215=0,((D215*E215*(1-EXP((-N215/D215)*(Invoer!$G$7/K215))))*(K215/Invoer!$G$7)),((D215*E215*(1-EXP((-N215/D215)*(Invoer!$G$7/G215))))*(G215/Invoer!$G$7)))</f>
        <v>5.0395890508384842E-3</v>
      </c>
      <c r="P215" s="117">
        <f>IFERROR(O215*Invoer!$G$7*(5/(60*24)),0)</f>
        <v>0.19948373326235666</v>
      </c>
      <c r="Q215" s="55"/>
      <c r="U215" s="16">
        <f>Invoer!$G$9*EXP(Invoer!$G$12*(1/(Invoer!P217+273.15)-1/Invoer!$G$10))</f>
        <v>3.1202430382760257E-2</v>
      </c>
      <c r="V215" s="20">
        <f>1/ ( U215*Invoer!$G$8 * (Invoer!P217 + 273.15) * 1000 )</f>
        <v>1.327232367004259</v>
      </c>
      <c r="W215" s="30">
        <f>Invoer!O217</f>
        <v>0</v>
      </c>
      <c r="X215" s="20">
        <f>Invoer!$C$11*(Invoer!O217-Invoer!$G$20/V215)</f>
        <v>-6.7810281181690914E-4</v>
      </c>
      <c r="Y215" s="11">
        <f t="shared" si="13"/>
        <v>0</v>
      </c>
      <c r="Z215" s="22">
        <f>Y215*Invoer!$C$13 * (5/(60*24))</f>
        <v>0</v>
      </c>
      <c r="AE215" s="20">
        <f>Z215*Invoer!$G$21/1000</f>
        <v>0</v>
      </c>
      <c r="AF215" s="20">
        <f>P215*Invoer!$G$21/1000</f>
        <v>5.2863189314524509E-2</v>
      </c>
      <c r="AK215" s="62">
        <f>IF(Berekeningen!F215/(60/5)*Invoer!$G$18=0,(K215/24)/(60/5),Berekeningen!F215/(60/5)*Invoer!$G$18)</f>
        <v>2.8080312383078989</v>
      </c>
      <c r="AL215" s="17">
        <f>AK215*Invoer!$G$19</f>
        <v>1.8224122736618265</v>
      </c>
    </row>
    <row r="216" spans="1:38" x14ac:dyDescent="0.35">
      <c r="A216" s="61">
        <v>0.73958333333333304</v>
      </c>
      <c r="B216" s="54"/>
      <c r="C216" s="16">
        <f>Invoer!$G$9*EXP(Invoer!$G$12*(1/(Invoer!N218+273.15)-1/Invoer!$G$10))</f>
        <v>3.1202430382760257E-2</v>
      </c>
      <c r="D216" s="10">
        <f>1/(C216*Invoer!$G$8*(Invoer!N218+273.15)*10^3)</f>
        <v>1.327232367004259</v>
      </c>
      <c r="E216" s="20">
        <f>Invoer!M218</f>
        <v>4.3836806956581613E-3</v>
      </c>
      <c r="F216" s="21">
        <f>IFERROR(Invoer!V218 * Invoer!$G$11/(Invoer!W218+Invoer!$G$11) * (Invoer!N218 + 273.15) / 273.15,0)</f>
        <v>1385.0884198338367</v>
      </c>
      <c r="G216" s="21">
        <f t="shared" si="11"/>
        <v>33242.122076012078</v>
      </c>
      <c r="H216" s="119">
        <f>IF(Invoer!AJ218=0,0,(2.1473*Invoer!AJ218-11.45))</f>
        <v>65.852800000000002</v>
      </c>
      <c r="I216" s="119">
        <f>IF(Invoer!AK218=0,0,(2.1473*Invoer!AK218-11.45))</f>
        <v>65.852800000000002</v>
      </c>
      <c r="J216" s="119">
        <f>IF(Invoer!AL218=0,0,(2.1473*Invoer!AL218-11.45))</f>
        <v>65.852800000000002</v>
      </c>
      <c r="K216" s="21">
        <f t="shared" si="12"/>
        <v>56896.819199999998</v>
      </c>
      <c r="L216" s="115">
        <f>((Invoer!$G$13/Invoer!$G$14)^-0.49)*34500*((G216 / (24 * 60 * 60) * Invoer!$G$13)/Invoer!$G$7)^0.86</f>
        <v>7.436367529832812</v>
      </c>
      <c r="M216" s="17">
        <f>IF(L216=0,((Invoer!$G$13/Invoer!$G$14)^-0.49)*34500*((K216 / (24 * 60 * 60) * Invoer!$G$13)/Invoer!$G$7)^0.86,L216)</f>
        <v>7.436367529832812</v>
      </c>
      <c r="N216" s="9">
        <f>M216*(1.024^(Invoer!M218-20))</f>
        <v>4.6281440181219109</v>
      </c>
      <c r="O216" s="50">
        <f>IF(G216=0,((D216*E216*(1-EXP((-N216/D216)*(Invoer!$G$7/K216))))*(K216/Invoer!$G$7)),((D216*E216*(1-EXP((-N216/D216)*(Invoer!$G$7/G216))))*(G216/Invoer!$G$7)))</f>
        <v>1.1834414109862197E-2</v>
      </c>
      <c r="P216" s="117">
        <f>IFERROR(O216*Invoer!$G$7*(5/(60*24)),0)</f>
        <v>0.46844555851537861</v>
      </c>
      <c r="Q216" s="55"/>
      <c r="U216" s="16">
        <f>Invoer!$G$9*EXP(Invoer!$G$12*(1/(Invoer!P218+273.15)-1/Invoer!$G$10))</f>
        <v>3.1202430382760257E-2</v>
      </c>
      <c r="V216" s="20">
        <f>1/ ( U216*Invoer!$G$8 * (Invoer!P218 + 273.15) * 1000 )</f>
        <v>1.327232367004259</v>
      </c>
      <c r="W216" s="30">
        <f>Invoer!O218</f>
        <v>0</v>
      </c>
      <c r="X216" s="20">
        <f>Invoer!$C$11*(Invoer!O218-Invoer!$G$20/V216)</f>
        <v>-6.7810281181690914E-4</v>
      </c>
      <c r="Y216" s="11">
        <f t="shared" si="13"/>
        <v>0</v>
      </c>
      <c r="Z216" s="22">
        <f>Y216*Invoer!$C$13 * (5/(60*24))</f>
        <v>0</v>
      </c>
      <c r="AE216" s="20">
        <f>Z216*Invoer!$G$21/1000</f>
        <v>0</v>
      </c>
      <c r="AF216" s="20">
        <f>P216*Invoer!$G$21/1000</f>
        <v>0.12413807300657533</v>
      </c>
      <c r="AK216" s="62">
        <f>IF(Berekeningen!F216/(60/5)*Invoer!$G$18=0,(K216/24)/(60/5),Berekeningen!F216/(60/5)*Invoer!$G$18)</f>
        <v>2.8048040501635194</v>
      </c>
      <c r="AL216" s="17">
        <f>AK216*Invoer!$G$19</f>
        <v>1.8203178285561241</v>
      </c>
    </row>
    <row r="217" spans="1:38" x14ac:dyDescent="0.35">
      <c r="A217" s="61">
        <v>0.74305555555555503</v>
      </c>
      <c r="B217" s="54"/>
      <c r="C217" s="16">
        <f>Invoer!$G$9*EXP(Invoer!$G$12*(1/(Invoer!N219+273.15)-1/Invoer!$G$10))</f>
        <v>3.1202430382760257E-2</v>
      </c>
      <c r="D217" s="10">
        <f>1/(C217*Invoer!$G$8*(Invoer!N219+273.15)*10^3)</f>
        <v>1.327232367004259</v>
      </c>
      <c r="E217" s="20">
        <f>Invoer!M219</f>
        <v>8.2276086848044848E-3</v>
      </c>
      <c r="F217" s="21">
        <f>IFERROR(Invoer!V219 * Invoer!$G$11/(Invoer!W219+Invoer!$G$11) * (Invoer!N219 + 273.15) / 273.15,0)</f>
        <v>1383.5053340993907</v>
      </c>
      <c r="G217" s="21">
        <f t="shared" si="11"/>
        <v>33204.128018385374</v>
      </c>
      <c r="H217" s="119">
        <f>IF(Invoer!AJ219=0,0,(2.1473*Invoer!AJ219-11.45))</f>
        <v>65.852800000000002</v>
      </c>
      <c r="I217" s="119">
        <f>IF(Invoer!AK219=0,0,(2.1473*Invoer!AK219-11.45))</f>
        <v>65.852800000000002</v>
      </c>
      <c r="J217" s="119">
        <f>IF(Invoer!AL219=0,0,(2.1473*Invoer!AL219-11.45))</f>
        <v>65.852800000000002</v>
      </c>
      <c r="K217" s="21">
        <f t="shared" si="12"/>
        <v>56896.819199999998</v>
      </c>
      <c r="L217" s="115">
        <f>((Invoer!$G$13/Invoer!$G$14)^-0.49)*34500*((G217 / (24 * 60 * 60) * Invoer!$G$13)/Invoer!$G$7)^0.86</f>
        <v>7.4290574689463558</v>
      </c>
      <c r="M217" s="17">
        <f>IF(L217=0,((Invoer!$G$13/Invoer!$G$14)^-0.49)*34500*((K217 / (24 * 60 * 60) * Invoer!$G$13)/Invoer!$G$7)^0.86,L217)</f>
        <v>7.4290574689463558</v>
      </c>
      <c r="N217" s="9">
        <f>M217*(1.024^(Invoer!M219-20))</f>
        <v>4.6240160105433032</v>
      </c>
      <c r="O217" s="50">
        <f>IF(G217=0,((D217*E217*(1-EXP((-N217/D217)*(Invoer!$G$7/K217))))*(K217/Invoer!$G$7)),((D217*E217*(1-EXP((-N217/D217)*(Invoer!$G$7/G217))))*(G217/Invoer!$G$7)))</f>
        <v>2.2189187129962987E-2</v>
      </c>
      <c r="P217" s="117">
        <f>IFERROR(O217*Invoer!$G$7*(5/(60*24)),0)</f>
        <v>0.87832199056103488</v>
      </c>
      <c r="Q217" s="55"/>
      <c r="U217" s="16">
        <f>Invoer!$G$9*EXP(Invoer!$G$12*(1/(Invoer!P219+273.15)-1/Invoer!$G$10))</f>
        <v>3.1202430382760257E-2</v>
      </c>
      <c r="V217" s="20">
        <f>1/ ( U217*Invoer!$G$8 * (Invoer!P219 + 273.15) * 1000 )</f>
        <v>1.327232367004259</v>
      </c>
      <c r="W217" s="30">
        <f>Invoer!O219</f>
        <v>0</v>
      </c>
      <c r="X217" s="20">
        <f>Invoer!$C$11*(Invoer!O219-Invoer!$G$20/V217)</f>
        <v>-6.7810281181690914E-4</v>
      </c>
      <c r="Y217" s="11">
        <f t="shared" si="13"/>
        <v>0</v>
      </c>
      <c r="Z217" s="22">
        <f>Y217*Invoer!$C$13 * (5/(60*24))</f>
        <v>0</v>
      </c>
      <c r="AE217" s="20">
        <f>Z217*Invoer!$G$21/1000</f>
        <v>0</v>
      </c>
      <c r="AF217" s="20">
        <f>P217*Invoer!$G$21/1000</f>
        <v>0.23275532749867422</v>
      </c>
      <c r="AK217" s="62">
        <f>IF(Berekeningen!F217/(60/5)*Invoer!$G$18=0,(K217/24)/(60/5),Berekeningen!F217/(60/5)*Invoer!$G$18)</f>
        <v>2.801598301551266</v>
      </c>
      <c r="AL217" s="17">
        <f>AK217*Invoer!$G$19</f>
        <v>1.8182372977067718</v>
      </c>
    </row>
    <row r="218" spans="1:38" x14ac:dyDescent="0.35">
      <c r="A218" s="61">
        <v>0.74652777777777801</v>
      </c>
      <c r="B218" s="54"/>
      <c r="C218" s="16">
        <f>Invoer!$G$9*EXP(Invoer!$G$12*(1/(Invoer!N220+273.15)-1/Invoer!$G$10))</f>
        <v>3.1199806116502873E-2</v>
      </c>
      <c r="D218" s="10">
        <f>1/(C218*Invoer!$G$8*(Invoer!N220+273.15)*10^3)</f>
        <v>1.3273318812905317</v>
      </c>
      <c r="E218" s="20">
        <f>Invoer!M220</f>
        <v>1.2771267151159312E-2</v>
      </c>
      <c r="F218" s="21">
        <f>IFERROR(Invoer!V220 * Invoer!$G$11/(Invoer!W220+Invoer!$G$11) * (Invoer!N220 + 273.15) / 273.15,0)</f>
        <v>1386.4624350710676</v>
      </c>
      <c r="G218" s="21">
        <f t="shared" si="11"/>
        <v>33275.098441705624</v>
      </c>
      <c r="H218" s="119">
        <f>IF(Invoer!AJ220=0,0,(2.1473*Invoer!AJ220-11.45))</f>
        <v>65.852800000000002</v>
      </c>
      <c r="I218" s="119">
        <f>IF(Invoer!AK220=0,0,(2.1473*Invoer!AK220-11.45))</f>
        <v>65.852800000000002</v>
      </c>
      <c r="J218" s="119">
        <f>IF(Invoer!AL220=0,0,(2.1473*Invoer!AL220-11.45))</f>
        <v>65.852800000000002</v>
      </c>
      <c r="K218" s="21">
        <f t="shared" si="12"/>
        <v>56896.819199999998</v>
      </c>
      <c r="L218" s="115">
        <f>((Invoer!$G$13/Invoer!$G$14)^-0.49)*34500*((G218 / (24 * 60 * 60) * Invoer!$G$13)/Invoer!$G$7)^0.86</f>
        <v>7.4427112380693048</v>
      </c>
      <c r="M218" s="17">
        <f>IF(L218=0,((Invoer!$G$13/Invoer!$G$14)^-0.49)*34500*((K218 / (24 * 60 * 60) * Invoer!$G$13)/Invoer!$G$7)^0.86,L218)</f>
        <v>7.4427112380693048</v>
      </c>
      <c r="N218" s="9">
        <f>M218*(1.024^(Invoer!M220-20))</f>
        <v>4.6330136557780586</v>
      </c>
      <c r="O218" s="50">
        <f>IF(G218=0,((D218*E218*(1-EXP((-N218/D218)*(Invoer!$G$7/K218))))*(K218/Invoer!$G$7)),((D218*E218*(1-EXP((-N218/D218)*(Invoer!$G$7/G218))))*(G218/Invoer!$G$7)))</f>
        <v>3.451450604420174E-2</v>
      </c>
      <c r="P218" s="117">
        <f>IFERROR(O218*Invoer!$G$7*(5/(60*24)),0)</f>
        <v>1.3661991975829855</v>
      </c>
      <c r="Q218" s="55"/>
      <c r="U218" s="16">
        <f>Invoer!$G$9*EXP(Invoer!$G$12*(1/(Invoer!P220+273.15)-1/Invoer!$G$10))</f>
        <v>3.1199806116502873E-2</v>
      </c>
      <c r="V218" s="20">
        <f>1/ ( U218*Invoer!$G$8 * (Invoer!P220 + 273.15) * 1000 )</f>
        <v>1.3273318812905317</v>
      </c>
      <c r="W218" s="30">
        <f>Invoer!O220</f>
        <v>0</v>
      </c>
      <c r="X218" s="20">
        <f>Invoer!$C$11*(Invoer!O220-Invoer!$G$20/V218)</f>
        <v>-6.7805197229569474E-4</v>
      </c>
      <c r="Y218" s="11">
        <f t="shared" si="13"/>
        <v>0</v>
      </c>
      <c r="Z218" s="22">
        <f>Y218*Invoer!$C$13 * (5/(60*24))</f>
        <v>0</v>
      </c>
      <c r="AE218" s="20">
        <f>Z218*Invoer!$G$21/1000</f>
        <v>0</v>
      </c>
      <c r="AF218" s="20">
        <f>P218*Invoer!$G$21/1000</f>
        <v>0.36204278735949119</v>
      </c>
      <c r="AK218" s="62">
        <f>IF(Berekeningen!F218/(60/5)*Invoer!$G$18=0,(K218/24)/(60/5),Berekeningen!F218/(60/5)*Invoer!$G$18)</f>
        <v>2.8075864310189118</v>
      </c>
      <c r="AL218" s="17">
        <f>AK218*Invoer!$G$19</f>
        <v>1.8221235937312739</v>
      </c>
    </row>
    <row r="219" spans="1:38" x14ac:dyDescent="0.35">
      <c r="A219" s="61">
        <v>0.75</v>
      </c>
      <c r="B219" s="54"/>
      <c r="C219" s="16">
        <f>Invoer!$G$9*EXP(Invoer!$G$12*(1/(Invoer!N221+273.15)-1/Invoer!$G$10))</f>
        <v>3.1194081377080889E-2</v>
      </c>
      <c r="D219" s="10">
        <f>1/(C219*Invoer!$G$8*(Invoer!N221+273.15)*10^3)</f>
        <v>1.3275490225754898</v>
      </c>
      <c r="E219" s="20">
        <f>Invoer!M221</f>
        <v>1.4629911540396279E-2</v>
      </c>
      <c r="F219" s="21">
        <f>IFERROR(Invoer!V221 * Invoer!$G$11/(Invoer!W221+Invoer!$G$11) * (Invoer!N221 + 273.15) / 273.15,0)</f>
        <v>1393.4117308985738</v>
      </c>
      <c r="G219" s="21">
        <f t="shared" si="11"/>
        <v>33441.881541565774</v>
      </c>
      <c r="H219" s="119">
        <f>IF(Invoer!AJ221=0,0,(2.1473*Invoer!AJ221-11.45))</f>
        <v>65.852800000000002</v>
      </c>
      <c r="I219" s="119">
        <f>IF(Invoer!AK221=0,0,(2.1473*Invoer!AK221-11.45))</f>
        <v>65.852800000000002</v>
      </c>
      <c r="J219" s="119">
        <f>IF(Invoer!AL221=0,0,(2.1473*Invoer!AL221-11.45))</f>
        <v>65.852800000000002</v>
      </c>
      <c r="K219" s="21">
        <f t="shared" si="12"/>
        <v>56896.819199999998</v>
      </c>
      <c r="L219" s="115">
        <f>((Invoer!$G$13/Invoer!$G$14)^-0.49)*34500*((G219 / (24 * 60 * 60) * Invoer!$G$13)/Invoer!$G$7)^0.86</f>
        <v>7.4747820681387314</v>
      </c>
      <c r="M219" s="17">
        <f>IF(L219=0,((Invoer!$G$13/Invoer!$G$14)^-0.49)*34500*((K219 / (24 * 60 * 60) * Invoer!$G$13)/Invoer!$G$7)^0.86,L219)</f>
        <v>7.4747820681387314</v>
      </c>
      <c r="N219" s="9">
        <f>M219*(1.024^(Invoer!M221-20))</f>
        <v>4.6531825387478527</v>
      </c>
      <c r="O219" s="50">
        <f>IF(G219=0,((D219*E219*(1-EXP((-N219/D219)*(Invoer!$G$7/K219))))*(K219/Invoer!$G$7)),((D219*E219*(1-EXP((-N219/D219)*(Invoer!$G$7/G219))))*(G219/Invoer!$G$7)))</f>
        <v>3.9725300037970014E-2</v>
      </c>
      <c r="P219" s="117">
        <f>IFERROR(O219*Invoer!$G$7*(5/(60*24)),0)</f>
        <v>1.5724597931696462</v>
      </c>
      <c r="Q219" s="55"/>
      <c r="U219" s="16">
        <f>Invoer!$G$9*EXP(Invoer!$G$12*(1/(Invoer!P221+273.15)-1/Invoer!$G$10))</f>
        <v>3.1194081377080889E-2</v>
      </c>
      <c r="V219" s="20">
        <f>1/ ( U219*Invoer!$G$8 * (Invoer!P221 + 273.15) * 1000 )</f>
        <v>1.3275490225754898</v>
      </c>
      <c r="W219" s="30">
        <f>Invoer!O221</f>
        <v>0</v>
      </c>
      <c r="X219" s="20">
        <f>Invoer!$C$11*(Invoer!O221-Invoer!$G$20/V219)</f>
        <v>-6.779410663524648E-4</v>
      </c>
      <c r="Y219" s="11">
        <f t="shared" si="13"/>
        <v>0</v>
      </c>
      <c r="Z219" s="22">
        <f>Y219*Invoer!$C$13 * (5/(60*24))</f>
        <v>0</v>
      </c>
      <c r="AE219" s="20">
        <f>Z219*Invoer!$G$21/1000</f>
        <v>0</v>
      </c>
      <c r="AF219" s="20">
        <f>P219*Invoer!$G$21/1000</f>
        <v>0.41670184518995623</v>
      </c>
      <c r="AK219" s="62">
        <f>IF(Berekeningen!F219/(60/5)*Invoer!$G$18=0,(K219/24)/(60/5),Berekeningen!F219/(60/5)*Invoer!$G$18)</f>
        <v>2.8216587550696115</v>
      </c>
      <c r="AL219" s="17">
        <f>AK219*Invoer!$G$19</f>
        <v>1.8312565320401779</v>
      </c>
    </row>
    <row r="220" spans="1:38" x14ac:dyDescent="0.35">
      <c r="A220" s="61">
        <v>0.75347222222222199</v>
      </c>
      <c r="B220" s="54"/>
      <c r="C220" s="16">
        <f>Invoer!$G$9*EXP(Invoer!$G$12*(1/(Invoer!N222+273.15)-1/Invoer!$G$10))</f>
        <v>3.1190981010385307E-2</v>
      </c>
      <c r="D220" s="10">
        <f>1/(C220*Invoer!$G$8*(Invoer!N222+273.15)*10^3)</f>
        <v>1.327666651769644</v>
      </c>
      <c r="E220" s="20">
        <f>Invoer!M222</f>
        <v>1.2985899305476778E-2</v>
      </c>
      <c r="F220" s="21">
        <f>IFERROR(Invoer!V222 * Invoer!$G$11/(Invoer!W222+Invoer!$G$11) * (Invoer!N222 + 273.15) / 273.15,0)</f>
        <v>1392.6606147620557</v>
      </c>
      <c r="G220" s="21">
        <f t="shared" si="11"/>
        <v>33423.854754289336</v>
      </c>
      <c r="H220" s="119">
        <f>IF(Invoer!AJ222=0,0,(2.1473*Invoer!AJ222-11.45))</f>
        <v>65.852800000000002</v>
      </c>
      <c r="I220" s="119">
        <f>IF(Invoer!AK222=0,0,(2.1473*Invoer!AK222-11.45))</f>
        <v>65.852800000000002</v>
      </c>
      <c r="J220" s="119">
        <f>IF(Invoer!AL222=0,0,(2.1473*Invoer!AL222-11.45))</f>
        <v>65.852800000000002</v>
      </c>
      <c r="K220" s="21">
        <f t="shared" si="12"/>
        <v>56896.819199999998</v>
      </c>
      <c r="L220" s="115">
        <f>((Invoer!$G$13/Invoer!$G$14)^-0.49)*34500*((G220 / (24 * 60 * 60) * Invoer!$G$13)/Invoer!$G$7)^0.86</f>
        <v>7.4713167667989975</v>
      </c>
      <c r="M220" s="17">
        <f>IF(L220=0,((Invoer!$G$13/Invoer!$G$14)^-0.49)*34500*((K220 / (24 * 60 * 60) * Invoer!$G$13)/Invoer!$G$7)^0.86,L220)</f>
        <v>7.4713167667989975</v>
      </c>
      <c r="N220" s="9">
        <f>M220*(1.024^(Invoer!M222-20))</f>
        <v>4.6508439869196803</v>
      </c>
      <c r="O220" s="50">
        <f>IF(G220=0,((D220*E220*(1-EXP((-N220/D220)*(Invoer!$G$7/K220))))*(K220/Invoer!$G$7)),((D220*E220*(1-EXP((-N220/D220)*(Invoer!$G$7/G220))))*(G220/Invoer!$G$7)))</f>
        <v>3.52443972073661E-2</v>
      </c>
      <c r="P220" s="117">
        <f>IFERROR(O220*Invoer!$G$7*(5/(60*24)),0)</f>
        <v>1.3950907227915748</v>
      </c>
      <c r="Q220" s="55"/>
      <c r="U220" s="16">
        <f>Invoer!$G$9*EXP(Invoer!$G$12*(1/(Invoer!P222+273.15)-1/Invoer!$G$10))</f>
        <v>3.1190981010385307E-2</v>
      </c>
      <c r="V220" s="20">
        <f>1/ ( U220*Invoer!$G$8 * (Invoer!P222 + 273.15) * 1000 )</f>
        <v>1.327666651769644</v>
      </c>
      <c r="W220" s="30">
        <f>Invoer!O222</f>
        <v>0</v>
      </c>
      <c r="X220" s="20">
        <f>Invoer!$C$11*(Invoer!O222-Invoer!$G$20/V220)</f>
        <v>-6.7788100183159073E-4</v>
      </c>
      <c r="Y220" s="11">
        <f t="shared" si="13"/>
        <v>0</v>
      </c>
      <c r="Z220" s="22">
        <f>Y220*Invoer!$C$13 * (5/(60*24))</f>
        <v>0</v>
      </c>
      <c r="AE220" s="20">
        <f>Z220*Invoer!$G$21/1000</f>
        <v>0</v>
      </c>
      <c r="AF220" s="20">
        <f>P220*Invoer!$G$21/1000</f>
        <v>0.36969904153976735</v>
      </c>
      <c r="AK220" s="62">
        <f>IF(Berekeningen!F220/(60/5)*Invoer!$G$18=0,(K220/24)/(60/5),Berekeningen!F220/(60/5)*Invoer!$G$18)</f>
        <v>2.8201377448931626</v>
      </c>
      <c r="AL220" s="17">
        <f>AK220*Invoer!$G$19</f>
        <v>1.8302693964356627</v>
      </c>
    </row>
    <row r="221" spans="1:38" x14ac:dyDescent="0.35">
      <c r="A221" s="61">
        <v>0.75694444444444398</v>
      </c>
      <c r="B221" s="54"/>
      <c r="C221" s="16">
        <f>Invoer!$G$9*EXP(Invoer!$G$12*(1/(Invoer!N223+273.15)-1/Invoer!$G$10))</f>
        <v>3.1189073278838679E-2</v>
      </c>
      <c r="D221" s="10">
        <f>1/(C221*Invoer!$G$8*(Invoer!N223+273.15)*10^3)</f>
        <v>1.3277390428075633</v>
      </c>
      <c r="E221" s="20">
        <f>Invoer!M223</f>
        <v>9.249958610962495E-3</v>
      </c>
      <c r="F221" s="21">
        <f>IFERROR(Invoer!V223 * Invoer!$G$11/(Invoer!W223+Invoer!$G$11) * (Invoer!N223 + 273.15) / 273.15,0)</f>
        <v>1397.1776529417116</v>
      </c>
      <c r="G221" s="21">
        <f t="shared" si="11"/>
        <v>33532.263670601082</v>
      </c>
      <c r="H221" s="119">
        <f>IF(Invoer!AJ223=0,0,(2.1473*Invoer!AJ223-11.45))</f>
        <v>65.852800000000002</v>
      </c>
      <c r="I221" s="119">
        <f>IF(Invoer!AK223=0,0,(2.1473*Invoer!AK223-11.45))</f>
        <v>65.852800000000002</v>
      </c>
      <c r="J221" s="119">
        <f>IF(Invoer!AL223=0,0,(2.1473*Invoer!AL223-11.45))</f>
        <v>65.852800000000002</v>
      </c>
      <c r="K221" s="21">
        <f t="shared" si="12"/>
        <v>56896.819199999998</v>
      </c>
      <c r="L221" s="115">
        <f>((Invoer!$G$13/Invoer!$G$14)^-0.49)*34500*((G221 / (24 * 60 * 60) * Invoer!$G$13)/Invoer!$G$7)^0.86</f>
        <v>7.4921523459085035</v>
      </c>
      <c r="M221" s="17">
        <f>IF(L221=0,((Invoer!$G$13/Invoer!$G$14)^-0.49)*34500*((K221 / (24 * 60 * 60) * Invoer!$G$13)/Invoer!$G$7)^0.86,L221)</f>
        <v>7.4921523459085035</v>
      </c>
      <c r="N221" s="9">
        <f>M221*(1.024^(Invoer!M223-20))</f>
        <v>4.6634007814158718</v>
      </c>
      <c r="O221" s="50">
        <f>IF(G221=0,((D221*E221*(1-EXP((-N221/D221)*(Invoer!$G$7/K221))))*(K221/Invoer!$G$7)),((D221*E221*(1-EXP((-N221/D221)*(Invoer!$G$7/G221))))*(G221/Invoer!$G$7)))</f>
        <v>2.517986705191087E-2</v>
      </c>
      <c r="P221" s="117">
        <f>IFERROR(O221*Invoer!$G$7*(5/(60*24)),0)</f>
        <v>0.99670307080480525</v>
      </c>
      <c r="Q221" s="55"/>
      <c r="U221" s="16">
        <f>Invoer!$G$9*EXP(Invoer!$G$12*(1/(Invoer!P223+273.15)-1/Invoer!$G$10))</f>
        <v>3.1189073278838679E-2</v>
      </c>
      <c r="V221" s="20">
        <f>1/ ( U221*Invoer!$G$8 * (Invoer!P223 + 273.15) * 1000 )</f>
        <v>1.3277390428075633</v>
      </c>
      <c r="W221" s="30">
        <f>Invoer!O223</f>
        <v>0</v>
      </c>
      <c r="X221" s="20">
        <f>Invoer!$C$11*(Invoer!O223-Invoer!$G$20/V221)</f>
        <v>-6.7784404237816937E-4</v>
      </c>
      <c r="Y221" s="11">
        <f t="shared" si="13"/>
        <v>0</v>
      </c>
      <c r="Z221" s="22">
        <f>Y221*Invoer!$C$13 * (5/(60*24))</f>
        <v>0</v>
      </c>
      <c r="AE221" s="20">
        <f>Z221*Invoer!$G$21/1000</f>
        <v>0</v>
      </c>
      <c r="AF221" s="20">
        <f>P221*Invoer!$G$21/1000</f>
        <v>0.26412631376327339</v>
      </c>
      <c r="AK221" s="62">
        <f>IF(Berekeningen!F221/(60/5)*Invoer!$G$18=0,(K221/24)/(60/5),Berekeningen!F221/(60/5)*Invoer!$G$18)</f>
        <v>2.829284747206966</v>
      </c>
      <c r="AL221" s="17">
        <f>AK221*Invoer!$G$19</f>
        <v>1.836205800937321</v>
      </c>
    </row>
    <row r="222" spans="1:38" x14ac:dyDescent="0.35">
      <c r="A222" s="61">
        <v>0.76041666666666696</v>
      </c>
      <c r="B222" s="54"/>
      <c r="C222" s="16">
        <f>Invoer!$G$9*EXP(Invoer!$G$12*(1/(Invoer!N224+273.15)-1/Invoer!$G$10))</f>
        <v>3.1188357916123725E-2</v>
      </c>
      <c r="D222" s="10">
        <f>1/(C222*Invoer!$G$8*(Invoer!N224+273.15)*10^3)</f>
        <v>1.3277661902013842</v>
      </c>
      <c r="E222" s="20">
        <f>Invoer!M224</f>
        <v>5.4174558203764411E-3</v>
      </c>
      <c r="F222" s="21">
        <f>IFERROR(Invoer!V224 * Invoer!$G$11/(Invoer!W224+Invoer!$G$11) * (Invoer!N224 + 273.15) / 273.15,0)</f>
        <v>1395.5976982253551</v>
      </c>
      <c r="G222" s="21">
        <f t="shared" si="11"/>
        <v>33494.344757408522</v>
      </c>
      <c r="H222" s="119">
        <f>IF(Invoer!AJ224=0,0,(2.1473*Invoer!AJ224-11.45))</f>
        <v>65.852800000000002</v>
      </c>
      <c r="I222" s="119">
        <f>IF(Invoer!AK224=0,0,(2.1473*Invoer!AK224-11.45))</f>
        <v>65.852800000000002</v>
      </c>
      <c r="J222" s="119">
        <f>IF(Invoer!AL224=0,0,(2.1473*Invoer!AL224-11.45))</f>
        <v>65.852800000000002</v>
      </c>
      <c r="K222" s="21">
        <f t="shared" si="12"/>
        <v>56896.819199999998</v>
      </c>
      <c r="L222" s="115">
        <f>((Invoer!$G$13/Invoer!$G$14)^-0.49)*34500*((G222 / (24 * 60 * 60) * Invoer!$G$13)/Invoer!$G$7)^0.86</f>
        <v>7.4848656197117363</v>
      </c>
      <c r="M222" s="17">
        <f>IF(L222=0,((Invoer!$G$13/Invoer!$G$14)^-0.49)*34500*((K222 / (24 * 60 * 60) * Invoer!$G$13)/Invoer!$G$7)^0.86,L222)</f>
        <v>7.4848656197117363</v>
      </c>
      <c r="N222" s="9">
        <f>M222*(1.024^(Invoer!M224-20))</f>
        <v>4.6584418036451218</v>
      </c>
      <c r="O222" s="50">
        <f>IF(G222=0,((D222*E222*(1-EXP((-N222/D222)*(Invoer!$G$7/K222))))*(K222/Invoer!$G$7)),((D222*E222*(1-EXP((-N222/D222)*(Invoer!$G$7/G222))))*(G222/Invoer!$G$7)))</f>
        <v>1.4731166020544391E-2</v>
      </c>
      <c r="P222" s="117">
        <f>IFERROR(O222*Invoer!$G$7*(5/(60*24)),0)</f>
        <v>0.58310865497988218</v>
      </c>
      <c r="Q222" s="55"/>
      <c r="U222" s="16">
        <f>Invoer!$G$9*EXP(Invoer!$G$12*(1/(Invoer!P224+273.15)-1/Invoer!$G$10))</f>
        <v>3.1188357916123725E-2</v>
      </c>
      <c r="V222" s="20">
        <f>1/ ( U222*Invoer!$G$8 * (Invoer!P224 + 273.15) * 1000 )</f>
        <v>1.3277661902013842</v>
      </c>
      <c r="W222" s="30">
        <f>Invoer!O224</f>
        <v>0</v>
      </c>
      <c r="X222" s="20">
        <f>Invoer!$C$11*(Invoer!O224-Invoer!$G$20/V222)</f>
        <v>-6.7783018323692643E-4</v>
      </c>
      <c r="Y222" s="11">
        <f t="shared" si="13"/>
        <v>0</v>
      </c>
      <c r="Z222" s="22">
        <f>Y222*Invoer!$C$13 * (5/(60*24))</f>
        <v>0</v>
      </c>
      <c r="AE222" s="20">
        <f>Z222*Invoer!$G$21/1000</f>
        <v>0</v>
      </c>
      <c r="AF222" s="20">
        <f>P222*Invoer!$G$21/1000</f>
        <v>0.15452379356966878</v>
      </c>
      <c r="AK222" s="62">
        <f>IF(Berekeningen!F222/(60/5)*Invoer!$G$18=0,(K222/24)/(60/5),Berekeningen!F222/(60/5)*Invoer!$G$18)</f>
        <v>2.8260853389063438</v>
      </c>
      <c r="AL222" s="17">
        <f>AK222*Invoer!$G$19</f>
        <v>1.8341293849502172</v>
      </c>
    </row>
    <row r="223" spans="1:38" x14ac:dyDescent="0.35">
      <c r="A223" s="61">
        <v>0.76388888888888895</v>
      </c>
      <c r="B223" s="54"/>
      <c r="C223" s="16">
        <f>Invoer!$G$9*EXP(Invoer!$G$12*(1/(Invoer!N225+273.15)-1/Invoer!$G$10))</f>
        <v>3.11881194663234E-2</v>
      </c>
      <c r="D223" s="10">
        <f>1/(C223*Invoer!$G$8*(Invoer!N225+273.15)*10^3)</f>
        <v>1.3277752394241256</v>
      </c>
      <c r="E223" s="20">
        <f>Invoer!M225</f>
        <v>2.5207652865598599E-3</v>
      </c>
      <c r="F223" s="21">
        <f>IFERROR(Invoer!V225 * Invoer!$G$11/(Invoer!W225+Invoer!$G$11) * (Invoer!N225 + 273.15) / 273.15,0)</f>
        <v>1390.8372980340903</v>
      </c>
      <c r="G223" s="21">
        <f t="shared" si="11"/>
        <v>33380.095152818169</v>
      </c>
      <c r="H223" s="119">
        <f>IF(Invoer!AJ225=0,0,(2.1473*Invoer!AJ225-11.45))</f>
        <v>65.852800000000002</v>
      </c>
      <c r="I223" s="119">
        <f>IF(Invoer!AK225=0,0,(2.1473*Invoer!AK225-11.45))</f>
        <v>65.852800000000002</v>
      </c>
      <c r="J223" s="119">
        <f>IF(Invoer!AL225=0,0,(2.1473*Invoer!AL225-11.45))</f>
        <v>65.852800000000002</v>
      </c>
      <c r="K223" s="21">
        <f t="shared" si="12"/>
        <v>56896.819199999998</v>
      </c>
      <c r="L223" s="115">
        <f>((Invoer!$G$13/Invoer!$G$14)^-0.49)*34500*((G223 / (24 * 60 * 60) * Invoer!$G$13)/Invoer!$G$7)^0.86</f>
        <v>7.4629037405614334</v>
      </c>
      <c r="M223" s="17">
        <f>IF(L223=0,((Invoer!$G$13/Invoer!$G$14)^-0.49)*34500*((K223 / (24 * 60 * 60) * Invoer!$G$13)/Invoer!$G$7)^0.86,L223)</f>
        <v>7.4629037405614334</v>
      </c>
      <c r="N223" s="9">
        <f>M223*(1.024^(Invoer!M225-20))</f>
        <v>4.6444540542707964</v>
      </c>
      <c r="O223" s="50">
        <f>IF(G223=0,((D223*E223*(1-EXP((-N223/D223)*(Invoer!$G$7/K223))))*(K223/Invoer!$G$7)),((D223*E223*(1-EXP((-N223/D223)*(Invoer!$G$7/G223))))*(G223/Invoer!$G$7)))</f>
        <v>6.8325684646348989E-3</v>
      </c>
      <c r="P223" s="117">
        <f>IFERROR(O223*Invoer!$G$7*(5/(60*24)),0)</f>
        <v>0.27045583505846477</v>
      </c>
      <c r="Q223" s="55"/>
      <c r="U223" s="16">
        <f>Invoer!$G$9*EXP(Invoer!$G$12*(1/(Invoer!P225+273.15)-1/Invoer!$G$10))</f>
        <v>3.11881194663234E-2</v>
      </c>
      <c r="V223" s="20">
        <f>1/ ( U223*Invoer!$G$8 * (Invoer!P225 + 273.15) * 1000 )</f>
        <v>1.3277752394241256</v>
      </c>
      <c r="W223" s="30">
        <f>Invoer!O225</f>
        <v>0</v>
      </c>
      <c r="X223" s="20">
        <f>Invoer!$C$11*(Invoer!O225-Invoer!$G$20/V223)</f>
        <v>-6.7782556360242293E-4</v>
      </c>
      <c r="Y223" s="11">
        <f t="shared" si="13"/>
        <v>0</v>
      </c>
      <c r="Z223" s="22">
        <f>Y223*Invoer!$C$13 * (5/(60*24))</f>
        <v>0</v>
      </c>
      <c r="AE223" s="20">
        <f>Z223*Invoer!$G$21/1000</f>
        <v>0</v>
      </c>
      <c r="AF223" s="20">
        <f>P223*Invoer!$G$21/1000</f>
        <v>7.1670796290493152E-2</v>
      </c>
      <c r="AK223" s="62">
        <f>IF(Berekeningen!F223/(60/5)*Invoer!$G$18=0,(K223/24)/(60/5),Berekeningen!F223/(60/5)*Invoer!$G$18)</f>
        <v>2.8164455285190324</v>
      </c>
      <c r="AL223" s="17">
        <f>AK223*Invoer!$G$19</f>
        <v>1.8278731480088521</v>
      </c>
    </row>
    <row r="224" spans="1:38" x14ac:dyDescent="0.35">
      <c r="A224" s="61">
        <v>0.76736111111111105</v>
      </c>
      <c r="B224" s="54"/>
      <c r="C224" s="16">
        <f>Invoer!$G$9*EXP(Invoer!$G$12*(1/(Invoer!N226+273.15)-1/Invoer!$G$10))</f>
        <v>3.11881194663234E-2</v>
      </c>
      <c r="D224" s="10">
        <f>1/(C224*Invoer!$G$8*(Invoer!N226+273.15)*10^3)</f>
        <v>1.3277752394241256</v>
      </c>
      <c r="E224" s="20">
        <f>Invoer!M226</f>
        <v>7.9571759852115065E-4</v>
      </c>
      <c r="F224" s="21">
        <f>IFERROR(Invoer!V226 * Invoer!$G$11/(Invoer!W226+Invoer!$G$11) * (Invoer!N226 + 273.15) / 273.15,0)</f>
        <v>1394.5797764352221</v>
      </c>
      <c r="G224" s="21">
        <f t="shared" si="11"/>
        <v>33469.914634445333</v>
      </c>
      <c r="H224" s="119">
        <f>IF(Invoer!AJ226=0,0,(2.1473*Invoer!AJ226-11.45))</f>
        <v>65.852800000000002</v>
      </c>
      <c r="I224" s="119">
        <f>IF(Invoer!AK226=0,0,(2.1473*Invoer!AK226-11.45))</f>
        <v>65.852800000000002</v>
      </c>
      <c r="J224" s="119">
        <f>IF(Invoer!AL226=0,0,(2.1473*Invoer!AL226-11.45))</f>
        <v>65.852800000000002</v>
      </c>
      <c r="K224" s="21">
        <f t="shared" si="12"/>
        <v>56896.819199999998</v>
      </c>
      <c r="L224" s="115">
        <f>((Invoer!$G$13/Invoer!$G$14)^-0.49)*34500*((G224 / (24 * 60 * 60) * Invoer!$G$13)/Invoer!$G$7)^0.86</f>
        <v>7.4801703688103229</v>
      </c>
      <c r="M224" s="17">
        <f>IF(L224=0,((Invoer!$G$13/Invoer!$G$14)^-0.49)*34500*((K224 / (24 * 60 * 60) * Invoer!$G$13)/Invoer!$G$7)^0.86,L224)</f>
        <v>7.4801703688103229</v>
      </c>
      <c r="N224" s="9">
        <f>M224*(1.024^(Invoer!M226-20))</f>
        <v>4.6550092955237456</v>
      </c>
      <c r="O224" s="50">
        <f>IF(G224=0,((D224*E224*(1-EXP((-N224/D224)*(Invoer!$G$7/K224))))*(K224/Invoer!$G$7)),((D224*E224*(1-EXP((-N224/D224)*(Invoer!$G$7/G224))))*(G224/Invoer!$G$7)))</f>
        <v>2.1621387945381307E-3</v>
      </c>
      <c r="P224" s="117">
        <f>IFERROR(O224*Invoer!$G$7*(5/(60*24)),0)</f>
        <v>8.5584660617134337E-2</v>
      </c>
      <c r="Q224" s="55"/>
      <c r="U224" s="16">
        <f>Invoer!$G$9*EXP(Invoer!$G$12*(1/(Invoer!P226+273.15)-1/Invoer!$G$10))</f>
        <v>3.11881194663234E-2</v>
      </c>
      <c r="V224" s="20">
        <f>1/ ( U224*Invoer!$G$8 * (Invoer!P226 + 273.15) * 1000 )</f>
        <v>1.3277752394241256</v>
      </c>
      <c r="W224" s="30">
        <f>Invoer!O226</f>
        <v>0</v>
      </c>
      <c r="X224" s="20">
        <f>Invoer!$C$11*(Invoer!O226-Invoer!$G$20/V224)</f>
        <v>-6.7782556360242293E-4</v>
      </c>
      <c r="Y224" s="11">
        <f t="shared" si="13"/>
        <v>0</v>
      </c>
      <c r="Z224" s="22">
        <f>Y224*Invoer!$C$13 * (5/(60*24))</f>
        <v>0</v>
      </c>
      <c r="AE224" s="20">
        <f>Z224*Invoer!$G$21/1000</f>
        <v>0</v>
      </c>
      <c r="AF224" s="20">
        <f>P224*Invoer!$G$21/1000</f>
        <v>2.2679935063540602E-2</v>
      </c>
      <c r="AK224" s="62">
        <f>IF(Berekeningen!F224/(60/5)*Invoer!$G$18=0,(K224/24)/(60/5),Berekeningen!F224/(60/5)*Invoer!$G$18)</f>
        <v>2.8240240472813247</v>
      </c>
      <c r="AL224" s="17">
        <f>AK224*Invoer!$G$19</f>
        <v>1.8327916066855798</v>
      </c>
    </row>
    <row r="225" spans="1:38" x14ac:dyDescent="0.35">
      <c r="A225" s="61">
        <v>0.77083333333333304</v>
      </c>
      <c r="B225" s="54"/>
      <c r="C225" s="16">
        <f>Invoer!$G$9*EXP(Invoer!$G$12*(1/(Invoer!N227+273.15)-1/Invoer!$G$10))</f>
        <v>3.11881194663234E-2</v>
      </c>
      <c r="D225" s="10">
        <f>1/(C225*Invoer!$G$8*(Invoer!N227+273.15)*10^3)</f>
        <v>1.3277752394241256</v>
      </c>
      <c r="E225" s="20">
        <f>Invoer!M227</f>
        <v>1.2400793742320577E-3</v>
      </c>
      <c r="F225" s="21">
        <f>IFERROR(Invoer!V227 * Invoer!$G$11/(Invoer!W227+Invoer!$G$11) * (Invoer!N227 + 273.15) / 273.15,0)</f>
        <v>1393.7033300421103</v>
      </c>
      <c r="G225" s="21">
        <f t="shared" si="11"/>
        <v>33448.879921010652</v>
      </c>
      <c r="H225" s="119">
        <f>IF(Invoer!AJ227=0,0,(2.1473*Invoer!AJ227-11.45))</f>
        <v>65.852800000000002</v>
      </c>
      <c r="I225" s="119">
        <f>IF(Invoer!AK227=0,0,(2.1473*Invoer!AK227-11.45))</f>
        <v>65.852800000000002</v>
      </c>
      <c r="J225" s="119">
        <f>IF(Invoer!AL227=0,0,(2.1473*Invoer!AL227-11.45))</f>
        <v>65.852800000000002</v>
      </c>
      <c r="K225" s="21">
        <f t="shared" si="12"/>
        <v>56896.819199999998</v>
      </c>
      <c r="L225" s="115">
        <f>((Invoer!$G$13/Invoer!$G$14)^-0.49)*34500*((G225 / (24 * 60 * 60) * Invoer!$G$13)/Invoer!$G$7)^0.86</f>
        <v>7.4761273008102425</v>
      </c>
      <c r="M225" s="17">
        <f>IF(L225=0,((Invoer!$G$13/Invoer!$G$14)^-0.49)*34500*((K225 / (24 * 60 * 60) * Invoer!$G$13)/Invoer!$G$7)^0.86,L225)</f>
        <v>7.4761273008102425</v>
      </c>
      <c r="N225" s="9">
        <f>M225*(1.024^(Invoer!M227-20))</f>
        <v>4.6525422722207477</v>
      </c>
      <c r="O225" s="50">
        <f>IF(G225=0,((D225*E225*(1-EXP((-N225/D225)*(Invoer!$G$7/K225))))*(K225/Invoer!$G$7)),((D225*E225*(1-EXP((-N225/D225)*(Invoer!$G$7/G225))))*(G225/Invoer!$G$7)))</f>
        <v>3.3676215429811946E-3</v>
      </c>
      <c r="P225" s="117">
        <f>IFERROR(O225*Invoer!$G$7*(5/(60*24)),0)</f>
        <v>0.13330168607633897</v>
      </c>
      <c r="Q225" s="55"/>
      <c r="U225" s="16">
        <f>Invoer!$G$9*EXP(Invoer!$G$12*(1/(Invoer!P227+273.15)-1/Invoer!$G$10))</f>
        <v>3.11881194663234E-2</v>
      </c>
      <c r="V225" s="20">
        <f>1/ ( U225*Invoer!$G$8 * (Invoer!P227 + 273.15) * 1000 )</f>
        <v>1.3277752394241256</v>
      </c>
      <c r="W225" s="30">
        <f>Invoer!O227</f>
        <v>0</v>
      </c>
      <c r="X225" s="20">
        <f>Invoer!$C$11*(Invoer!O227-Invoer!$G$20/V225)</f>
        <v>-6.7782556360242293E-4</v>
      </c>
      <c r="Y225" s="11">
        <f t="shared" si="13"/>
        <v>0</v>
      </c>
      <c r="Z225" s="22">
        <f>Y225*Invoer!$C$13 * (5/(60*24))</f>
        <v>0</v>
      </c>
      <c r="AE225" s="20">
        <f>Z225*Invoer!$G$21/1000</f>
        <v>0</v>
      </c>
      <c r="AF225" s="20">
        <f>P225*Invoer!$G$21/1000</f>
        <v>3.5324946810229824E-2</v>
      </c>
      <c r="AK225" s="62">
        <f>IF(Berekeningen!F225/(60/5)*Invoer!$G$18=0,(K225/24)/(60/5),Berekeningen!F225/(60/5)*Invoer!$G$18)</f>
        <v>2.8222492433352735</v>
      </c>
      <c r="AL225" s="17">
        <f>AK225*Invoer!$G$19</f>
        <v>1.8316397589245925</v>
      </c>
    </row>
    <row r="226" spans="1:38" x14ac:dyDescent="0.35">
      <c r="A226" s="61">
        <v>0.77430555555555503</v>
      </c>
      <c r="B226" s="54"/>
      <c r="C226" s="16">
        <f>Invoer!$G$9*EXP(Invoer!$G$12*(1/(Invoer!N228+273.15)-1/Invoer!$G$10))</f>
        <v>3.1188357916123725E-2</v>
      </c>
      <c r="D226" s="10">
        <f>1/(C226*Invoer!$G$8*(Invoer!N228+273.15)*10^3)</f>
        <v>1.3277661902013842</v>
      </c>
      <c r="E226" s="20">
        <f>Invoer!M228</f>
        <v>1.9568032207644137E-3</v>
      </c>
      <c r="F226" s="21">
        <f>IFERROR(Invoer!V228 * Invoer!$G$11/(Invoer!W228+Invoer!$G$11) * (Invoer!N228 + 273.15) / 273.15,0)</f>
        <v>1397.602227511517</v>
      </c>
      <c r="G226" s="21">
        <f t="shared" si="11"/>
        <v>33542.453460276403</v>
      </c>
      <c r="H226" s="119">
        <f>IF(Invoer!AJ228=0,0,(2.1473*Invoer!AJ228-11.45))</f>
        <v>65.852800000000002</v>
      </c>
      <c r="I226" s="119">
        <f>IF(Invoer!AK228=0,0,(2.1473*Invoer!AK228-11.45))</f>
        <v>65.852800000000002</v>
      </c>
      <c r="J226" s="119">
        <f>IF(Invoer!AL228=0,0,(2.1473*Invoer!AL228-11.45))</f>
        <v>65.852800000000002</v>
      </c>
      <c r="K226" s="21">
        <f t="shared" si="12"/>
        <v>56896.819199999998</v>
      </c>
      <c r="L226" s="115">
        <f>((Invoer!$G$13/Invoer!$G$14)^-0.49)*34500*((G226 / (24 * 60 * 60) * Invoer!$G$13)/Invoer!$G$7)^0.86</f>
        <v>7.4941102804191058</v>
      </c>
      <c r="M226" s="17">
        <f>IF(L226=0,((Invoer!$G$13/Invoer!$G$14)^-0.49)*34500*((K226 / (24 * 60 * 60) * Invoer!$G$13)/Invoer!$G$7)^0.86,L226)</f>
        <v>7.4941102804191058</v>
      </c>
      <c r="N226" s="9">
        <f>M226*(1.024^(Invoer!M228-20))</f>
        <v>4.6638127127853455</v>
      </c>
      <c r="O226" s="50">
        <f>IF(G226=0,((D226*E226*(1-EXP((-N226/D226)*(Invoer!$G$7/K226))))*(K226/Invoer!$G$7)),((D226*E226*(1-EXP((-N226/D226)*(Invoer!$G$7/G226))))*(G226/Invoer!$G$7)))</f>
        <v>5.3278064366141763E-3</v>
      </c>
      <c r="P226" s="117">
        <f>IFERROR(O226*Invoer!$G$7*(5/(60*24)),0)</f>
        <v>0.2108923381159778</v>
      </c>
      <c r="Q226" s="55"/>
      <c r="U226" s="16">
        <f>Invoer!$G$9*EXP(Invoer!$G$12*(1/(Invoer!P228+273.15)-1/Invoer!$G$10))</f>
        <v>3.1188357916123725E-2</v>
      </c>
      <c r="V226" s="20">
        <f>1/ ( U226*Invoer!$G$8 * (Invoer!P228 + 273.15) * 1000 )</f>
        <v>1.3277661902013842</v>
      </c>
      <c r="W226" s="30">
        <f>Invoer!O228</f>
        <v>0</v>
      </c>
      <c r="X226" s="20">
        <f>Invoer!$C$11*(Invoer!O228-Invoer!$G$20/V226)</f>
        <v>-6.7783018323692643E-4</v>
      </c>
      <c r="Y226" s="11">
        <f t="shared" si="13"/>
        <v>0</v>
      </c>
      <c r="Z226" s="22">
        <f>Y226*Invoer!$C$13 * (5/(60*24))</f>
        <v>0</v>
      </c>
      <c r="AE226" s="20">
        <f>Z226*Invoer!$G$21/1000</f>
        <v>0</v>
      </c>
      <c r="AF226" s="20">
        <f>P226*Invoer!$G$21/1000</f>
        <v>5.5886469600734116E-2</v>
      </c>
      <c r="AK226" s="62">
        <f>IF(Berekeningen!F226/(60/5)*Invoer!$G$18=0,(K226/24)/(60/5),Berekeningen!F226/(60/5)*Invoer!$G$18)</f>
        <v>2.8301445107108218</v>
      </c>
      <c r="AL226" s="17">
        <f>AK226*Invoer!$G$19</f>
        <v>1.8367637874513234</v>
      </c>
    </row>
    <row r="227" spans="1:38" x14ac:dyDescent="0.35">
      <c r="A227" s="61">
        <v>0.77777777777777801</v>
      </c>
      <c r="B227" s="54"/>
      <c r="C227" s="16">
        <f>Invoer!$G$9*EXP(Invoer!$G$12*(1/(Invoer!N229+273.15)-1/Invoer!$G$10))</f>
        <v>3.11900271268588E-2</v>
      </c>
      <c r="D227" s="10">
        <f>1/(C227*Invoer!$G$8*(Invoer!N229+273.15)*10^3)</f>
        <v>1.3277028469227392</v>
      </c>
      <c r="E227" s="20">
        <f>Invoer!M229</f>
        <v>2.7726283394258642E-3</v>
      </c>
      <c r="F227" s="21">
        <f>IFERROR(Invoer!V229 * Invoer!$G$11/(Invoer!W229+Invoer!$G$11) * (Invoer!N229 + 273.15) / 273.15,0)</f>
        <v>1399.797870994993</v>
      </c>
      <c r="G227" s="21">
        <f t="shared" si="11"/>
        <v>33595.148903879832</v>
      </c>
      <c r="H227" s="119">
        <f>IF(Invoer!AJ229=0,0,(2.1473*Invoer!AJ229-11.45))</f>
        <v>65.852800000000002</v>
      </c>
      <c r="I227" s="119">
        <f>IF(Invoer!AK229=0,0,(2.1473*Invoer!AK229-11.45))</f>
        <v>65.852800000000002</v>
      </c>
      <c r="J227" s="119">
        <f>IF(Invoer!AL229=0,0,(2.1473*Invoer!AL229-11.45))</f>
        <v>65.852800000000002</v>
      </c>
      <c r="K227" s="21">
        <f t="shared" si="12"/>
        <v>56896.819199999998</v>
      </c>
      <c r="L227" s="115">
        <f>((Invoer!$G$13/Invoer!$G$14)^-0.49)*34500*((G227 / (24 * 60 * 60) * Invoer!$G$13)/Invoer!$G$7)^0.86</f>
        <v>7.5042342081480244</v>
      </c>
      <c r="M227" s="17">
        <f>IF(L227=0,((Invoer!$G$13/Invoer!$G$14)^-0.49)*34500*((K227 / (24 * 60 * 60) * Invoer!$G$13)/Invoer!$G$7)^0.86,L227)</f>
        <v>7.5042342081480244</v>
      </c>
      <c r="N227" s="9">
        <f>M227*(1.024^(Invoer!M229-20))</f>
        <v>4.67020350160176</v>
      </c>
      <c r="O227" s="50">
        <f>IF(G227=0,((D227*E227*(1-EXP((-N227/D227)*(Invoer!$G$7/K227))))*(K227/Invoer!$G$7)),((D227*E227*(1-EXP((-N227/D227)*(Invoer!$G$7/G227))))*(G227/Invoer!$G$7)))</f>
        <v>7.5599606465731432E-3</v>
      </c>
      <c r="P227" s="117">
        <f>IFERROR(O227*Invoer!$G$7*(5/(60*24)),0)</f>
        <v>0.29924844226018688</v>
      </c>
      <c r="Q227" s="55"/>
      <c r="U227" s="16">
        <f>Invoer!$G$9*EXP(Invoer!$G$12*(1/(Invoer!P229+273.15)-1/Invoer!$G$10))</f>
        <v>3.11900271268588E-2</v>
      </c>
      <c r="V227" s="20">
        <f>1/ ( U227*Invoer!$G$8 * (Invoer!P229 + 273.15) * 1000 )</f>
        <v>1.3277028469227392</v>
      </c>
      <c r="W227" s="30">
        <f>Invoer!O229</f>
        <v>0</v>
      </c>
      <c r="X227" s="20">
        <f>Invoer!$C$11*(Invoer!O229-Invoer!$G$20/V227)</f>
        <v>-6.778625217878833E-4</v>
      </c>
      <c r="Y227" s="11">
        <f t="shared" si="13"/>
        <v>0</v>
      </c>
      <c r="Z227" s="22">
        <f>Y227*Invoer!$C$13 * (5/(60*24))</f>
        <v>0</v>
      </c>
      <c r="AE227" s="20">
        <f>Z227*Invoer!$G$21/1000</f>
        <v>0</v>
      </c>
      <c r="AF227" s="20">
        <f>P227*Invoer!$G$21/1000</f>
        <v>7.9300837198949523E-2</v>
      </c>
      <c r="AK227" s="62">
        <f>IF(Berekeningen!F227/(60/5)*Invoer!$G$18=0,(K227/24)/(60/5),Berekeningen!F227/(60/5)*Invoer!$G$18)</f>
        <v>2.8345906887648606</v>
      </c>
      <c r="AL227" s="17">
        <f>AK227*Invoer!$G$19</f>
        <v>1.8396493570083947</v>
      </c>
    </row>
    <row r="228" spans="1:38" x14ac:dyDescent="0.35">
      <c r="A228" s="61">
        <v>0.78125</v>
      </c>
      <c r="B228" s="54"/>
      <c r="C228" s="16">
        <f>Invoer!$G$9*EXP(Invoer!$G$12*(1/(Invoer!N230+273.15)-1/Invoer!$G$10))</f>
        <v>3.1193604373175504E-2</v>
      </c>
      <c r="D228" s="10">
        <f>1/(C228*Invoer!$G$8*(Invoer!N230+273.15)*10^3)</f>
        <v>1.3275671188715423</v>
      </c>
      <c r="E228" s="20">
        <f>Invoer!M230</f>
        <v>4.0000001664642088E-3</v>
      </c>
      <c r="F228" s="21">
        <f>IFERROR(Invoer!V230 * Invoer!$G$11/(Invoer!W230+Invoer!$G$11) * (Invoer!N230 + 273.15) / 273.15,0)</f>
        <v>1394.3352852602395</v>
      </c>
      <c r="G228" s="21">
        <f t="shared" si="11"/>
        <v>33464.04684624575</v>
      </c>
      <c r="H228" s="119">
        <f>IF(Invoer!AJ230=0,0,(2.1473*Invoer!AJ230-11.45))</f>
        <v>65.852800000000002</v>
      </c>
      <c r="I228" s="119">
        <f>IF(Invoer!AK230=0,0,(2.1473*Invoer!AK230-11.45))</f>
        <v>65.852800000000002</v>
      </c>
      <c r="J228" s="119">
        <f>IF(Invoer!AL230=0,0,(2.1473*Invoer!AL230-11.45))</f>
        <v>65.852800000000002</v>
      </c>
      <c r="K228" s="21">
        <f t="shared" si="12"/>
        <v>56896.819199999998</v>
      </c>
      <c r="L228" s="115">
        <f>((Invoer!$G$13/Invoer!$G$14)^-0.49)*34500*((G228 / (24 * 60 * 60) * Invoer!$G$13)/Invoer!$G$7)^0.86</f>
        <v>7.4790425610061861</v>
      </c>
      <c r="M228" s="17">
        <f>IF(L228=0,((Invoer!$G$13/Invoer!$G$14)^-0.49)*34500*((K228 / (24 * 60 * 60) * Invoer!$G$13)/Invoer!$G$7)^0.86,L228)</f>
        <v>7.4790425610061861</v>
      </c>
      <c r="N228" s="9">
        <f>M228*(1.024^(Invoer!M230-20))</f>
        <v>4.6546611607468167</v>
      </c>
      <c r="O228" s="50">
        <f>IF(G228=0,((D228*E228*(1-EXP((-N228/D228)*(Invoer!$G$7/K228))))*(K228/Invoer!$G$7)),((D228*E228*(1-EXP((-N228/D228)*(Invoer!$G$7/G228))))*(G228/Invoer!$G$7)))</f>
        <v>1.0866717705809246E-2</v>
      </c>
      <c r="P228" s="117">
        <f>IFERROR(O228*Invoer!$G$7*(5/(60*24)),0)</f>
        <v>0.43014090918828263</v>
      </c>
      <c r="Q228" s="55"/>
      <c r="U228" s="16">
        <f>Invoer!$G$9*EXP(Invoer!$G$12*(1/(Invoer!P230+273.15)-1/Invoer!$G$10))</f>
        <v>3.1193604373175504E-2</v>
      </c>
      <c r="V228" s="20">
        <f>1/ ( U228*Invoer!$G$8 * (Invoer!P230 + 273.15) * 1000 )</f>
        <v>1.3275671188715423</v>
      </c>
      <c r="W228" s="30">
        <f>Invoer!O230</f>
        <v>0</v>
      </c>
      <c r="X228" s="20">
        <f>Invoer!$C$11*(Invoer!O230-Invoer!$G$20/V228)</f>
        <v>-6.7793182522102335E-4</v>
      </c>
      <c r="Y228" s="11">
        <f t="shared" si="13"/>
        <v>0</v>
      </c>
      <c r="Z228" s="22">
        <f>Y228*Invoer!$C$13 * (5/(60*24))</f>
        <v>0</v>
      </c>
      <c r="AE228" s="20">
        <f>Z228*Invoer!$G$21/1000</f>
        <v>0</v>
      </c>
      <c r="AF228" s="20">
        <f>P228*Invoer!$G$21/1000</f>
        <v>0.1139873409348949</v>
      </c>
      <c r="AK228" s="62">
        <f>IF(Berekeningen!F228/(60/5)*Invoer!$G$18=0,(K228/24)/(60/5),Berekeningen!F228/(60/5)*Invoer!$G$18)</f>
        <v>2.8235289526519849</v>
      </c>
      <c r="AL228" s="17">
        <f>AK228*Invoer!$G$19</f>
        <v>1.8324702902711383</v>
      </c>
    </row>
    <row r="229" spans="1:38" x14ac:dyDescent="0.35">
      <c r="A229" s="61">
        <v>0.78472222222222199</v>
      </c>
      <c r="B229" s="54"/>
      <c r="C229" s="16">
        <f>Invoer!$G$9*EXP(Invoer!$G$12*(1/(Invoer!N231+273.15)-1/Invoer!$G$10))</f>
        <v>3.1193604373175504E-2</v>
      </c>
      <c r="D229" s="10">
        <f>1/(C229*Invoer!$G$8*(Invoer!N231+273.15)*10^3)</f>
        <v>1.3275671188715423</v>
      </c>
      <c r="E229" s="20">
        <f>Invoer!M231</f>
        <v>5.5695848694085727E-3</v>
      </c>
      <c r="F229" s="21">
        <f>IFERROR(Invoer!V231 * Invoer!$G$11/(Invoer!W231+Invoer!$G$11) * (Invoer!N231 + 273.15) / 273.15,0)</f>
        <v>1393.7500553663913</v>
      </c>
      <c r="G229" s="21">
        <f t="shared" si="11"/>
        <v>33450.001328793391</v>
      </c>
      <c r="H229" s="119">
        <f>IF(Invoer!AJ231=0,0,(2.1473*Invoer!AJ231-11.45))</f>
        <v>65.852800000000002</v>
      </c>
      <c r="I229" s="119">
        <f>IF(Invoer!AK231=0,0,(2.1473*Invoer!AK231-11.45))</f>
        <v>65.852800000000002</v>
      </c>
      <c r="J229" s="119">
        <f>IF(Invoer!AL231=0,0,(2.1473*Invoer!AL231-11.45))</f>
        <v>65.852800000000002</v>
      </c>
      <c r="K229" s="21">
        <f t="shared" si="12"/>
        <v>56896.819199999998</v>
      </c>
      <c r="L229" s="115">
        <f>((Invoer!$G$13/Invoer!$G$14)^-0.49)*34500*((G229 / (24 * 60 * 60) * Invoer!$G$13)/Invoer!$G$7)^0.86</f>
        <v>7.4763428548200945</v>
      </c>
      <c r="M229" s="17">
        <f>IF(L229=0,((Invoer!$G$13/Invoer!$G$14)^-0.49)*34500*((K229 / (24 * 60 * 60) * Invoer!$G$13)/Invoer!$G$7)^0.86,L229)</f>
        <v>7.4763428548200945</v>
      </c>
      <c r="N229" s="9">
        <f>M229*(1.024^(Invoer!M231-20))</f>
        <v>4.6531541809706649</v>
      </c>
      <c r="O229" s="50">
        <f>IF(G229=0,((D229*E229*(1-EXP((-N229/D229)*(Invoer!$G$7/K229))))*(K229/Invoer!$G$7)),((D229*E229*(1-EXP((-N229/D229)*(Invoer!$G$7/G229))))*(G229/Invoer!$G$7)))</f>
        <v>1.5125178768624866E-2</v>
      </c>
      <c r="P229" s="117">
        <f>IFERROR(O229*Invoer!$G$7*(5/(60*24)),0)</f>
        <v>0.59870499292473423</v>
      </c>
      <c r="Q229" s="55"/>
      <c r="U229" s="16">
        <f>Invoer!$G$9*EXP(Invoer!$G$12*(1/(Invoer!P231+273.15)-1/Invoer!$G$10))</f>
        <v>3.1193604373175504E-2</v>
      </c>
      <c r="V229" s="20">
        <f>1/ ( U229*Invoer!$G$8 * (Invoer!P231 + 273.15) * 1000 )</f>
        <v>1.3275671188715423</v>
      </c>
      <c r="W229" s="30">
        <f>Invoer!O231</f>
        <v>0</v>
      </c>
      <c r="X229" s="20">
        <f>Invoer!$C$11*(Invoer!O231-Invoer!$G$20/V229)</f>
        <v>-6.7793182522102335E-4</v>
      </c>
      <c r="Y229" s="11">
        <f t="shared" si="13"/>
        <v>0</v>
      </c>
      <c r="Z229" s="22">
        <f>Y229*Invoer!$C$13 * (5/(60*24))</f>
        <v>0</v>
      </c>
      <c r="AE229" s="20">
        <f>Z229*Invoer!$G$21/1000</f>
        <v>0</v>
      </c>
      <c r="AF229" s="20">
        <f>P229*Invoer!$G$21/1000</f>
        <v>0.15865682312505455</v>
      </c>
      <c r="AK229" s="62">
        <f>IF(Berekeningen!F229/(60/5)*Invoer!$G$18=0,(K229/24)/(60/5),Berekeningen!F229/(60/5)*Invoer!$G$18)</f>
        <v>2.8223438621169419</v>
      </c>
      <c r="AL229" s="17">
        <f>AK229*Invoer!$G$19</f>
        <v>1.8317011665138954</v>
      </c>
    </row>
    <row r="230" spans="1:38" x14ac:dyDescent="0.35">
      <c r="A230" s="61">
        <v>0.78819444444444398</v>
      </c>
      <c r="B230" s="54"/>
      <c r="C230" s="16">
        <f>Invoer!$G$9*EXP(Invoer!$G$12*(1/(Invoer!N232+273.15)-1/Invoer!$G$10))</f>
        <v>3.1200283235840287E-2</v>
      </c>
      <c r="D230" s="10">
        <f>1/(C230*Invoer!$G$8*(Invoer!N232+273.15)*10^3)</f>
        <v>1.327313787372393</v>
      </c>
      <c r="E230" s="20">
        <f>Invoer!M232</f>
        <v>5.837979339503363E-3</v>
      </c>
      <c r="F230" s="21">
        <f>IFERROR(Invoer!V232 * Invoer!$G$11/(Invoer!W232+Invoer!$G$11) * (Invoer!N232 + 273.15) / 273.15,0)</f>
        <v>1394.4144975357801</v>
      </c>
      <c r="G230" s="21">
        <f t="shared" si="11"/>
        <v>33465.947940858721</v>
      </c>
      <c r="H230" s="119">
        <f>IF(Invoer!AJ232=0,0,(2.1473*Invoer!AJ232-11.45))</f>
        <v>65.852800000000002</v>
      </c>
      <c r="I230" s="119">
        <f>IF(Invoer!AK232=0,0,(2.1473*Invoer!AK232-11.45))</f>
        <v>65.852800000000002</v>
      </c>
      <c r="J230" s="119">
        <f>IF(Invoer!AL232=0,0,(2.1473*Invoer!AL232-11.45))</f>
        <v>65.852800000000002</v>
      </c>
      <c r="K230" s="21">
        <f t="shared" si="12"/>
        <v>56896.819199999998</v>
      </c>
      <c r="L230" s="115">
        <f>((Invoer!$G$13/Invoer!$G$14)^-0.49)*34500*((G230 / (24 * 60 * 60) * Invoer!$G$13)/Invoer!$G$7)^0.86</f>
        <v>7.4794079605497803</v>
      </c>
      <c r="M230" s="17">
        <f>IF(L230=0,((Invoer!$G$13/Invoer!$G$14)^-0.49)*34500*((K230 / (24 * 60 * 60) * Invoer!$G$13)/Invoer!$G$7)^0.86,L230)</f>
        <v>7.4794079605497803</v>
      </c>
      <c r="N230" s="9">
        <f>M230*(1.024^(Invoer!M232-20))</f>
        <v>4.6550914842724342</v>
      </c>
      <c r="O230" s="50">
        <f>IF(G230=0,((D230*E230*(1-EXP((-N230/D230)*(Invoer!$G$7/K230))))*(K230/Invoer!$G$7)),((D230*E230*(1-EXP((-N230/D230)*(Invoer!$G$7/G230))))*(G230/Invoer!$G$7)))</f>
        <v>1.5859655802663613E-2</v>
      </c>
      <c r="P230" s="117">
        <f>IFERROR(O230*Invoer!$G$7*(5/(60*24)),0)</f>
        <v>0.62777804218876798</v>
      </c>
      <c r="Q230" s="55"/>
      <c r="U230" s="16">
        <f>Invoer!$G$9*EXP(Invoer!$G$12*(1/(Invoer!P232+273.15)-1/Invoer!$G$10))</f>
        <v>3.1200283235840287E-2</v>
      </c>
      <c r="V230" s="20">
        <f>1/ ( U230*Invoer!$G$8 * (Invoer!P232 + 273.15) * 1000 )</f>
        <v>1.327313787372393</v>
      </c>
      <c r="W230" s="30">
        <f>Invoer!O232</f>
        <v>0</v>
      </c>
      <c r="X230" s="20">
        <f>Invoer!$C$11*(Invoer!O232-Invoer!$G$20/V230)</f>
        <v>-6.7806121548822176E-4</v>
      </c>
      <c r="Y230" s="11">
        <f t="shared" si="13"/>
        <v>0</v>
      </c>
      <c r="Z230" s="22">
        <f>Y230*Invoer!$C$13 * (5/(60*24))</f>
        <v>0</v>
      </c>
      <c r="AE230" s="20">
        <f>Z230*Invoer!$G$21/1000</f>
        <v>0</v>
      </c>
      <c r="AF230" s="20">
        <f>P230*Invoer!$G$21/1000</f>
        <v>0.16636118118002352</v>
      </c>
      <c r="AK230" s="62">
        <f>IF(Berekeningen!F230/(60/5)*Invoer!$G$18=0,(K230/24)/(60/5),Berekeningen!F230/(60/5)*Invoer!$G$18)</f>
        <v>2.8236893575099544</v>
      </c>
      <c r="AL230" s="17">
        <f>AK230*Invoer!$G$19</f>
        <v>1.8325743930239604</v>
      </c>
    </row>
    <row r="231" spans="1:38" x14ac:dyDescent="0.35">
      <c r="A231" s="61">
        <v>0.79166666666666696</v>
      </c>
      <c r="B231" s="54"/>
      <c r="C231" s="16">
        <f>Invoer!$G$9*EXP(Invoer!$G$12*(1/(Invoer!N233+273.15)-1/Invoer!$G$10))</f>
        <v>3.1201237501157386E-2</v>
      </c>
      <c r="D231" s="10">
        <f>1/(C231*Invoer!$G$8*(Invoer!N233+273.15)*10^3)</f>
        <v>1.3272776000848454</v>
      </c>
      <c r="E231" s="20">
        <f>Invoer!M233</f>
        <v>5.2535700365600258E-3</v>
      </c>
      <c r="F231" s="21">
        <f>IFERROR(Invoer!V233 * Invoer!$G$11/(Invoer!W233+Invoer!$G$11) * (Invoer!N233 + 273.15) / 273.15,0)</f>
        <v>1402.8297499619846</v>
      </c>
      <c r="G231" s="21">
        <f t="shared" si="11"/>
        <v>33667.913999087628</v>
      </c>
      <c r="H231" s="119">
        <f>IF(Invoer!AJ233=0,0,(2.1473*Invoer!AJ233-11.45))</f>
        <v>65.852800000000002</v>
      </c>
      <c r="I231" s="119">
        <f>IF(Invoer!AK233=0,0,(2.1473*Invoer!AK233-11.45))</f>
        <v>65.852800000000002</v>
      </c>
      <c r="J231" s="119">
        <f>IF(Invoer!AL233=0,0,(2.1473*Invoer!AL233-11.45))</f>
        <v>65.852800000000002</v>
      </c>
      <c r="K231" s="21">
        <f t="shared" si="12"/>
        <v>56896.819199999998</v>
      </c>
      <c r="L231" s="115">
        <f>((Invoer!$G$13/Invoer!$G$14)^-0.49)*34500*((G231 / (24 * 60 * 60) * Invoer!$G$13)/Invoer!$G$7)^0.86</f>
        <v>7.5182102942012508</v>
      </c>
      <c r="M231" s="17">
        <f>IF(L231=0,((Invoer!$G$13/Invoer!$G$14)^-0.49)*34500*((K231 / (24 * 60 * 60) * Invoer!$G$13)/Invoer!$G$7)^0.86,L231)</f>
        <v>7.5182102942012508</v>
      </c>
      <c r="N231" s="9">
        <f>M231*(1.024^(Invoer!M233-20))</f>
        <v>4.6791767247119518</v>
      </c>
      <c r="O231" s="50">
        <f>IF(G231=0,((D231*E231*(1-EXP((-N231/D231)*(Invoer!$G$7/K231))))*(K231/Invoer!$G$7)),((D231*E231*(1-EXP((-N231/D231)*(Invoer!$G$7/G231))))*(G231/Invoer!$G$7)))</f>
        <v>1.4351593298347409E-2</v>
      </c>
      <c r="P231" s="117">
        <f>IFERROR(O231*Invoer!$G$7*(5/(60*24)),0)</f>
        <v>0.56808390139291831</v>
      </c>
      <c r="Q231" s="55"/>
      <c r="U231" s="16">
        <f>Invoer!$G$9*EXP(Invoer!$G$12*(1/(Invoer!P233+273.15)-1/Invoer!$G$10))</f>
        <v>3.1201237501157386E-2</v>
      </c>
      <c r="V231" s="20">
        <f>1/ ( U231*Invoer!$G$8 * (Invoer!P233 + 273.15) * 1000 )</f>
        <v>1.3272776000848454</v>
      </c>
      <c r="W231" s="30">
        <f>Invoer!O233</f>
        <v>0</v>
      </c>
      <c r="X231" s="20">
        <f>Invoer!$C$11*(Invoer!O233-Invoer!$G$20/V231)</f>
        <v>-6.7807970234897959E-4</v>
      </c>
      <c r="Y231" s="11">
        <f t="shared" si="13"/>
        <v>0</v>
      </c>
      <c r="Z231" s="22">
        <f>Y231*Invoer!$C$13 * (5/(60*24))</f>
        <v>0</v>
      </c>
      <c r="AE231" s="20">
        <f>Z231*Invoer!$G$21/1000</f>
        <v>0</v>
      </c>
      <c r="AF231" s="20">
        <f>P231*Invoer!$G$21/1000</f>
        <v>0.15054223386912335</v>
      </c>
      <c r="AK231" s="62">
        <f>IF(Berekeningen!F231/(60/5)*Invoer!$G$18=0,(K231/24)/(60/5),Berekeningen!F231/(60/5)*Invoer!$G$18)</f>
        <v>2.8407302436730184</v>
      </c>
      <c r="AL231" s="17">
        <f>AK231*Invoer!$G$19</f>
        <v>1.843633928143789</v>
      </c>
    </row>
    <row r="232" spans="1:38" x14ac:dyDescent="0.35">
      <c r="A232" s="61">
        <v>0.79513888888888895</v>
      </c>
      <c r="B232" s="54"/>
      <c r="C232" s="16">
        <f>Invoer!$G$9*EXP(Invoer!$G$12*(1/(Invoer!N234+273.15)-1/Invoer!$G$10))</f>
        <v>3.1202430382760257E-2</v>
      </c>
      <c r="D232" s="10">
        <f>1/(C232*Invoer!$G$8*(Invoer!N234+273.15)*10^3)</f>
        <v>1.327232367004259</v>
      </c>
      <c r="E232" s="20">
        <f>Invoer!M234</f>
        <v>4.7075320035219193E-3</v>
      </c>
      <c r="F232" s="21">
        <f>IFERROR(Invoer!V234 * Invoer!$G$11/(Invoer!W234+Invoer!$G$11) * (Invoer!N234 + 273.15) / 273.15,0)</f>
        <v>1409.4902150004807</v>
      </c>
      <c r="G232" s="21">
        <f t="shared" si="11"/>
        <v>33827.765160011535</v>
      </c>
      <c r="H232" s="119">
        <f>IF(Invoer!AJ234=0,0,(2.1473*Invoer!AJ234-11.45))</f>
        <v>65.852800000000002</v>
      </c>
      <c r="I232" s="119">
        <f>IF(Invoer!AK234=0,0,(2.1473*Invoer!AK234-11.45))</f>
        <v>65.852800000000002</v>
      </c>
      <c r="J232" s="119">
        <f>IF(Invoer!AL234=0,0,(2.1473*Invoer!AL234-11.45))</f>
        <v>65.852800000000002</v>
      </c>
      <c r="K232" s="21">
        <f t="shared" si="12"/>
        <v>56896.819199999998</v>
      </c>
      <c r="L232" s="115">
        <f>((Invoer!$G$13/Invoer!$G$14)^-0.49)*34500*((G232 / (24 * 60 * 60) * Invoer!$G$13)/Invoer!$G$7)^0.86</f>
        <v>7.5488982813456156</v>
      </c>
      <c r="M232" s="17">
        <f>IF(L232=0,((Invoer!$G$13/Invoer!$G$14)^-0.49)*34500*((K232 / (24 * 60 * 60) * Invoer!$G$13)/Invoer!$G$7)^0.86,L232)</f>
        <v>7.5488982813456156</v>
      </c>
      <c r="N232" s="9">
        <f>M232*(1.024^(Invoer!M234-20))</f>
        <v>4.698215442711712</v>
      </c>
      <c r="O232" s="50">
        <f>IF(G232=0,((D232*E232*(1-EXP((-N232/D232)*(Invoer!$G$7/K232))))*(K232/Invoer!$G$7)),((D232*E232*(1-EXP((-N232/D232)*(Invoer!$G$7/G232))))*(G232/Invoer!$G$7)))</f>
        <v>1.2916248305400946E-2</v>
      </c>
      <c r="P232" s="117">
        <f>IFERROR(O232*Invoer!$G$7*(5/(60*24)),0)</f>
        <v>0.51126816208878734</v>
      </c>
      <c r="Q232" s="55"/>
      <c r="U232" s="16">
        <f>Invoer!$G$9*EXP(Invoer!$G$12*(1/(Invoer!P234+273.15)-1/Invoer!$G$10))</f>
        <v>3.1202430382760257E-2</v>
      </c>
      <c r="V232" s="20">
        <f>1/ ( U232*Invoer!$G$8 * (Invoer!P234 + 273.15) * 1000 )</f>
        <v>1.327232367004259</v>
      </c>
      <c r="W232" s="30">
        <f>Invoer!O234</f>
        <v>0</v>
      </c>
      <c r="X232" s="20">
        <f>Invoer!$C$11*(Invoer!O234-Invoer!$G$20/V232)</f>
        <v>-6.7810281181690914E-4</v>
      </c>
      <c r="Y232" s="11">
        <f t="shared" si="13"/>
        <v>0</v>
      </c>
      <c r="Z232" s="22">
        <f>Y232*Invoer!$C$13 * (5/(60*24))</f>
        <v>0</v>
      </c>
      <c r="AE232" s="20">
        <f>Z232*Invoer!$G$21/1000</f>
        <v>0</v>
      </c>
      <c r="AF232" s="20">
        <f>P232*Invoer!$G$21/1000</f>
        <v>0.13548606295352864</v>
      </c>
      <c r="AK232" s="62">
        <f>IF(Berekeningen!F232/(60/5)*Invoer!$G$18=0,(K232/24)/(60/5),Berekeningen!F232/(60/5)*Invoer!$G$18)</f>
        <v>2.8542176853759731</v>
      </c>
      <c r="AL232" s="17">
        <f>AK232*Invoer!$G$19</f>
        <v>1.8523872778090067</v>
      </c>
    </row>
    <row r="233" spans="1:38" x14ac:dyDescent="0.35">
      <c r="A233" s="61">
        <v>0.79861111111111105</v>
      </c>
      <c r="B233" s="54"/>
      <c r="C233" s="16">
        <f>Invoer!$G$9*EXP(Invoer!$G$12*(1/(Invoer!N235+273.15)-1/Invoer!$G$10))</f>
        <v>3.1202430382760257E-2</v>
      </c>
      <c r="D233" s="10">
        <f>1/(C233*Invoer!$G$8*(Invoer!N235+273.15)*10^3)</f>
        <v>1.327232367004259</v>
      </c>
      <c r="E233" s="20">
        <f>Invoer!M235</f>
        <v>3.4833511648078761E-3</v>
      </c>
      <c r="F233" s="21">
        <f>IFERROR(Invoer!V235 * Invoer!$G$11/(Invoer!W235+Invoer!$G$11) * (Invoer!N235 + 273.15) / 273.15,0)</f>
        <v>1431.3170091847282</v>
      </c>
      <c r="G233" s="21">
        <f t="shared" si="11"/>
        <v>34351.608220433482</v>
      </c>
      <c r="H233" s="119">
        <f>IF(Invoer!AJ235=0,0,(2.1473*Invoer!AJ235-11.45))</f>
        <v>65.852800000000002</v>
      </c>
      <c r="I233" s="119">
        <f>IF(Invoer!AK235=0,0,(2.1473*Invoer!AK235-11.45))</f>
        <v>65.852800000000002</v>
      </c>
      <c r="J233" s="119">
        <f>IF(Invoer!AL235=0,0,(2.1473*Invoer!AL235-11.45))</f>
        <v>65.852800000000002</v>
      </c>
      <c r="K233" s="21">
        <f t="shared" si="12"/>
        <v>56896.819199999998</v>
      </c>
      <c r="L233" s="115">
        <f>((Invoer!$G$13/Invoer!$G$14)^-0.49)*34500*((G233 / (24 * 60 * 60) * Invoer!$G$13)/Invoer!$G$7)^0.86</f>
        <v>7.6493232341534894</v>
      </c>
      <c r="M233" s="17">
        <f>IF(L233=0,((Invoer!$G$13/Invoer!$G$14)^-0.49)*34500*((K233 / (24 * 60 * 60) * Invoer!$G$13)/Invoer!$G$7)^0.86,L233)</f>
        <v>7.6493232341534894</v>
      </c>
      <c r="N233" s="9">
        <f>M233*(1.024^(Invoer!M235-20))</f>
        <v>4.7605788045508444</v>
      </c>
      <c r="O233" s="50">
        <f>IF(G233=0,((D233*E233*(1-EXP((-N233/D233)*(Invoer!$G$7/K233))))*(K233/Invoer!$G$7)),((D233*E233*(1-EXP((-N233/D233)*(Invoer!$G$7/G233))))*(G233/Invoer!$G$7)))</f>
        <v>9.6944217026945917E-3</v>
      </c>
      <c r="P233" s="117">
        <f>IFERROR(O233*Invoer!$G$7*(5/(60*24)),0)</f>
        <v>0.38373752573166092</v>
      </c>
      <c r="Q233" s="55"/>
      <c r="U233" s="16">
        <f>Invoer!$G$9*EXP(Invoer!$G$12*(1/(Invoer!P235+273.15)-1/Invoer!$G$10))</f>
        <v>3.1202430382760257E-2</v>
      </c>
      <c r="V233" s="20">
        <f>1/ ( U233*Invoer!$G$8 * (Invoer!P235 + 273.15) * 1000 )</f>
        <v>1.327232367004259</v>
      </c>
      <c r="W233" s="30">
        <f>Invoer!O235</f>
        <v>0</v>
      </c>
      <c r="X233" s="20">
        <f>Invoer!$C$11*(Invoer!O235-Invoer!$G$20/V233)</f>
        <v>-6.7810281181690914E-4</v>
      </c>
      <c r="Y233" s="11">
        <f t="shared" si="13"/>
        <v>0</v>
      </c>
      <c r="Z233" s="22">
        <f>Y233*Invoer!$C$13 * (5/(60*24))</f>
        <v>0</v>
      </c>
      <c r="AE233" s="20">
        <f>Z233*Invoer!$G$21/1000</f>
        <v>0</v>
      </c>
      <c r="AF233" s="20">
        <f>P233*Invoer!$G$21/1000</f>
        <v>0.10169044431889014</v>
      </c>
      <c r="AK233" s="62">
        <f>IF(Berekeningen!F233/(60/5)*Invoer!$G$18=0,(K233/24)/(60/5),Berekeningen!F233/(60/5)*Invoer!$G$18)</f>
        <v>2.8984169435990745</v>
      </c>
      <c r="AL233" s="17">
        <f>AK233*Invoer!$G$19</f>
        <v>1.8810725963957995</v>
      </c>
    </row>
    <row r="234" spans="1:38" x14ac:dyDescent="0.35">
      <c r="A234" s="61">
        <v>0.80208333333333304</v>
      </c>
      <c r="B234" s="54"/>
      <c r="C234" s="16">
        <f>Invoer!$G$9*EXP(Invoer!$G$12*(1/(Invoer!N236+273.15)-1/Invoer!$G$10))</f>
        <v>3.1203146138366566E-2</v>
      </c>
      <c r="D234" s="10">
        <f>1/(C234*Invoer!$G$8*(Invoer!N236+273.15)*10^3)</f>
        <v>1.3272052277046207</v>
      </c>
      <c r="E234" s="20">
        <f>Invoer!M236</f>
        <v>3.1610325613655732E-3</v>
      </c>
      <c r="F234" s="21">
        <f>IFERROR(Invoer!V236 * Invoer!$G$11/(Invoer!W236+Invoer!$G$11) * (Invoer!N236 + 273.15) / 273.15,0)</f>
        <v>1427.7542763640442</v>
      </c>
      <c r="G234" s="21">
        <f t="shared" si="11"/>
        <v>34266.102632737064</v>
      </c>
      <c r="H234" s="119">
        <f>IF(Invoer!AJ236=0,0,(2.1473*Invoer!AJ236-11.45))</f>
        <v>65.852800000000002</v>
      </c>
      <c r="I234" s="119">
        <f>IF(Invoer!AK236=0,0,(2.1473*Invoer!AK236-11.45))</f>
        <v>65.852800000000002</v>
      </c>
      <c r="J234" s="119">
        <f>IF(Invoer!AL236=0,0,(2.1473*Invoer!AL236-11.45))</f>
        <v>65.852800000000002</v>
      </c>
      <c r="K234" s="21">
        <f t="shared" si="12"/>
        <v>56896.819199999998</v>
      </c>
      <c r="L234" s="115">
        <f>((Invoer!$G$13/Invoer!$G$14)^-0.49)*34500*((G234 / (24 * 60 * 60) * Invoer!$G$13)/Invoer!$G$7)^0.86</f>
        <v>7.6329458467309657</v>
      </c>
      <c r="M234" s="17">
        <f>IF(L234=0,((Invoer!$G$13/Invoer!$G$14)^-0.49)*34500*((K234 / (24 * 60 * 60) * Invoer!$G$13)/Invoer!$G$7)^0.86,L234)</f>
        <v>7.6329458467309657</v>
      </c>
      <c r="N234" s="9">
        <f>M234*(1.024^(Invoer!M236-20))</f>
        <v>4.7503499762039167</v>
      </c>
      <c r="O234" s="50">
        <f>IF(G234=0,((D234*E234*(1-EXP((-N234/D234)*(Invoer!$G$7/K234))))*(K234/Invoer!$G$7)),((D234*E234*(1-EXP((-N234/D234)*(Invoer!$G$7/G234))))*(G234/Invoer!$G$7)))</f>
        <v>8.7769593018861228E-3</v>
      </c>
      <c r="P234" s="117">
        <f>IFERROR(O234*Invoer!$G$7*(5/(60*24)),0)</f>
        <v>0.34742130569965901</v>
      </c>
      <c r="Q234" s="55"/>
      <c r="U234" s="16">
        <f>Invoer!$G$9*EXP(Invoer!$G$12*(1/(Invoer!P236+273.15)-1/Invoer!$G$10))</f>
        <v>3.1203146138366566E-2</v>
      </c>
      <c r="V234" s="20">
        <f>1/ ( U234*Invoer!$G$8 * (Invoer!P236 + 273.15) * 1000 )</f>
        <v>1.3272052277046207</v>
      </c>
      <c r="W234" s="30">
        <f>Invoer!O236</f>
        <v>0</v>
      </c>
      <c r="X234" s="20">
        <f>Invoer!$C$11*(Invoer!O236-Invoer!$G$20/V234)</f>
        <v>-6.7811667797340949E-4</v>
      </c>
      <c r="Y234" s="11">
        <f t="shared" si="13"/>
        <v>0</v>
      </c>
      <c r="Z234" s="22">
        <f>Y234*Invoer!$C$13 * (5/(60*24))</f>
        <v>0</v>
      </c>
      <c r="AE234" s="20">
        <f>Z234*Invoer!$G$21/1000</f>
        <v>0</v>
      </c>
      <c r="AF234" s="20">
        <f>P234*Invoer!$G$21/1000</f>
        <v>9.2066646010409647E-2</v>
      </c>
      <c r="AK234" s="62">
        <f>IF(Berekeningen!F234/(60/5)*Invoer!$G$18=0,(K234/24)/(60/5),Berekeningen!F234/(60/5)*Invoer!$G$18)</f>
        <v>2.8912024096371893</v>
      </c>
      <c r="AL234" s="17">
        <f>AK234*Invoer!$G$19</f>
        <v>1.8763903638545358</v>
      </c>
    </row>
    <row r="235" spans="1:38" x14ac:dyDescent="0.35">
      <c r="A235" s="61">
        <v>0.80555555555555503</v>
      </c>
      <c r="B235" s="54"/>
      <c r="C235" s="16">
        <f>Invoer!$G$9*EXP(Invoer!$G$12*(1/(Invoer!N237+273.15)-1/Invoer!$G$10))</f>
        <v>3.1205770746570705E-2</v>
      </c>
      <c r="D235" s="10">
        <f>1/(C235*Invoer!$G$8*(Invoer!N237+273.15)*10^3)</f>
        <v>1.3271057204601324</v>
      </c>
      <c r="E235" s="20">
        <f>Invoer!M237</f>
        <v>3.5295467559990357E-3</v>
      </c>
      <c r="F235" s="21">
        <f>IFERROR(Invoer!V237 * Invoer!$G$11/(Invoer!W237+Invoer!$G$11) * (Invoer!N237 + 273.15) / 273.15,0)</f>
        <v>1420.1957354609874</v>
      </c>
      <c r="G235" s="21">
        <f t="shared" si="11"/>
        <v>34084.697651063696</v>
      </c>
      <c r="H235" s="119">
        <f>IF(Invoer!AJ237=0,0,(2.1473*Invoer!AJ237-11.45))</f>
        <v>65.852800000000002</v>
      </c>
      <c r="I235" s="119">
        <f>IF(Invoer!AK237=0,0,(2.1473*Invoer!AK237-11.45))</f>
        <v>65.852800000000002</v>
      </c>
      <c r="J235" s="119">
        <f>IF(Invoer!AL237=0,0,(2.1473*Invoer!AL237-11.45))</f>
        <v>65.852800000000002</v>
      </c>
      <c r="K235" s="21">
        <f t="shared" si="12"/>
        <v>56896.819199999998</v>
      </c>
      <c r="L235" s="115">
        <f>((Invoer!$G$13/Invoer!$G$14)^-0.49)*34500*((G235 / (24 * 60 * 60) * Invoer!$G$13)/Invoer!$G$7)^0.86</f>
        <v>7.5981813164152623</v>
      </c>
      <c r="M235" s="17">
        <f>IF(L235=0,((Invoer!$G$13/Invoer!$G$14)^-0.49)*34500*((K235 / (24 * 60 * 60) * Invoer!$G$13)/Invoer!$G$7)^0.86,L235)</f>
        <v>7.5981813164152623</v>
      </c>
      <c r="N235" s="9">
        <f>M235*(1.024^(Invoer!M237-20))</f>
        <v>4.7287556625010909</v>
      </c>
      <c r="O235" s="50">
        <f>IF(G235=0,((D235*E235*(1-EXP((-N235/D235)*(Invoer!$G$7/K235))))*(K235/Invoer!$G$7)),((D235*E235*(1-EXP((-N235/D235)*(Invoer!$G$7/G235))))*(G235/Invoer!$G$7)))</f>
        <v>9.7517582899113477E-3</v>
      </c>
      <c r="P235" s="117">
        <f>IFERROR(O235*Invoer!$G$7*(5/(60*24)),0)</f>
        <v>0.38600709897565749</v>
      </c>
      <c r="Q235" s="55"/>
      <c r="U235" s="16">
        <f>Invoer!$G$9*EXP(Invoer!$G$12*(1/(Invoer!P237+273.15)-1/Invoer!$G$10))</f>
        <v>3.1205770746570705E-2</v>
      </c>
      <c r="V235" s="20">
        <f>1/ ( U235*Invoer!$G$8 * (Invoer!P237 + 273.15) * 1000 )</f>
        <v>1.3271057204601324</v>
      </c>
      <c r="W235" s="30">
        <f>Invoer!O237</f>
        <v>0</v>
      </c>
      <c r="X235" s="20">
        <f>Invoer!$C$11*(Invoer!O237-Invoer!$G$20/V235)</f>
        <v>-6.7816752360011913E-4</v>
      </c>
      <c r="Y235" s="11">
        <f t="shared" si="13"/>
        <v>0</v>
      </c>
      <c r="Z235" s="22">
        <f>Y235*Invoer!$C$13 * (5/(60*24))</f>
        <v>0</v>
      </c>
      <c r="AE235" s="20">
        <f>Z235*Invoer!$G$21/1000</f>
        <v>0</v>
      </c>
      <c r="AF235" s="20">
        <f>P235*Invoer!$G$21/1000</f>
        <v>0.10229188122854924</v>
      </c>
      <c r="AK235" s="62">
        <f>IF(Berekeningen!F235/(60/5)*Invoer!$G$18=0,(K235/24)/(60/5),Berekeningen!F235/(60/5)*Invoer!$G$18)</f>
        <v>2.8758963643084994</v>
      </c>
      <c r="AL235" s="17">
        <f>AK235*Invoer!$G$19</f>
        <v>1.8664567404362162</v>
      </c>
    </row>
    <row r="236" spans="1:38" x14ac:dyDescent="0.35">
      <c r="A236" s="61">
        <v>0.80902777777777801</v>
      </c>
      <c r="B236" s="54"/>
      <c r="C236" s="16">
        <f>Invoer!$G$9*EXP(Invoer!$G$12*(1/(Invoer!N238+273.15)-1/Invoer!$G$10))</f>
        <v>3.1216749292628521E-2</v>
      </c>
      <c r="D236" s="10">
        <f>1/(C236*Invoer!$G$8*(Invoer!N238+273.15)*10^3)</f>
        <v>1.3266896591982533</v>
      </c>
      <c r="E236" s="20">
        <f>Invoer!M238</f>
        <v>3.8980609508598718E-3</v>
      </c>
      <c r="F236" s="21">
        <f>IFERROR(Invoer!V238 * Invoer!$G$11/(Invoer!W238+Invoer!$G$11) * (Invoer!N238 + 273.15) / 273.15,0)</f>
        <v>1401.4374972762801</v>
      </c>
      <c r="G236" s="21">
        <f t="shared" si="11"/>
        <v>33634.499934630723</v>
      </c>
      <c r="H236" s="119">
        <f>IF(Invoer!AJ238=0,0,(2.1473*Invoer!AJ238-11.45))</f>
        <v>65.852800000000002</v>
      </c>
      <c r="I236" s="119">
        <f>IF(Invoer!AK238=0,0,(2.1473*Invoer!AK238-11.45))</f>
        <v>65.852800000000002</v>
      </c>
      <c r="J236" s="119">
        <f>IF(Invoer!AL238=0,0,(2.1473*Invoer!AL238-11.45))</f>
        <v>65.852800000000002</v>
      </c>
      <c r="K236" s="21">
        <f t="shared" si="12"/>
        <v>56896.819199999998</v>
      </c>
      <c r="L236" s="115">
        <f>((Invoer!$G$13/Invoer!$G$14)^-0.49)*34500*((G236 / (24 * 60 * 60) * Invoer!$G$13)/Invoer!$G$7)^0.86</f>
        <v>7.5117929372119248</v>
      </c>
      <c r="M236" s="17">
        <f>IF(L236=0,((Invoer!$G$13/Invoer!$G$14)^-0.49)*34500*((K236 / (24 * 60 * 60) * Invoer!$G$13)/Invoer!$G$7)^0.86,L236)</f>
        <v>7.5117929372119248</v>
      </c>
      <c r="N236" s="9">
        <f>M236*(1.024^(Invoer!M238-20))</f>
        <v>4.6750324008377877</v>
      </c>
      <c r="O236" s="50">
        <f>IF(G236=0,((D236*E236*(1-EXP((-N236/D236)*(Invoer!$G$7/K236))))*(K236/Invoer!$G$7)),((D236*E236*(1-EXP((-N236/D236)*(Invoer!$G$7/G236))))*(G236/Invoer!$G$7)))</f>
        <v>1.0636396826368874E-2</v>
      </c>
      <c r="P236" s="117">
        <f>IFERROR(O236*Invoer!$G$7*(5/(60*24)),0)</f>
        <v>0.42102404104376789</v>
      </c>
      <c r="Q236" s="55"/>
      <c r="U236" s="16">
        <f>Invoer!$G$9*EXP(Invoer!$G$12*(1/(Invoer!P238+273.15)-1/Invoer!$G$10))</f>
        <v>3.1216749292628521E-2</v>
      </c>
      <c r="V236" s="20">
        <f>1/ ( U236*Invoer!$G$8 * (Invoer!P238 + 273.15) * 1000 )</f>
        <v>1.3266896591982533</v>
      </c>
      <c r="W236" s="30">
        <f>Invoer!O238</f>
        <v>0</v>
      </c>
      <c r="X236" s="20">
        <f>Invoer!$C$11*(Invoer!O238-Invoer!$G$20/V236)</f>
        <v>-6.7838020275509572E-4</v>
      </c>
      <c r="Y236" s="11">
        <f t="shared" si="13"/>
        <v>0</v>
      </c>
      <c r="Z236" s="22">
        <f>Y236*Invoer!$C$13 * (5/(60*24))</f>
        <v>0</v>
      </c>
      <c r="AE236" s="20">
        <f>Z236*Invoer!$G$21/1000</f>
        <v>0</v>
      </c>
      <c r="AF236" s="20">
        <f>P236*Invoer!$G$21/1000</f>
        <v>0.11157137087659849</v>
      </c>
      <c r="AK236" s="62">
        <f>IF(Berekeningen!F236/(60/5)*Invoer!$G$18=0,(K236/24)/(60/5),Berekeningen!F236/(60/5)*Invoer!$G$18)</f>
        <v>2.8379109319844669</v>
      </c>
      <c r="AL236" s="17">
        <f>AK236*Invoer!$G$19</f>
        <v>1.8418041948579191</v>
      </c>
    </row>
    <row r="237" spans="1:38" x14ac:dyDescent="0.35">
      <c r="A237" s="61">
        <v>0.8125</v>
      </c>
      <c r="B237" s="54"/>
      <c r="C237" s="16">
        <f>Invoer!$G$9*EXP(Invoer!$G$12*(1/(Invoer!N239+273.15)-1/Invoer!$G$10))</f>
        <v>3.1216749292628521E-2</v>
      </c>
      <c r="D237" s="10">
        <f>1/(C237*Invoer!$G$8*(Invoer!N239+273.15)*10^3)</f>
        <v>1.3266896591982533</v>
      </c>
      <c r="E237" s="20">
        <f>Invoer!M239</f>
        <v>4.3255374169348217E-3</v>
      </c>
      <c r="F237" s="21">
        <f>IFERROR(Invoer!V239 * Invoer!$G$11/(Invoer!W239+Invoer!$G$11) * (Invoer!N239 + 273.15) / 273.15,0)</f>
        <v>1386.2605723551208</v>
      </c>
      <c r="G237" s="21">
        <f t="shared" si="11"/>
        <v>33270.2537365229</v>
      </c>
      <c r="H237" s="119">
        <f>IF(Invoer!AJ239=0,0,(2.1473*Invoer!AJ239-11.45))</f>
        <v>65.852800000000002</v>
      </c>
      <c r="I237" s="119">
        <f>IF(Invoer!AK239=0,0,(2.1473*Invoer!AK239-11.45))</f>
        <v>65.852800000000002</v>
      </c>
      <c r="J237" s="119">
        <f>IF(Invoer!AL239=0,0,(2.1473*Invoer!AL239-11.45))</f>
        <v>65.852800000000002</v>
      </c>
      <c r="K237" s="21">
        <f t="shared" si="12"/>
        <v>56896.819199999998</v>
      </c>
      <c r="L237" s="115">
        <f>((Invoer!$G$13/Invoer!$G$14)^-0.49)*34500*((G237 / (24 * 60 * 60) * Invoer!$G$13)/Invoer!$G$7)^0.86</f>
        <v>7.4417793107308494</v>
      </c>
      <c r="M237" s="17">
        <f>IF(L237=0,((Invoer!$G$13/Invoer!$G$14)^-0.49)*34500*((K237 / (24 * 60 * 60) * Invoer!$G$13)/Invoer!$G$7)^0.86,L237)</f>
        <v>7.4417793107308494</v>
      </c>
      <c r="N237" s="9">
        <f>M237*(1.024^(Invoer!M239-20))</f>
        <v>4.6315057411425187</v>
      </c>
      <c r="O237" s="50">
        <f>IF(G237=0,((D237*E237*(1-EXP((-N237/D237)*(Invoer!$G$7/K237))))*(K237/Invoer!$G$7)),((D237*E237*(1-EXP((-N237/D237)*(Invoer!$G$7/G237))))*(G237/Invoer!$G$7)))</f>
        <v>1.1684302344614374E-2</v>
      </c>
      <c r="P237" s="117">
        <f>IFERROR(O237*Invoer!$G$7*(5/(60*24)),0)</f>
        <v>0.46250363447431897</v>
      </c>
      <c r="Q237" s="55"/>
      <c r="U237" s="16">
        <f>Invoer!$G$9*EXP(Invoer!$G$12*(1/(Invoer!P239+273.15)-1/Invoer!$G$10))</f>
        <v>3.1216749292628521E-2</v>
      </c>
      <c r="V237" s="20">
        <f>1/ ( U237*Invoer!$G$8 * (Invoer!P239 + 273.15) * 1000 )</f>
        <v>1.3266896591982533</v>
      </c>
      <c r="W237" s="30">
        <f>Invoer!O239</f>
        <v>0</v>
      </c>
      <c r="X237" s="20">
        <f>Invoer!$C$11*(Invoer!O239-Invoer!$G$20/V237)</f>
        <v>-6.7838020275509572E-4</v>
      </c>
      <c r="Y237" s="11">
        <f t="shared" si="13"/>
        <v>0</v>
      </c>
      <c r="Z237" s="22">
        <f>Y237*Invoer!$C$13 * (5/(60*24))</f>
        <v>0</v>
      </c>
      <c r="AE237" s="20">
        <f>Z237*Invoer!$G$21/1000</f>
        <v>0</v>
      </c>
      <c r="AF237" s="20">
        <f>P237*Invoer!$G$21/1000</f>
        <v>0.12256346313569454</v>
      </c>
      <c r="AK237" s="62">
        <f>IF(Berekeningen!F237/(60/5)*Invoer!$G$18=0,(K237/24)/(60/5),Berekeningen!F237/(60/5)*Invoer!$G$18)</f>
        <v>2.8071776590191195</v>
      </c>
      <c r="AL237" s="17">
        <f>AK237*Invoer!$G$19</f>
        <v>1.8218583007034086</v>
      </c>
    </row>
    <row r="238" spans="1:38" x14ac:dyDescent="0.35">
      <c r="A238" s="61">
        <v>0.81597222222222199</v>
      </c>
      <c r="B238" s="54"/>
      <c r="C238" s="16">
        <f>Invoer!$G$9*EXP(Invoer!$G$12*(1/(Invoer!N240+273.15)-1/Invoer!$G$10))</f>
        <v>3.1216749292628521E-2</v>
      </c>
      <c r="D238" s="10">
        <f>1/(C238*Invoer!$G$8*(Invoer!N240+273.15)*10^3)</f>
        <v>1.3266896591982533</v>
      </c>
      <c r="E238" s="20">
        <f>Invoer!M240</f>
        <v>3.6892362404614687E-3</v>
      </c>
      <c r="F238" s="21">
        <f>IFERROR(Invoer!V240 * Invoer!$G$11/(Invoer!W240+Invoer!$G$11) * (Invoer!N240 + 273.15) / 273.15,0)</f>
        <v>1396.7089892980191</v>
      </c>
      <c r="G238" s="21">
        <f t="shared" si="11"/>
        <v>33521.015743152457</v>
      </c>
      <c r="H238" s="119">
        <f>IF(Invoer!AJ240=0,0,(2.1473*Invoer!AJ240-11.45))</f>
        <v>65.852800000000002</v>
      </c>
      <c r="I238" s="119">
        <f>IF(Invoer!AK240=0,0,(2.1473*Invoer!AK240-11.45))</f>
        <v>65.852800000000002</v>
      </c>
      <c r="J238" s="119">
        <f>IF(Invoer!AL240=0,0,(2.1473*Invoer!AL240-11.45))</f>
        <v>65.852800000000002</v>
      </c>
      <c r="K238" s="21">
        <f t="shared" si="12"/>
        <v>56896.819199999998</v>
      </c>
      <c r="L238" s="115">
        <f>((Invoer!$G$13/Invoer!$G$14)^-0.49)*34500*((G238 / (24 * 60 * 60) * Invoer!$G$13)/Invoer!$G$7)^0.86</f>
        <v>7.4899909969874932</v>
      </c>
      <c r="M238" s="17">
        <f>IF(L238=0,((Invoer!$G$13/Invoer!$G$14)^-0.49)*34500*((K238 / (24 * 60 * 60) * Invoer!$G$13)/Invoer!$G$7)^0.86,L238)</f>
        <v>7.4899909969874932</v>
      </c>
      <c r="N238" s="9">
        <f>M238*(1.024^(Invoer!M240-20))</f>
        <v>4.6614406794925323</v>
      </c>
      <c r="O238" s="50">
        <f>IF(G238=0,((D238*E238*(1-EXP((-N238/D238)*(Invoer!$G$7/K238))))*(K238/Invoer!$G$7)),((D238*E238*(1-EXP((-N238/D238)*(Invoer!$G$7/G238))))*(G238/Invoer!$G$7)))</f>
        <v>1.0035062372691281E-2</v>
      </c>
      <c r="P238" s="117">
        <f>IFERROR(O238*Invoer!$G$7*(5/(60*24)),0)</f>
        <v>0.39722121891902989</v>
      </c>
      <c r="Q238" s="55"/>
      <c r="U238" s="16">
        <f>Invoer!$G$9*EXP(Invoer!$G$12*(1/(Invoer!P240+273.15)-1/Invoer!$G$10))</f>
        <v>3.1216749292628521E-2</v>
      </c>
      <c r="V238" s="20">
        <f>1/ ( U238*Invoer!$G$8 * (Invoer!P240 + 273.15) * 1000 )</f>
        <v>1.3266896591982533</v>
      </c>
      <c r="W238" s="30">
        <f>Invoer!O240</f>
        <v>0</v>
      </c>
      <c r="X238" s="20">
        <f>Invoer!$C$11*(Invoer!O240-Invoer!$G$20/V238)</f>
        <v>-6.7838020275509572E-4</v>
      </c>
      <c r="Y238" s="11">
        <f t="shared" si="13"/>
        <v>0</v>
      </c>
      <c r="Z238" s="22">
        <f>Y238*Invoer!$C$13 * (5/(60*24))</f>
        <v>0</v>
      </c>
      <c r="AE238" s="20">
        <f>Z238*Invoer!$G$21/1000</f>
        <v>0</v>
      </c>
      <c r="AF238" s="20">
        <f>P238*Invoer!$G$21/1000</f>
        <v>0.10526362301354293</v>
      </c>
      <c r="AK238" s="62">
        <f>IF(Berekeningen!F238/(60/5)*Invoer!$G$18=0,(K238/24)/(60/5),Berekeningen!F238/(60/5)*Invoer!$G$18)</f>
        <v>2.8283357033284888</v>
      </c>
      <c r="AL238" s="17">
        <f>AK238*Invoer!$G$19</f>
        <v>1.8355898714601893</v>
      </c>
    </row>
    <row r="239" spans="1:38" x14ac:dyDescent="0.35">
      <c r="A239" s="61">
        <v>0.81944444444444398</v>
      </c>
      <c r="B239" s="54"/>
      <c r="C239" s="16">
        <f>Invoer!$G$9*EXP(Invoer!$G$12*(1/(Invoer!N241+273.15)-1/Invoer!$G$10))</f>
        <v>3.122009152231971E-2</v>
      </c>
      <c r="D239" s="10">
        <f>1/(C239*Invoer!$G$8*(Invoer!N241+273.15)*10^3)</f>
        <v>1.3265630510598354</v>
      </c>
      <c r="E239" s="20">
        <f>Invoer!M241</f>
        <v>4.2317710276620346E-3</v>
      </c>
      <c r="F239" s="21">
        <f>IFERROR(Invoer!V241 * Invoer!$G$11/(Invoer!W241+Invoer!$G$11) * (Invoer!N241 + 273.15) / 273.15,0)</f>
        <v>1420.4919519829725</v>
      </c>
      <c r="G239" s="21">
        <f t="shared" si="11"/>
        <v>34091.806847591339</v>
      </c>
      <c r="H239" s="119">
        <f>IF(Invoer!AJ241=0,0,(2.1473*Invoer!AJ241-11.45))</f>
        <v>65.852800000000002</v>
      </c>
      <c r="I239" s="119">
        <f>IF(Invoer!AK241=0,0,(2.1473*Invoer!AK241-11.45))</f>
        <v>65.852800000000002</v>
      </c>
      <c r="J239" s="119">
        <f>IF(Invoer!AL241=0,0,(2.1473*Invoer!AL241-11.45))</f>
        <v>65.852800000000002</v>
      </c>
      <c r="K239" s="21">
        <f t="shared" si="12"/>
        <v>56896.819199999998</v>
      </c>
      <c r="L239" s="115">
        <f>((Invoer!$G$13/Invoer!$G$14)^-0.49)*34500*((G239 / (24 * 60 * 60) * Invoer!$G$13)/Invoer!$G$7)^0.86</f>
        <v>7.5995442127953599</v>
      </c>
      <c r="M239" s="17">
        <f>IF(L239=0,((Invoer!$G$13/Invoer!$G$14)^-0.49)*34500*((K239 / (24 * 60 * 60) * Invoer!$G$13)/Invoer!$G$7)^0.86,L239)</f>
        <v>7.5995442127953599</v>
      </c>
      <c r="N239" s="9">
        <f>M239*(1.024^(Invoer!M241-20))</f>
        <v>4.7296826349947461</v>
      </c>
      <c r="O239" s="50">
        <f>IF(G239=0,((D239*E239*(1-EXP((-N239/D239)*(Invoer!$G$7/K239))))*(K239/Invoer!$G$7)),((D239*E239*(1-EXP((-N239/D239)*(Invoer!$G$7/G239))))*(G239/Invoer!$G$7)))</f>
        <v>1.1691993848877088E-2</v>
      </c>
      <c r="P239" s="117">
        <f>IFERROR(O239*Invoer!$G$7*(5/(60*24)),0)</f>
        <v>0.46280808985138466</v>
      </c>
      <c r="Q239" s="55"/>
      <c r="U239" s="16">
        <f>Invoer!$G$9*EXP(Invoer!$G$12*(1/(Invoer!P241+273.15)-1/Invoer!$G$10))</f>
        <v>3.122009152231971E-2</v>
      </c>
      <c r="V239" s="20">
        <f>1/ ( U239*Invoer!$G$8 * (Invoer!P241 + 273.15) * 1000 )</f>
        <v>1.3265630510598354</v>
      </c>
      <c r="W239" s="30">
        <f>Invoer!O241</f>
        <v>0</v>
      </c>
      <c r="X239" s="20">
        <f>Invoer!$C$11*(Invoer!O241-Invoer!$G$20/V239)</f>
        <v>-6.7844494785299493E-4</v>
      </c>
      <c r="Y239" s="11">
        <f t="shared" si="13"/>
        <v>0</v>
      </c>
      <c r="Z239" s="22">
        <f>Y239*Invoer!$C$13 * (5/(60*24))</f>
        <v>0</v>
      </c>
      <c r="AE239" s="20">
        <f>Z239*Invoer!$G$21/1000</f>
        <v>0</v>
      </c>
      <c r="AF239" s="20">
        <f>P239*Invoer!$G$21/1000</f>
        <v>0.12264414381061693</v>
      </c>
      <c r="AK239" s="62">
        <f>IF(Berekeningen!F239/(60/5)*Invoer!$G$18=0,(K239/24)/(60/5),Berekeningen!F239/(60/5)*Invoer!$G$18)</f>
        <v>2.8764962027655194</v>
      </c>
      <c r="AL239" s="17">
        <f>AK239*Invoer!$G$19</f>
        <v>1.8668460355948222</v>
      </c>
    </row>
    <row r="240" spans="1:38" x14ac:dyDescent="0.35">
      <c r="A240" s="61">
        <v>0.82291666666666696</v>
      </c>
      <c r="B240" s="54"/>
      <c r="C240" s="16">
        <f>Invoer!$G$9*EXP(Invoer!$G$12*(1/(Invoer!N242+273.15)-1/Invoer!$G$10))</f>
        <v>3.1235853615651742E-2</v>
      </c>
      <c r="D240" s="10">
        <f>1/(C240*Invoer!$G$8*(Invoer!N242+273.15)*10^3)</f>
        <v>1.3259663048058916</v>
      </c>
      <c r="E240" s="20">
        <f>Invoer!M242</f>
        <v>3.0490451918922189E-3</v>
      </c>
      <c r="F240" s="21">
        <f>IFERROR(Invoer!V242 * Invoer!$G$11/(Invoer!W242+Invoer!$G$11) * (Invoer!N242 + 273.15) / 273.15,0)</f>
        <v>1417.8180844503727</v>
      </c>
      <c r="G240" s="21">
        <f t="shared" si="11"/>
        <v>34027.634026808941</v>
      </c>
      <c r="H240" s="119">
        <f>IF(Invoer!AJ242=0,0,(2.1473*Invoer!AJ242-11.45))</f>
        <v>65.852800000000002</v>
      </c>
      <c r="I240" s="119">
        <f>IF(Invoer!AK242=0,0,(2.1473*Invoer!AK242-11.45))</f>
        <v>65.852800000000002</v>
      </c>
      <c r="J240" s="119">
        <f>IF(Invoer!AL242=0,0,(2.1473*Invoer!AL242-11.45))</f>
        <v>65.852800000000002</v>
      </c>
      <c r="K240" s="21">
        <f t="shared" si="12"/>
        <v>56896.819199999998</v>
      </c>
      <c r="L240" s="115">
        <f>((Invoer!$G$13/Invoer!$G$14)^-0.49)*34500*((G240 / (24 * 60 * 60) * Invoer!$G$13)/Invoer!$G$7)^0.86</f>
        <v>7.587240268125008</v>
      </c>
      <c r="M240" s="17">
        <f>IF(L240=0,((Invoer!$G$13/Invoer!$G$14)^-0.49)*34500*((K240 / (24 * 60 * 60) * Invoer!$G$13)/Invoer!$G$7)^0.86,L240)</f>
        <v>7.587240268125008</v>
      </c>
      <c r="N240" s="9">
        <f>M240*(1.024^(Invoer!M242-20))</f>
        <v>4.7218926512859953</v>
      </c>
      <c r="O240" s="50">
        <f>IF(G240=0,((D240*E240*(1-EXP((-N240/D240)*(Invoer!$G$7/K240))))*(K240/Invoer!$G$7)),((D240*E240*(1-EXP((-N240/D240)*(Invoer!$G$7/G240))))*(G240/Invoer!$G$7)))</f>
        <v>8.4075856740063997E-3</v>
      </c>
      <c r="P240" s="117">
        <f>IFERROR(O240*Invoer!$G$7*(5/(60*24)),0)</f>
        <v>0.33280026626275333</v>
      </c>
      <c r="Q240" s="55"/>
      <c r="U240" s="16">
        <f>Invoer!$G$9*EXP(Invoer!$G$12*(1/(Invoer!P242+273.15)-1/Invoer!$G$10))</f>
        <v>3.1235853615651742E-2</v>
      </c>
      <c r="V240" s="20">
        <f>1/ ( U240*Invoer!$G$8 * (Invoer!P242 + 273.15) * 1000 )</f>
        <v>1.3259663048058916</v>
      </c>
      <c r="W240" s="30">
        <f>Invoer!O242</f>
        <v>0</v>
      </c>
      <c r="X240" s="20">
        <f>Invoer!$C$11*(Invoer!O242-Invoer!$G$20/V240)</f>
        <v>-6.7875027950408664E-4</v>
      </c>
      <c r="Y240" s="11">
        <f t="shared" si="13"/>
        <v>0</v>
      </c>
      <c r="Z240" s="22">
        <f>Y240*Invoer!$C$13 * (5/(60*24))</f>
        <v>0</v>
      </c>
      <c r="AE240" s="20">
        <f>Z240*Invoer!$G$21/1000</f>
        <v>0</v>
      </c>
      <c r="AF240" s="20">
        <f>P240*Invoer!$G$21/1000</f>
        <v>8.8192070559629632E-2</v>
      </c>
      <c r="AK240" s="62">
        <f>IF(Berekeningen!F240/(60/5)*Invoer!$G$18=0,(K240/24)/(60/5),Berekeningen!F240/(60/5)*Invoer!$G$18)</f>
        <v>2.8710816210120047</v>
      </c>
      <c r="AL240" s="17">
        <f>AK240*Invoer!$G$19</f>
        <v>1.8633319720367911</v>
      </c>
    </row>
    <row r="241" spans="1:38" x14ac:dyDescent="0.35">
      <c r="A241" s="61">
        <v>0.82638888888888895</v>
      </c>
      <c r="B241" s="54"/>
      <c r="C241" s="16">
        <f>Invoer!$G$9*EXP(Invoer!$G$12*(1/(Invoer!N243+273.15)-1/Invoer!$G$10))</f>
        <v>3.1245411113426068E-2</v>
      </c>
      <c r="D241" s="10">
        <f>1/(C241*Invoer!$G$8*(Invoer!N243+273.15)*10^3)</f>
        <v>1.3256047373112791</v>
      </c>
      <c r="E241" s="20">
        <f>Invoer!M243</f>
        <v>4.3272571499073818E-3</v>
      </c>
      <c r="F241" s="21">
        <f>IFERROR(Invoer!V243 * Invoer!$G$11/(Invoer!W243+Invoer!$G$11) * (Invoer!N243 + 273.15) / 273.15,0)</f>
        <v>1402.7776084557358</v>
      </c>
      <c r="G241" s="21">
        <f t="shared" si="11"/>
        <v>33666.662602937664</v>
      </c>
      <c r="H241" s="119">
        <f>IF(Invoer!AJ243=0,0,(2.1473*Invoer!AJ243-11.45))</f>
        <v>65.852800000000002</v>
      </c>
      <c r="I241" s="119">
        <f>IF(Invoer!AK243=0,0,(2.1473*Invoer!AK243-11.45))</f>
        <v>65.852800000000002</v>
      </c>
      <c r="J241" s="119">
        <f>IF(Invoer!AL243=0,0,(2.1473*Invoer!AL243-11.45))</f>
        <v>65.852800000000002</v>
      </c>
      <c r="K241" s="21">
        <f t="shared" si="12"/>
        <v>56896.819199999998</v>
      </c>
      <c r="L241" s="115">
        <f>((Invoer!$G$13/Invoer!$G$14)^-0.49)*34500*((G241 / (24 * 60 * 60) * Invoer!$G$13)/Invoer!$G$7)^0.86</f>
        <v>7.5179699726847318</v>
      </c>
      <c r="M241" s="17">
        <f>IF(L241=0,((Invoer!$G$13/Invoer!$G$14)^-0.49)*34500*((K241 / (24 * 60 * 60) * Invoer!$G$13)/Invoer!$G$7)^0.86,L241)</f>
        <v>7.5179699726847318</v>
      </c>
      <c r="N241" s="9">
        <f>M241*(1.024^(Invoer!M243-20))</f>
        <v>4.6789243615663008</v>
      </c>
      <c r="O241" s="50">
        <f>IF(G241=0,((D241*E241*(1-EXP((-N241/D241)*(Invoer!$G$7/K241))))*(K241/Invoer!$G$7)),((D241*E241*(1-EXP((-N241/D241)*(Invoer!$G$7/G241))))*(G241/Invoer!$G$7)))</f>
        <v>1.1813399406684263E-2</v>
      </c>
      <c r="P241" s="117">
        <f>IFERROR(O241*Invoer!$G$7*(5/(60*24)),0)</f>
        <v>0.46761372651458544</v>
      </c>
      <c r="Q241" s="55"/>
      <c r="U241" s="16">
        <f>Invoer!$G$9*EXP(Invoer!$G$12*(1/(Invoer!P243+273.15)-1/Invoer!$G$10))</f>
        <v>3.1245411113426068E-2</v>
      </c>
      <c r="V241" s="20">
        <f>1/ ( U241*Invoer!$G$8 * (Invoer!P243 + 273.15) * 1000 )</f>
        <v>1.3256047373112791</v>
      </c>
      <c r="W241" s="30">
        <f>Invoer!O243</f>
        <v>0</v>
      </c>
      <c r="X241" s="20">
        <f>Invoer!$C$11*(Invoer!O243-Invoer!$G$20/V241)</f>
        <v>-6.7893541314997688E-4</v>
      </c>
      <c r="Y241" s="11">
        <f t="shared" si="13"/>
        <v>0</v>
      </c>
      <c r="Z241" s="22">
        <f>Y241*Invoer!$C$13 * (5/(60*24))</f>
        <v>0</v>
      </c>
      <c r="AE241" s="20">
        <f>Z241*Invoer!$G$21/1000</f>
        <v>0</v>
      </c>
      <c r="AF241" s="20">
        <f>P241*Invoer!$G$21/1000</f>
        <v>0.12391763752636514</v>
      </c>
      <c r="AK241" s="62">
        <f>IF(Berekeningen!F241/(60/5)*Invoer!$G$18=0,(K241/24)/(60/5),Berekeningen!F241/(60/5)*Invoer!$G$18)</f>
        <v>2.8406246571228646</v>
      </c>
      <c r="AL241" s="17">
        <f>AK241*Invoer!$G$19</f>
        <v>1.8435654024727393</v>
      </c>
    </row>
    <row r="242" spans="1:38" x14ac:dyDescent="0.35">
      <c r="A242" s="61">
        <v>0.82986111111111105</v>
      </c>
      <c r="B242" s="54"/>
      <c r="C242" s="16">
        <f>Invoer!$G$9*EXP(Invoer!$G$12*(1/(Invoer!N244+273.15)-1/Invoer!$G$10))</f>
        <v>3.1246606050897997E-2</v>
      </c>
      <c r="D242" s="10">
        <f>1/(C242*Invoer!$G$8*(Invoer!N244+273.15)*10^3)</f>
        <v>1.3255595465160808</v>
      </c>
      <c r="E242" s="20">
        <f>Invoer!M244</f>
        <v>4.0497304294149217E-3</v>
      </c>
      <c r="F242" s="21">
        <f>IFERROR(Invoer!V244 * Invoer!$G$11/(Invoer!W244+Invoer!$G$11) * (Invoer!N244 + 273.15) / 273.15,0)</f>
        <v>1390.7531826445595</v>
      </c>
      <c r="G242" s="21">
        <f t="shared" si="11"/>
        <v>33378.07638346943</v>
      </c>
      <c r="H242" s="119">
        <f>IF(Invoer!AJ244=0,0,(2.1473*Invoer!AJ244-11.45))</f>
        <v>65.852800000000002</v>
      </c>
      <c r="I242" s="119">
        <f>IF(Invoer!AK244=0,0,(2.1473*Invoer!AK244-11.45))</f>
        <v>65.852800000000002</v>
      </c>
      <c r="J242" s="119">
        <f>IF(Invoer!AL244=0,0,(2.1473*Invoer!AL244-11.45))</f>
        <v>65.852800000000002</v>
      </c>
      <c r="K242" s="21">
        <f t="shared" si="12"/>
        <v>56896.819199999998</v>
      </c>
      <c r="L242" s="115">
        <f>((Invoer!$G$13/Invoer!$G$14)^-0.49)*34500*((G242 / (24 * 60 * 60) * Invoer!$G$13)/Invoer!$G$7)^0.86</f>
        <v>7.4625155837053105</v>
      </c>
      <c r="M242" s="17">
        <f>IF(L242=0,((Invoer!$G$13/Invoer!$G$14)^-0.49)*34500*((K242 / (24 * 60 * 60) * Invoer!$G$13)/Invoer!$G$7)^0.86,L242)</f>
        <v>7.4625155837053105</v>
      </c>
      <c r="N242" s="9">
        <f>M242*(1.024^(Invoer!M244-20))</f>
        <v>4.6443808995158085</v>
      </c>
      <c r="O242" s="50">
        <f>IF(G242=0,((D242*E242*(1-EXP((-N242/D242)*(Invoer!$G$7/K242))))*(K242/Invoer!$G$7)),((D242*E242*(1-EXP((-N242/D242)*(Invoer!$G$7/G242))))*(G242/Invoer!$G$7)))</f>
        <v>1.096761783133968E-2</v>
      </c>
      <c r="P242" s="117">
        <f>IFERROR(O242*Invoer!$G$7*(5/(60*24)),0)</f>
        <v>0.43413487249052896</v>
      </c>
      <c r="Q242" s="55"/>
      <c r="U242" s="16">
        <f>Invoer!$G$9*EXP(Invoer!$G$12*(1/(Invoer!P244+273.15)-1/Invoer!$G$10))</f>
        <v>3.1246606050897997E-2</v>
      </c>
      <c r="V242" s="20">
        <f>1/ ( U242*Invoer!$G$8 * (Invoer!P244 + 273.15) * 1000 )</f>
        <v>1.3255595465160808</v>
      </c>
      <c r="W242" s="30">
        <f>Invoer!O244</f>
        <v>0</v>
      </c>
      <c r="X242" s="20">
        <f>Invoer!$C$11*(Invoer!O244-Invoer!$G$20/V242)</f>
        <v>-6.7895855932344695E-4</v>
      </c>
      <c r="Y242" s="11">
        <f t="shared" si="13"/>
        <v>0</v>
      </c>
      <c r="Z242" s="22">
        <f>Y242*Invoer!$C$13 * (5/(60*24))</f>
        <v>0</v>
      </c>
      <c r="AE242" s="20">
        <f>Z242*Invoer!$G$21/1000</f>
        <v>0</v>
      </c>
      <c r="AF242" s="20">
        <f>P242*Invoer!$G$21/1000</f>
        <v>0.11504574120999017</v>
      </c>
      <c r="AK242" s="62">
        <f>IF(Berekeningen!F242/(60/5)*Invoer!$G$18=0,(K242/24)/(60/5),Berekeningen!F242/(60/5)*Invoer!$G$18)</f>
        <v>2.8162751948552329</v>
      </c>
      <c r="AL242" s="17">
        <f>AK242*Invoer!$G$19</f>
        <v>1.8277626014610462</v>
      </c>
    </row>
    <row r="243" spans="1:38" x14ac:dyDescent="0.35">
      <c r="A243" s="61">
        <v>0.83333333333333304</v>
      </c>
      <c r="B243" s="54"/>
      <c r="C243" s="16">
        <f>Invoer!$G$9*EXP(Invoer!$G$12*(1/(Invoer!N245+273.15)-1/Invoer!$G$10))</f>
        <v>3.1251625395698208E-2</v>
      </c>
      <c r="D243" s="10">
        <f>1/(C243*Invoer!$G$8*(Invoer!N245+273.15)*10^3)</f>
        <v>1.3253697576524588</v>
      </c>
      <c r="E243" s="20">
        <f>Invoer!M245</f>
        <v>3.7268998123636266E-3</v>
      </c>
      <c r="F243" s="21">
        <f>IFERROR(Invoer!V245 * Invoer!$G$11/(Invoer!W245+Invoer!$G$11) * (Invoer!N245 + 273.15) / 273.15,0)</f>
        <v>1408.6240296198882</v>
      </c>
      <c r="G243" s="21">
        <f t="shared" si="11"/>
        <v>33806.976710877316</v>
      </c>
      <c r="H243" s="119">
        <f>IF(Invoer!AJ245=0,0,(2.1473*Invoer!AJ245-11.45))</f>
        <v>65.852800000000002</v>
      </c>
      <c r="I243" s="119">
        <f>IF(Invoer!AK245=0,0,(2.1473*Invoer!AK245-11.45))</f>
        <v>65.852800000000002</v>
      </c>
      <c r="J243" s="119">
        <f>IF(Invoer!AL245=0,0,(2.1473*Invoer!AL245-11.45))</f>
        <v>65.852800000000002</v>
      </c>
      <c r="K243" s="21">
        <f t="shared" si="12"/>
        <v>56896.819199999998</v>
      </c>
      <c r="L243" s="115">
        <f>((Invoer!$G$13/Invoer!$G$14)^-0.49)*34500*((G243 / (24 * 60 * 60) * Invoer!$G$13)/Invoer!$G$7)^0.86</f>
        <v>7.5449084963273512</v>
      </c>
      <c r="M243" s="17">
        <f>IF(L243=0,((Invoer!$G$13/Invoer!$G$14)^-0.49)*34500*((K243 / (24 * 60 * 60) * Invoer!$G$13)/Invoer!$G$7)^0.86,L243)</f>
        <v>7.5449084963273512</v>
      </c>
      <c r="N243" s="9">
        <f>M243*(1.024^(Invoer!M245-20))</f>
        <v>4.6956231079166706</v>
      </c>
      <c r="O243" s="50">
        <f>IF(G243=0,((D243*E243*(1-EXP((-N243/D243)*(Invoer!$G$7/K243))))*(K243/Invoer!$G$7)),((D243*E243*(1-EXP((-N243/D243)*(Invoer!$G$7/G243))))*(G243/Invoer!$G$7)))</f>
        <v>1.021279756780148E-2</v>
      </c>
      <c r="P243" s="117">
        <f>IFERROR(O243*Invoer!$G$7*(5/(60*24)),0)</f>
        <v>0.40425657039214191</v>
      </c>
      <c r="Q243" s="55"/>
      <c r="U243" s="16">
        <f>Invoer!$G$9*EXP(Invoer!$G$12*(1/(Invoer!P245+273.15)-1/Invoer!$G$10))</f>
        <v>3.1251625395698208E-2</v>
      </c>
      <c r="V243" s="20">
        <f>1/ ( U243*Invoer!$G$8 * (Invoer!P245 + 273.15) * 1000 )</f>
        <v>1.3253697576524588</v>
      </c>
      <c r="W243" s="30">
        <f>Invoer!O245</f>
        <v>0</v>
      </c>
      <c r="X243" s="20">
        <f>Invoer!$C$11*(Invoer!O245-Invoer!$G$20/V243)</f>
        <v>-6.7905578409613884E-4</v>
      </c>
      <c r="Y243" s="11">
        <f t="shared" si="13"/>
        <v>0</v>
      </c>
      <c r="Z243" s="22">
        <f>Y243*Invoer!$C$13 * (5/(60*24))</f>
        <v>0</v>
      </c>
      <c r="AE243" s="20">
        <f>Z243*Invoer!$G$21/1000</f>
        <v>0</v>
      </c>
      <c r="AF243" s="20">
        <f>P243*Invoer!$G$21/1000</f>
        <v>0.10712799115391761</v>
      </c>
      <c r="AK243" s="62">
        <f>IF(Berekeningen!F243/(60/5)*Invoer!$G$18=0,(K243/24)/(60/5),Berekeningen!F243/(60/5)*Invoer!$G$18)</f>
        <v>2.8524636599802733</v>
      </c>
      <c r="AL243" s="17">
        <f>AK243*Invoer!$G$19</f>
        <v>1.8512489153271974</v>
      </c>
    </row>
    <row r="244" spans="1:38" x14ac:dyDescent="0.35">
      <c r="A244" s="61">
        <v>0.83680555555555503</v>
      </c>
      <c r="B244" s="54"/>
      <c r="C244" s="16">
        <f>Invoer!$G$9*EXP(Invoer!$G$12*(1/(Invoer!N246+273.15)-1/Invoer!$G$10))</f>
        <v>3.1257123899372907E-2</v>
      </c>
      <c r="D244" s="10">
        <f>1/(C244*Invoer!$G$8*(Invoer!N246+273.15)*10^3)</f>
        <v>1.3251619167822568</v>
      </c>
      <c r="E244" s="20">
        <f>Invoer!M246</f>
        <v>3.4040691955397051E-3</v>
      </c>
      <c r="F244" s="21">
        <f>IFERROR(Invoer!V246 * Invoer!$G$11/(Invoer!W246+Invoer!$G$11) * (Invoer!N246 + 273.15) / 273.15,0)</f>
        <v>1425.3962680633319</v>
      </c>
      <c r="G244" s="21">
        <f t="shared" si="11"/>
        <v>34209.510433519965</v>
      </c>
      <c r="H244" s="119">
        <f>IF(Invoer!AJ246=0,0,(2.1473*Invoer!AJ246-11.45))</f>
        <v>65.852800000000002</v>
      </c>
      <c r="I244" s="119">
        <f>IF(Invoer!AK246=0,0,(2.1473*Invoer!AK246-11.45))</f>
        <v>65.852800000000002</v>
      </c>
      <c r="J244" s="119">
        <f>IF(Invoer!AL246=0,0,(2.1473*Invoer!AL246-11.45))</f>
        <v>65.852800000000002</v>
      </c>
      <c r="K244" s="21">
        <f t="shared" si="12"/>
        <v>56896.819199999998</v>
      </c>
      <c r="L244" s="115">
        <f>((Invoer!$G$13/Invoer!$G$14)^-0.49)*34500*((G244 / (24 * 60 * 60) * Invoer!$G$13)/Invoer!$G$7)^0.86</f>
        <v>7.6221032643842896</v>
      </c>
      <c r="M244" s="17">
        <f>IF(L244=0,((Invoer!$G$13/Invoer!$G$14)^-0.49)*34500*((K244 / (24 * 60 * 60) * Invoer!$G$13)/Invoer!$G$7)^0.86,L244)</f>
        <v>7.6221032643842896</v>
      </c>
      <c r="N244" s="9">
        <f>M244*(1.024^(Invoer!M246-20))</f>
        <v>4.7436294569142117</v>
      </c>
      <c r="O244" s="50">
        <f>IF(G244=0,((D244*E244*(1-EXP((-N244/D244)*(Invoer!$G$7/K244))))*(K244/Invoer!$G$7)),((D244*E244*(1-EXP((-N244/D244)*(Invoer!$G$7/G244))))*(G244/Invoer!$G$7)))</f>
        <v>9.4303502251630554E-3</v>
      </c>
      <c r="P244" s="117">
        <f>IFERROR(O244*Invoer!$G$7*(5/(60*24)),0)</f>
        <v>0.37328469641270429</v>
      </c>
      <c r="Q244" s="55"/>
      <c r="U244" s="16">
        <f>Invoer!$G$9*EXP(Invoer!$G$12*(1/(Invoer!P246+273.15)-1/Invoer!$G$10))</f>
        <v>3.1257123899372907E-2</v>
      </c>
      <c r="V244" s="20">
        <f>1/ ( U244*Invoer!$G$8 * (Invoer!P246 + 273.15) * 1000 )</f>
        <v>1.3251619167822568</v>
      </c>
      <c r="W244" s="30">
        <f>Invoer!O246</f>
        <v>0</v>
      </c>
      <c r="X244" s="20">
        <f>Invoer!$C$11*(Invoer!O246-Invoer!$G$20/V244)</f>
        <v>-6.7916228847367558E-4</v>
      </c>
      <c r="Y244" s="11">
        <f t="shared" si="13"/>
        <v>0</v>
      </c>
      <c r="Z244" s="22">
        <f>Y244*Invoer!$C$13 * (5/(60*24))</f>
        <v>0</v>
      </c>
      <c r="AE244" s="20">
        <f>Z244*Invoer!$G$21/1000</f>
        <v>0</v>
      </c>
      <c r="AF244" s="20">
        <f>P244*Invoer!$G$21/1000</f>
        <v>9.8920444549366632E-2</v>
      </c>
      <c r="AK244" s="62">
        <f>IF(Berekeningen!F244/(60/5)*Invoer!$G$18=0,(K244/24)/(60/5),Berekeningen!F244/(60/5)*Invoer!$G$18)</f>
        <v>2.8864274428282468</v>
      </c>
      <c r="AL244" s="17">
        <f>AK244*Invoer!$G$19</f>
        <v>1.8732914103955323</v>
      </c>
    </row>
    <row r="245" spans="1:38" x14ac:dyDescent="0.35">
      <c r="A245" s="61">
        <v>0.84027777777777801</v>
      </c>
      <c r="B245" s="54"/>
      <c r="C245" s="16">
        <f>Invoer!$G$9*EXP(Invoer!$G$12*(1/(Invoer!N247+273.15)-1/Invoer!$G$10))</f>
        <v>3.1259754034748212E-2</v>
      </c>
      <c r="D245" s="10">
        <f>1/(C245*Invoer!$G$8*(Invoer!N247+273.15)*10^3)</f>
        <v>1.3250625231720408</v>
      </c>
      <c r="E245" s="20">
        <f>Invoer!M247</f>
        <v>3.0439337071584303E-3</v>
      </c>
      <c r="F245" s="21">
        <f>IFERROR(Invoer!V247 * Invoer!$G$11/(Invoer!W247+Invoer!$G$11) * (Invoer!N247 + 273.15) / 273.15,0)</f>
        <v>1422.0675569835669</v>
      </c>
      <c r="G245" s="21">
        <f t="shared" si="11"/>
        <v>34129.621367605607</v>
      </c>
      <c r="H245" s="119">
        <f>IF(Invoer!AJ247=0,0,(2.1473*Invoer!AJ247-11.45))</f>
        <v>65.852800000000002</v>
      </c>
      <c r="I245" s="119">
        <f>IF(Invoer!AK247=0,0,(2.1473*Invoer!AK247-11.45))</f>
        <v>65.852800000000002</v>
      </c>
      <c r="J245" s="119">
        <f>IF(Invoer!AL247=0,0,(2.1473*Invoer!AL247-11.45))</f>
        <v>65.852800000000002</v>
      </c>
      <c r="K245" s="21">
        <f t="shared" si="12"/>
        <v>56896.819199999998</v>
      </c>
      <c r="L245" s="115">
        <f>((Invoer!$G$13/Invoer!$G$14)^-0.49)*34500*((G245 / (24 * 60 * 60) * Invoer!$G$13)/Invoer!$G$7)^0.86</f>
        <v>7.6067929250924191</v>
      </c>
      <c r="M245" s="17">
        <f>IF(L245=0,((Invoer!$G$13/Invoer!$G$14)^-0.49)*34500*((K245 / (24 * 60 * 60) * Invoer!$G$13)/Invoer!$G$7)^0.86,L245)</f>
        <v>7.6067929250924191</v>
      </c>
      <c r="N245" s="9">
        <f>M245*(1.024^(Invoer!M247-20))</f>
        <v>4.7340606056027488</v>
      </c>
      <c r="O245" s="50">
        <f>IF(G245=0,((D245*E245*(1-EXP((-N245/D245)*(Invoer!$G$7/K245))))*(K245/Invoer!$G$7)),((D245*E245*(1-EXP((-N245/D245)*(Invoer!$G$7/G245))))*(G245/Invoer!$G$7)))</f>
        <v>8.4140577113901906E-3</v>
      </c>
      <c r="P245" s="117">
        <f>IFERROR(O245*Invoer!$G$7*(5/(60*24)),0)</f>
        <v>0.33305645107586168</v>
      </c>
      <c r="Q245" s="55"/>
      <c r="U245" s="16">
        <f>Invoer!$G$9*EXP(Invoer!$G$12*(1/(Invoer!P247+273.15)-1/Invoer!$G$10))</f>
        <v>3.1259754034748212E-2</v>
      </c>
      <c r="V245" s="20">
        <f>1/ ( U245*Invoer!$G$8 * (Invoer!P247 + 273.15) * 1000 )</f>
        <v>1.3250625231720408</v>
      </c>
      <c r="W245" s="30">
        <f>Invoer!O247</f>
        <v>0</v>
      </c>
      <c r="X245" s="20">
        <f>Invoer!$C$11*(Invoer!O247-Invoer!$G$20/V245)</f>
        <v>-6.7921323278052415E-4</v>
      </c>
      <c r="Y245" s="11">
        <f t="shared" si="13"/>
        <v>0</v>
      </c>
      <c r="Z245" s="22">
        <f>Y245*Invoer!$C$13 * (5/(60*24))</f>
        <v>0</v>
      </c>
      <c r="AE245" s="20">
        <f>Z245*Invoer!$G$21/1000</f>
        <v>0</v>
      </c>
      <c r="AF245" s="20">
        <f>P245*Invoer!$G$21/1000</f>
        <v>8.8259959535103349E-2</v>
      </c>
      <c r="AK245" s="62">
        <f>IF(Berekeningen!F245/(60/5)*Invoer!$G$18=0,(K245/24)/(60/5),Berekeningen!F245/(60/5)*Invoer!$G$18)</f>
        <v>2.8796868028917229</v>
      </c>
      <c r="AL245" s="17">
        <f>AK245*Invoer!$G$19</f>
        <v>1.8689167350767282</v>
      </c>
    </row>
    <row r="246" spans="1:38" x14ac:dyDescent="0.35">
      <c r="A246" s="61">
        <v>0.84375</v>
      </c>
      <c r="B246" s="54"/>
      <c r="C246" s="16">
        <f>Invoer!$G$9*EXP(Invoer!$G$12*(1/(Invoer!N248+273.15)-1/Invoer!$G$10))</f>
        <v>3.1259754034748212E-2</v>
      </c>
      <c r="D246" s="10">
        <f>1/(C246*Invoer!$G$8*(Invoer!N248+273.15)*10^3)</f>
        <v>1.3250625231720408</v>
      </c>
      <c r="E246" s="20">
        <f>Invoer!M248</f>
        <v>4.2914498539175835E-3</v>
      </c>
      <c r="F246" s="21">
        <f>IFERROR(Invoer!V248 * Invoer!$G$11/(Invoer!W248+Invoer!$G$11) * (Invoer!N248 + 273.15) / 273.15,0)</f>
        <v>1408.4410110402746</v>
      </c>
      <c r="G246" s="21">
        <f t="shared" si="11"/>
        <v>33802.584264966586</v>
      </c>
      <c r="H246" s="119">
        <f>IF(Invoer!AJ248=0,0,(2.1473*Invoer!AJ248-11.45))</f>
        <v>65.852800000000002</v>
      </c>
      <c r="I246" s="119">
        <f>IF(Invoer!AK248=0,0,(2.1473*Invoer!AK248-11.45))</f>
        <v>65.852800000000002</v>
      </c>
      <c r="J246" s="119">
        <f>IF(Invoer!AL248=0,0,(2.1473*Invoer!AL248-11.45))</f>
        <v>65.852800000000002</v>
      </c>
      <c r="K246" s="21">
        <f t="shared" si="12"/>
        <v>56896.819199999998</v>
      </c>
      <c r="L246" s="115">
        <f>((Invoer!$G$13/Invoer!$G$14)^-0.49)*34500*((G246 / (24 * 60 * 60) * Invoer!$G$13)/Invoer!$G$7)^0.86</f>
        <v>7.5440654402447134</v>
      </c>
      <c r="M246" s="17">
        <f>IF(L246=0,((Invoer!$G$13/Invoer!$G$14)^-0.49)*34500*((K246 / (24 * 60 * 60) * Invoer!$G$13)/Invoer!$G$7)^0.86,L246)</f>
        <v>7.5440654402447134</v>
      </c>
      <c r="N246" s="9">
        <f>M246*(1.024^(Invoer!M248-20))</f>
        <v>4.6951612903278281</v>
      </c>
      <c r="O246" s="50">
        <f>IF(G246=0,((D246*E246*(1-EXP((-N246/D246)*(Invoer!$G$7/K246))))*(K246/Invoer!$G$7)),((D246*E246*(1-EXP((-N246/D246)*(Invoer!$G$7/G246))))*(G246/Invoer!$G$7)))</f>
        <v>1.1757183162258092E-2</v>
      </c>
      <c r="P246" s="117">
        <f>IFERROR(O246*Invoer!$G$7*(5/(60*24)),0)</f>
        <v>0.46538850017271605</v>
      </c>
      <c r="Q246" s="55"/>
      <c r="U246" s="16">
        <f>Invoer!$G$9*EXP(Invoer!$G$12*(1/(Invoer!P248+273.15)-1/Invoer!$G$10))</f>
        <v>3.1259754034748212E-2</v>
      </c>
      <c r="V246" s="20">
        <f>1/ ( U246*Invoer!$G$8 * (Invoer!P248 + 273.15) * 1000 )</f>
        <v>1.3250625231720408</v>
      </c>
      <c r="W246" s="30">
        <f>Invoer!O248</f>
        <v>0</v>
      </c>
      <c r="X246" s="20">
        <f>Invoer!$C$11*(Invoer!O248-Invoer!$G$20/V246)</f>
        <v>-6.7921323278052415E-4</v>
      </c>
      <c r="Y246" s="11">
        <f t="shared" si="13"/>
        <v>0</v>
      </c>
      <c r="Z246" s="22">
        <f>Y246*Invoer!$C$13 * (5/(60*24))</f>
        <v>0</v>
      </c>
      <c r="AE246" s="20">
        <f>Z246*Invoer!$G$21/1000</f>
        <v>0</v>
      </c>
      <c r="AF246" s="20">
        <f>P246*Invoer!$G$21/1000</f>
        <v>0.12332795254576975</v>
      </c>
      <c r="AK246" s="62">
        <f>IF(Berekeningen!F246/(60/5)*Invoer!$G$18=0,(K246/24)/(60/5),Berekeningen!F246/(60/5)*Invoer!$G$18)</f>
        <v>2.8520930473565556</v>
      </c>
      <c r="AL246" s="17">
        <f>AK246*Invoer!$G$19</f>
        <v>1.8510083877344046</v>
      </c>
    </row>
    <row r="247" spans="1:38" x14ac:dyDescent="0.35">
      <c r="A247" s="61">
        <v>0.84722222222222199</v>
      </c>
      <c r="B247" s="54"/>
      <c r="C247" s="16">
        <f>Invoer!$G$9*EXP(Invoer!$G$12*(1/(Invoer!N249+273.15)-1/Invoer!$G$10))</f>
        <v>3.1260471485721274E-2</v>
      </c>
      <c r="D247" s="10">
        <f>1/(C247*Invoer!$G$8*(Invoer!N249+273.15)*10^3)</f>
        <v>1.325035413209718</v>
      </c>
      <c r="E247" s="20">
        <f>Invoer!M249</f>
        <v>4.0509260984435969E-3</v>
      </c>
      <c r="F247" s="21">
        <f>IFERROR(Invoer!V249 * Invoer!$G$11/(Invoer!W249+Invoer!$G$11) * (Invoer!N249 + 273.15) / 273.15,0)</f>
        <v>1389.4499615702407</v>
      </c>
      <c r="G247" s="21">
        <f t="shared" si="11"/>
        <v>33346.799077685777</v>
      </c>
      <c r="H247" s="119">
        <f>IF(Invoer!AJ249=0,0,(2.1473*Invoer!AJ249-11.45))</f>
        <v>65.852800000000002</v>
      </c>
      <c r="I247" s="119">
        <f>IF(Invoer!AK249=0,0,(2.1473*Invoer!AK249-11.45))</f>
        <v>65.852800000000002</v>
      </c>
      <c r="J247" s="119">
        <f>IF(Invoer!AL249=0,0,(2.1473*Invoer!AL249-11.45))</f>
        <v>65.852800000000002</v>
      </c>
      <c r="K247" s="21">
        <f t="shared" si="12"/>
        <v>56896.819199999998</v>
      </c>
      <c r="L247" s="115">
        <f>((Invoer!$G$13/Invoer!$G$14)^-0.49)*34500*((G247 / (24 * 60 * 60) * Invoer!$G$13)/Invoer!$G$7)^0.86</f>
        <v>7.4565013509639986</v>
      </c>
      <c r="M247" s="17">
        <f>IF(L247=0,((Invoer!$G$13/Invoer!$G$14)^-0.49)*34500*((K247 / (24 * 60 * 60) * Invoer!$G$13)/Invoer!$G$7)^0.86,L247)</f>
        <v>7.4565013509639986</v>
      </c>
      <c r="N247" s="9">
        <f>M247*(1.024^(Invoer!M249-20))</f>
        <v>4.6406380054038792</v>
      </c>
      <c r="O247" s="50">
        <f>IF(G247=0,((D247*E247*(1-EXP((-N247/D247)*(Invoer!$G$7/K247))))*(K247/Invoer!$G$7)),((D247*E247*(1-EXP((-N247/D247)*(Invoer!$G$7/G247))))*(G247/Invoer!$G$7)))</f>
        <v>1.0959232570402794E-2</v>
      </c>
      <c r="P247" s="117">
        <f>IFERROR(O247*Invoer!$G$7*(5/(60*24)),0)</f>
        <v>0.43380295591177725</v>
      </c>
      <c r="Q247" s="55"/>
      <c r="U247" s="16">
        <f>Invoer!$G$9*EXP(Invoer!$G$12*(1/(Invoer!P249+273.15)-1/Invoer!$G$10))</f>
        <v>3.1260471485721274E-2</v>
      </c>
      <c r="V247" s="20">
        <f>1/ ( U247*Invoer!$G$8 * (Invoer!P249 + 273.15) * 1000 )</f>
        <v>1.325035413209718</v>
      </c>
      <c r="W247" s="30">
        <f>Invoer!O249</f>
        <v>0</v>
      </c>
      <c r="X247" s="20">
        <f>Invoer!$C$11*(Invoer!O249-Invoer!$G$20/V247)</f>
        <v>-6.7922712934884687E-4</v>
      </c>
      <c r="Y247" s="11">
        <f t="shared" si="13"/>
        <v>0</v>
      </c>
      <c r="Z247" s="22">
        <f>Y247*Invoer!$C$13 * (5/(60*24))</f>
        <v>0</v>
      </c>
      <c r="AE247" s="20">
        <f>Z247*Invoer!$G$21/1000</f>
        <v>0</v>
      </c>
      <c r="AF247" s="20">
        <f>P247*Invoer!$G$21/1000</f>
        <v>0.11495778331662097</v>
      </c>
      <c r="AK247" s="62">
        <f>IF(Berekeningen!F247/(60/5)*Invoer!$G$18=0,(K247/24)/(60/5),Berekeningen!F247/(60/5)*Invoer!$G$18)</f>
        <v>2.8136361721797374</v>
      </c>
      <c r="AL247" s="17">
        <f>AK247*Invoer!$G$19</f>
        <v>1.8260498757446497</v>
      </c>
    </row>
    <row r="248" spans="1:38" x14ac:dyDescent="0.35">
      <c r="A248" s="61">
        <v>0.85069444444444398</v>
      </c>
      <c r="B248" s="54"/>
      <c r="C248" s="16">
        <f>Invoer!$G$9*EXP(Invoer!$G$12*(1/(Invoer!N250+273.15)-1/Invoer!$G$10))</f>
        <v>3.1261428118194337E-2</v>
      </c>
      <c r="D248" s="10">
        <f>1/(C248*Invoer!$G$8*(Invoer!N250+273.15)*10^3)</f>
        <v>1.3249992672331656</v>
      </c>
      <c r="E248" s="20">
        <f>Invoer!M250</f>
        <v>3.6892362404614687E-3</v>
      </c>
      <c r="F248" s="21">
        <f>IFERROR(Invoer!V250 * Invoer!$G$11/(Invoer!W250+Invoer!$G$11) * (Invoer!N250 + 273.15) / 273.15,0)</f>
        <v>1396.5028122264816</v>
      </c>
      <c r="G248" s="21">
        <f t="shared" si="11"/>
        <v>33516.067493435563</v>
      </c>
      <c r="H248" s="119">
        <f>IF(Invoer!AJ250=0,0,(2.1473*Invoer!AJ250-11.45))</f>
        <v>65.852800000000002</v>
      </c>
      <c r="I248" s="119">
        <f>IF(Invoer!AK250=0,0,(2.1473*Invoer!AK250-11.45))</f>
        <v>65.852800000000002</v>
      </c>
      <c r="J248" s="119">
        <f>IF(Invoer!AL250=0,0,(2.1473*Invoer!AL250-11.45))</f>
        <v>65.852800000000002</v>
      </c>
      <c r="K248" s="21">
        <f t="shared" si="12"/>
        <v>56896.819199999998</v>
      </c>
      <c r="L248" s="115">
        <f>((Invoer!$G$13/Invoer!$G$14)^-0.49)*34500*((G248 / (24 * 60 * 60) * Invoer!$G$13)/Invoer!$G$7)^0.86</f>
        <v>7.4890401324005804</v>
      </c>
      <c r="M248" s="17">
        <f>IF(L248=0,((Invoer!$G$13/Invoer!$G$14)^-0.49)*34500*((K248 / (24 * 60 * 60) * Invoer!$G$13)/Invoer!$G$7)^0.86,L248)</f>
        <v>7.4890401324005804</v>
      </c>
      <c r="N248" s="9">
        <f>M248*(1.024^(Invoer!M250-20))</f>
        <v>4.6608489032316651</v>
      </c>
      <c r="O248" s="50">
        <f>IF(G248=0,((D248*E248*(1-EXP((-N248/D248)*(Invoer!$G$7/K248))))*(K248/Invoer!$G$7)),((D248*E248*(1-EXP((-N248/D248)*(Invoer!$G$7/G248))))*(G248/Invoer!$G$7)))</f>
        <v>1.0027531479499141E-2</v>
      </c>
      <c r="P248" s="117">
        <f>IFERROR(O248*Invoer!$G$7*(5/(60*24)),0)</f>
        <v>0.39692312106350763</v>
      </c>
      <c r="Q248" s="55"/>
      <c r="U248" s="16">
        <f>Invoer!$G$9*EXP(Invoer!$G$12*(1/(Invoer!P250+273.15)-1/Invoer!$G$10))</f>
        <v>3.1261428118194337E-2</v>
      </c>
      <c r="V248" s="20">
        <f>1/ ( U248*Invoer!$G$8 * (Invoer!P250 + 273.15) * 1000 )</f>
        <v>1.3249992672331656</v>
      </c>
      <c r="W248" s="30">
        <f>Invoer!O250</f>
        <v>0</v>
      </c>
      <c r="X248" s="20">
        <f>Invoer!$C$11*(Invoer!O250-Invoer!$G$20/V248)</f>
        <v>-6.7924565866316294E-4</v>
      </c>
      <c r="Y248" s="11">
        <f t="shared" si="13"/>
        <v>0</v>
      </c>
      <c r="Z248" s="22">
        <f>Y248*Invoer!$C$13 * (5/(60*24))</f>
        <v>0</v>
      </c>
      <c r="AE248" s="20">
        <f>Z248*Invoer!$G$21/1000</f>
        <v>0</v>
      </c>
      <c r="AF248" s="20">
        <f>P248*Invoer!$G$21/1000</f>
        <v>0.10518462708182952</v>
      </c>
      <c r="AK248" s="62">
        <f>IF(Berekeningen!F248/(60/5)*Invoer!$G$18=0,(K248/24)/(60/5),Berekeningen!F248/(60/5)*Invoer!$G$18)</f>
        <v>2.8279181947586252</v>
      </c>
      <c r="AL248" s="17">
        <f>AK248*Invoer!$G$19</f>
        <v>1.8353189083983479</v>
      </c>
    </row>
    <row r="249" spans="1:38" x14ac:dyDescent="0.35">
      <c r="A249" s="61">
        <v>0.85416666666666696</v>
      </c>
      <c r="B249" s="54"/>
      <c r="C249" s="16">
        <f>Invoer!$G$9*EXP(Invoer!$G$12*(1/(Invoer!N251+273.15)-1/Invoer!$G$10))</f>
        <v>3.1273628306021622E-2</v>
      </c>
      <c r="D249" s="10">
        <f>1/(C249*Invoer!$G$8*(Invoer!N251+273.15)*10^3)</f>
        <v>1.3245384701301175</v>
      </c>
      <c r="E249" s="20">
        <f>Invoer!M251</f>
        <v>3.2696760052203901E-3</v>
      </c>
      <c r="F249" s="21">
        <f>IFERROR(Invoer!V251 * Invoer!$G$11/(Invoer!W251+Invoer!$G$11) * (Invoer!N251 + 273.15) / 273.15,0)</f>
        <v>1408.8442166372247</v>
      </c>
      <c r="G249" s="21">
        <f t="shared" si="11"/>
        <v>33812.261199293396</v>
      </c>
      <c r="H249" s="119">
        <f>IF(Invoer!AJ251=0,0,(2.1473*Invoer!AJ251-11.45))</f>
        <v>65.852800000000002</v>
      </c>
      <c r="I249" s="119">
        <f>IF(Invoer!AK251=0,0,(2.1473*Invoer!AK251-11.45))</f>
        <v>65.852800000000002</v>
      </c>
      <c r="J249" s="119">
        <f>IF(Invoer!AL251=0,0,(2.1473*Invoer!AL251-11.45))</f>
        <v>65.852800000000002</v>
      </c>
      <c r="K249" s="21">
        <f t="shared" si="12"/>
        <v>56896.819199999998</v>
      </c>
      <c r="L249" s="115">
        <f>((Invoer!$G$13/Invoer!$G$14)^-0.49)*34500*((G249 / (24 * 60 * 60) * Invoer!$G$13)/Invoer!$G$7)^0.86</f>
        <v>7.5459227446364734</v>
      </c>
      <c r="M249" s="17">
        <f>IF(L249=0,((Invoer!$G$13/Invoer!$G$14)^-0.49)*34500*((K249 / (24 * 60 * 60) * Invoer!$G$13)/Invoer!$G$7)^0.86,L249)</f>
        <v>7.5459227446364734</v>
      </c>
      <c r="N249" s="9">
        <f>M249*(1.024^(Invoer!M251-20))</f>
        <v>4.6962034071983174</v>
      </c>
      <c r="O249" s="50">
        <f>IF(G249=0,((D249*E249*(1-EXP((-N249/D249)*(Invoer!$G$7/K249))))*(K249/Invoer!$G$7)),((D249*E249*(1-EXP((-N249/D249)*(Invoer!$G$7/G249))))*(G249/Invoer!$G$7)))</f>
        <v>8.958413456598157E-3</v>
      </c>
      <c r="P249" s="117">
        <f>IFERROR(O249*Invoer!$G$7*(5/(60*24)),0)</f>
        <v>0.35460386599034371</v>
      </c>
      <c r="Q249" s="55"/>
      <c r="U249" s="16">
        <f>Invoer!$G$9*EXP(Invoer!$G$12*(1/(Invoer!P251+273.15)-1/Invoer!$G$10))</f>
        <v>3.1273628306021622E-2</v>
      </c>
      <c r="V249" s="20">
        <f>1/ ( U249*Invoer!$G$8 * (Invoer!P251 + 273.15) * 1000 )</f>
        <v>1.3245384701301175</v>
      </c>
      <c r="W249" s="30">
        <f>Invoer!O251</f>
        <v>0</v>
      </c>
      <c r="X249" s="20">
        <f>Invoer!$C$11*(Invoer!O251-Invoer!$G$20/V249)</f>
        <v>-6.7948196318645801E-4</v>
      </c>
      <c r="Y249" s="11">
        <f t="shared" si="13"/>
        <v>0</v>
      </c>
      <c r="Z249" s="22">
        <f>Y249*Invoer!$C$13 * (5/(60*24))</f>
        <v>0</v>
      </c>
      <c r="AE249" s="20">
        <f>Z249*Invoer!$G$21/1000</f>
        <v>0</v>
      </c>
      <c r="AF249" s="20">
        <f>P249*Invoer!$G$21/1000</f>
        <v>9.3970024487441087E-2</v>
      </c>
      <c r="AK249" s="62">
        <f>IF(Berekeningen!F249/(60/5)*Invoer!$G$18=0,(K249/24)/(60/5),Berekeningen!F249/(60/5)*Invoer!$G$18)</f>
        <v>2.8529095386903798</v>
      </c>
      <c r="AL249" s="17">
        <f>AK249*Invoer!$G$19</f>
        <v>1.8515382906100566</v>
      </c>
    </row>
    <row r="250" spans="1:38" x14ac:dyDescent="0.35">
      <c r="A250" s="61">
        <v>0.85763888888888895</v>
      </c>
      <c r="B250" s="54"/>
      <c r="C250" s="16">
        <f>Invoer!$G$9*EXP(Invoer!$G$12*(1/(Invoer!N252+273.15)-1/Invoer!$G$10))</f>
        <v>3.1274106862831386E-2</v>
      </c>
      <c r="D250" s="10">
        <f>1/(C250*Invoer!$G$8*(Invoer!N252+273.15)*10^3)</f>
        <v>1.3245204020775945</v>
      </c>
      <c r="E250" s="20">
        <f>Invoer!M252</f>
        <v>4.0313522941990716E-3</v>
      </c>
      <c r="F250" s="21">
        <f>IFERROR(Invoer!V252 * Invoer!$G$11/(Invoer!W252+Invoer!$G$11) * (Invoer!N252 + 273.15) / 273.15,0)</f>
        <v>1424.0161692857632</v>
      </c>
      <c r="G250" s="21">
        <f t="shared" si="11"/>
        <v>34176.388062858314</v>
      </c>
      <c r="H250" s="119">
        <f>IF(Invoer!AJ252=0,0,(2.1473*Invoer!AJ252-11.45))</f>
        <v>65.852800000000002</v>
      </c>
      <c r="I250" s="119">
        <f>IF(Invoer!AK252=0,0,(2.1473*Invoer!AK252-11.45))</f>
        <v>65.852800000000002</v>
      </c>
      <c r="J250" s="119">
        <f>IF(Invoer!AL252=0,0,(2.1473*Invoer!AL252-11.45))</f>
        <v>65.852800000000002</v>
      </c>
      <c r="K250" s="21">
        <f t="shared" si="12"/>
        <v>56896.819199999998</v>
      </c>
      <c r="L250" s="115">
        <f>((Invoer!$G$13/Invoer!$G$14)^-0.49)*34500*((G250 / (24 * 60 * 60) * Invoer!$G$13)/Invoer!$G$7)^0.86</f>
        <v>7.615756136076663</v>
      </c>
      <c r="M250" s="17">
        <f>IF(L250=0,((Invoer!$G$13/Invoer!$G$14)^-0.49)*34500*((K250 / (24 * 60 * 60) * Invoer!$G$13)/Invoer!$G$7)^0.86,L250)</f>
        <v>7.615756136076663</v>
      </c>
      <c r="N250" s="9">
        <f>M250*(1.024^(Invoer!M252-20))</f>
        <v>4.7397498229995128</v>
      </c>
      <c r="O250" s="50">
        <f>IF(G250=0,((D250*E250*(1-EXP((-N250/D250)*(Invoer!$G$7/K250))))*(K250/Invoer!$G$7)),((D250*E250*(1-EXP((-N250/D250)*(Invoer!$G$7/G250))))*(G250/Invoer!$G$7)))</f>
        <v>1.1155585010371638E-2</v>
      </c>
      <c r="P250" s="117">
        <f>IFERROR(O250*Invoer!$G$7*(5/(60*24)),0)</f>
        <v>0.44157523999387732</v>
      </c>
      <c r="Q250" s="55"/>
      <c r="U250" s="16">
        <f>Invoer!$G$9*EXP(Invoer!$G$12*(1/(Invoer!P252+273.15)-1/Invoer!$G$10))</f>
        <v>3.1274106862831386E-2</v>
      </c>
      <c r="V250" s="20">
        <f>1/ ( U250*Invoer!$G$8 * (Invoer!P252 + 273.15) * 1000 )</f>
        <v>1.3245204020775945</v>
      </c>
      <c r="W250" s="30">
        <f>Invoer!O252</f>
        <v>0</v>
      </c>
      <c r="X250" s="20">
        <f>Invoer!$C$11*(Invoer!O252-Invoer!$G$20/V250)</f>
        <v>-6.7949123213828402E-4</v>
      </c>
      <c r="Y250" s="11">
        <f t="shared" si="13"/>
        <v>0</v>
      </c>
      <c r="Z250" s="22">
        <f>Y250*Invoer!$C$13 * (5/(60*24))</f>
        <v>0</v>
      </c>
      <c r="AE250" s="20">
        <f>Z250*Invoer!$G$21/1000</f>
        <v>0</v>
      </c>
      <c r="AF250" s="20">
        <f>P250*Invoer!$G$21/1000</f>
        <v>0.1170174385983775</v>
      </c>
      <c r="AK250" s="62">
        <f>IF(Berekeningen!F250/(60/5)*Invoer!$G$18=0,(K250/24)/(60/5),Berekeningen!F250/(60/5)*Invoer!$G$18)</f>
        <v>2.8836327428036701</v>
      </c>
      <c r="AL250" s="17">
        <f>AK250*Invoer!$G$19</f>
        <v>1.871477650079582</v>
      </c>
    </row>
    <row r="251" spans="1:38" x14ac:dyDescent="0.35">
      <c r="A251" s="61">
        <v>0.86111111111111105</v>
      </c>
      <c r="B251" s="54"/>
      <c r="C251" s="16">
        <f>Invoer!$G$9*EXP(Invoer!$G$12*(1/(Invoer!N253+273.15)-1/Invoer!$G$10))</f>
        <v>3.1274106862831386E-2</v>
      </c>
      <c r="D251" s="10">
        <f>1/(C251*Invoer!$G$8*(Invoer!N253+273.15)*10^3)</f>
        <v>1.3245204020775945</v>
      </c>
      <c r="E251" s="20">
        <f>Invoer!M253</f>
        <v>4.4345240108896178E-3</v>
      </c>
      <c r="F251" s="21">
        <f>IFERROR(Invoer!V253 * Invoer!$G$11/(Invoer!W253+Invoer!$G$11) * (Invoer!N253 + 273.15) / 273.15,0)</f>
        <v>1426.0573462194714</v>
      </c>
      <c r="G251" s="21">
        <f t="shared" si="11"/>
        <v>34225.376309267311</v>
      </c>
      <c r="H251" s="119">
        <f>IF(Invoer!AJ253=0,0,(2.1473*Invoer!AJ253-11.45))</f>
        <v>65.852800000000002</v>
      </c>
      <c r="I251" s="119">
        <f>IF(Invoer!AK253=0,0,(2.1473*Invoer!AK253-11.45))</f>
        <v>65.852800000000002</v>
      </c>
      <c r="J251" s="119">
        <f>IF(Invoer!AL253=0,0,(2.1473*Invoer!AL253-11.45))</f>
        <v>65.852800000000002</v>
      </c>
      <c r="K251" s="21">
        <f t="shared" si="12"/>
        <v>56896.819199999998</v>
      </c>
      <c r="L251" s="115">
        <f>((Invoer!$G$13/Invoer!$G$14)^-0.49)*34500*((G251 / (24 * 60 * 60) * Invoer!$G$13)/Invoer!$G$7)^0.86</f>
        <v>7.6251432839036521</v>
      </c>
      <c r="M251" s="17">
        <f>IF(L251=0,((Invoer!$G$13/Invoer!$G$14)^-0.49)*34500*((K251 / (24 * 60 * 60) * Invoer!$G$13)/Invoer!$G$7)^0.86,L251)</f>
        <v>7.6251432839036521</v>
      </c>
      <c r="N251" s="9">
        <f>M251*(1.024^(Invoer!M253-20))</f>
        <v>4.7456373947515766</v>
      </c>
      <c r="O251" s="50">
        <f>IF(G251=0,((D251*E251*(1-EXP((-N251/D251)*(Invoer!$G$7/K251))))*(K251/Invoer!$G$7)),((D251*E251*(1-EXP((-N251/D251)*(Invoer!$G$7/G251))))*(G251/Invoer!$G$7)))</f>
        <v>1.2287615575986632E-2</v>
      </c>
      <c r="P251" s="117">
        <f>IFERROR(O251*Invoer!$G$7*(5/(60*24)),0)</f>
        <v>0.48638478321613748</v>
      </c>
      <c r="Q251" s="55"/>
      <c r="U251" s="16">
        <f>Invoer!$G$9*EXP(Invoer!$G$12*(1/(Invoer!P253+273.15)-1/Invoer!$G$10))</f>
        <v>3.1274106862831386E-2</v>
      </c>
      <c r="V251" s="20">
        <f>1/ ( U251*Invoer!$G$8 * (Invoer!P253 + 273.15) * 1000 )</f>
        <v>1.3245204020775945</v>
      </c>
      <c r="W251" s="30">
        <f>Invoer!O253</f>
        <v>0</v>
      </c>
      <c r="X251" s="20">
        <f>Invoer!$C$11*(Invoer!O253-Invoer!$G$20/V251)</f>
        <v>-6.7949123213828402E-4</v>
      </c>
      <c r="Y251" s="11">
        <f t="shared" si="13"/>
        <v>0</v>
      </c>
      <c r="Z251" s="22">
        <f>Y251*Invoer!$C$13 * (5/(60*24))</f>
        <v>0</v>
      </c>
      <c r="AE251" s="20">
        <f>Z251*Invoer!$G$21/1000</f>
        <v>0</v>
      </c>
      <c r="AF251" s="20">
        <f>P251*Invoer!$G$21/1000</f>
        <v>0.12889196755227644</v>
      </c>
      <c r="AK251" s="62">
        <f>IF(Berekeningen!F251/(60/5)*Invoer!$G$18=0,(K251/24)/(60/5),Berekeningen!F251/(60/5)*Invoer!$G$18)</f>
        <v>2.8877661260944292</v>
      </c>
      <c r="AL251" s="17">
        <f>AK251*Invoer!$G$19</f>
        <v>1.8741602158352846</v>
      </c>
    </row>
    <row r="252" spans="1:38" x14ac:dyDescent="0.35">
      <c r="A252" s="61">
        <v>0.86458333333333304</v>
      </c>
      <c r="B252" s="54"/>
      <c r="C252" s="16">
        <f>Invoer!$G$9*EXP(Invoer!$G$12*(1/(Invoer!N254+273.15)-1/Invoer!$G$10))</f>
        <v>3.1274106862831386E-2</v>
      </c>
      <c r="D252" s="10">
        <f>1/(C252*Invoer!$G$8*(Invoer!N254+273.15)*10^3)</f>
        <v>1.3245204020775945</v>
      </c>
      <c r="E252" s="20">
        <f>Invoer!M254</f>
        <v>4.5833335258294028E-3</v>
      </c>
      <c r="F252" s="21">
        <f>IFERROR(Invoer!V254 * Invoer!$G$11/(Invoer!W254+Invoer!$G$11) * (Invoer!N254 + 273.15) / 273.15,0)</f>
        <v>1423.7508337711695</v>
      </c>
      <c r="G252" s="21">
        <f t="shared" si="11"/>
        <v>34170.020010508066</v>
      </c>
      <c r="H252" s="119">
        <f>IF(Invoer!AJ254=0,0,(2.1473*Invoer!AJ254-11.45))</f>
        <v>65.852800000000002</v>
      </c>
      <c r="I252" s="119">
        <f>IF(Invoer!AK254=0,0,(2.1473*Invoer!AK254-11.45))</f>
        <v>65.852800000000002</v>
      </c>
      <c r="J252" s="119">
        <f>IF(Invoer!AL254=0,0,(2.1473*Invoer!AL254-11.45))</f>
        <v>65.852800000000002</v>
      </c>
      <c r="K252" s="21">
        <f t="shared" si="12"/>
        <v>56896.819199999998</v>
      </c>
      <c r="L252" s="115">
        <f>((Invoer!$G$13/Invoer!$G$14)^-0.49)*34500*((G252 / (24 * 60 * 60) * Invoer!$G$13)/Invoer!$G$7)^0.86</f>
        <v>7.6145357489780157</v>
      </c>
      <c r="M252" s="17">
        <f>IF(L252=0,((Invoer!$G$13/Invoer!$G$14)^-0.49)*34500*((K252 / (24 * 60 * 60) * Invoer!$G$13)/Invoer!$G$7)^0.86,L252)</f>
        <v>7.6145357489780157</v>
      </c>
      <c r="N252" s="9">
        <f>M252*(1.024^(Invoer!M254-20))</f>
        <v>4.739052340525145</v>
      </c>
      <c r="O252" s="50">
        <f>IF(G252=0,((D252*E252*(1-EXP((-N252/D252)*(Invoer!$G$7/K252))))*(K252/Invoer!$G$7)),((D252*E252*(1-EXP((-N252/D252)*(Invoer!$G$7/G252))))*(G252/Invoer!$G$7)))</f>
        <v>1.2680925887799939E-2</v>
      </c>
      <c r="P252" s="117">
        <f>IFERROR(O252*Invoer!$G$7*(5/(60*24)),0)</f>
        <v>0.50195331639208096</v>
      </c>
      <c r="Q252" s="55"/>
      <c r="U252" s="16">
        <f>Invoer!$G$9*EXP(Invoer!$G$12*(1/(Invoer!P254+273.15)-1/Invoer!$G$10))</f>
        <v>3.1274106862831386E-2</v>
      </c>
      <c r="V252" s="20">
        <f>1/ ( U252*Invoer!$G$8 * (Invoer!P254 + 273.15) * 1000 )</f>
        <v>1.3245204020775945</v>
      </c>
      <c r="W252" s="30">
        <f>Invoer!O254</f>
        <v>0</v>
      </c>
      <c r="X252" s="20">
        <f>Invoer!$C$11*(Invoer!O254-Invoer!$G$20/V252)</f>
        <v>-6.7949123213828402E-4</v>
      </c>
      <c r="Y252" s="11">
        <f t="shared" si="13"/>
        <v>0</v>
      </c>
      <c r="Z252" s="22">
        <f>Y252*Invoer!$C$13 * (5/(60*24))</f>
        <v>0</v>
      </c>
      <c r="AE252" s="20">
        <f>Z252*Invoer!$G$21/1000</f>
        <v>0</v>
      </c>
      <c r="AF252" s="20">
        <f>P252*Invoer!$G$21/1000</f>
        <v>0.13301762884390148</v>
      </c>
      <c r="AK252" s="62">
        <f>IF(Berekeningen!F252/(60/5)*Invoer!$G$18=0,(K252/24)/(60/5),Berekeningen!F252/(60/5)*Invoer!$G$18)</f>
        <v>2.8830954383866181</v>
      </c>
      <c r="AL252" s="17">
        <f>AK252*Invoer!$G$19</f>
        <v>1.8711289395129151</v>
      </c>
    </row>
    <row r="253" spans="1:38" x14ac:dyDescent="0.35">
      <c r="A253" s="61">
        <v>0.86805555555555503</v>
      </c>
      <c r="B253" s="54"/>
      <c r="C253" s="16">
        <f>Invoer!$G$9*EXP(Invoer!$G$12*(1/(Invoer!N255+273.15)-1/Invoer!$G$10))</f>
        <v>3.1276978012314875E-2</v>
      </c>
      <c r="D253" s="10">
        <f>1/(C253*Invoer!$G$8*(Invoer!N255+273.15)*10^3)</f>
        <v>1.3244120118906597</v>
      </c>
      <c r="E253" s="20">
        <f>Invoer!M255</f>
        <v>4.732143040655501E-3</v>
      </c>
      <c r="F253" s="21">
        <f>IFERROR(Invoer!V255 * Invoer!$G$11/(Invoer!W255+Invoer!$G$11) * (Invoer!N255 + 273.15) / 273.15,0)</f>
        <v>1437.5738755827156</v>
      </c>
      <c r="G253" s="21">
        <f t="shared" si="11"/>
        <v>34501.773013985177</v>
      </c>
      <c r="H253" s="119">
        <f>IF(Invoer!AJ255=0,0,(2.1473*Invoer!AJ255-11.45))</f>
        <v>65.852800000000002</v>
      </c>
      <c r="I253" s="119">
        <f>IF(Invoer!AK255=0,0,(2.1473*Invoer!AK255-11.45))</f>
        <v>65.852800000000002</v>
      </c>
      <c r="J253" s="119">
        <f>IF(Invoer!AL255=0,0,(2.1473*Invoer!AL255-11.45))</f>
        <v>65.852800000000002</v>
      </c>
      <c r="K253" s="21">
        <f t="shared" si="12"/>
        <v>56896.819199999998</v>
      </c>
      <c r="L253" s="115">
        <f>((Invoer!$G$13/Invoer!$G$14)^-0.49)*34500*((G253 / (24 * 60 * 60) * Invoer!$G$13)/Invoer!$G$7)^0.86</f>
        <v>7.6780713787294497</v>
      </c>
      <c r="M253" s="17">
        <f>IF(L253=0,((Invoer!$G$13/Invoer!$G$14)^-0.49)*34500*((K253 / (24 * 60 * 60) * Invoer!$G$13)/Invoer!$G$7)^0.86,L253)</f>
        <v>7.6780713787294497</v>
      </c>
      <c r="N253" s="9">
        <f>M253*(1.024^(Invoer!M255-20))</f>
        <v>4.7786118229282133</v>
      </c>
      <c r="O253" s="50">
        <f>IF(G253=0,((D253*E253*(1-EXP((-N253/D253)*(Invoer!$G$7/K253))))*(K253/Invoer!$G$7)),((D253*E253*(1-EXP((-N253/D253)*(Invoer!$G$7/G253))))*(G253/Invoer!$G$7)))</f>
        <v>1.3209979117701186E-2</v>
      </c>
      <c r="P253" s="117">
        <f>IFERROR(O253*Invoer!$G$7*(5/(60*24)),0)</f>
        <v>0.52289500674233858</v>
      </c>
      <c r="Q253" s="55"/>
      <c r="U253" s="16">
        <f>Invoer!$G$9*EXP(Invoer!$G$12*(1/(Invoer!P255+273.15)-1/Invoer!$G$10))</f>
        <v>3.1276978012314875E-2</v>
      </c>
      <c r="V253" s="20">
        <f>1/ ( U253*Invoer!$G$8 * (Invoer!P255 + 273.15) * 1000 )</f>
        <v>1.3244120118906597</v>
      </c>
      <c r="W253" s="30">
        <f>Invoer!O255</f>
        <v>0</v>
      </c>
      <c r="X253" s="20">
        <f>Invoer!$C$11*(Invoer!O255-Invoer!$G$20/V253)</f>
        <v>-6.7954684185868113E-4</v>
      </c>
      <c r="Y253" s="11">
        <f t="shared" si="13"/>
        <v>0</v>
      </c>
      <c r="Z253" s="22">
        <f>Y253*Invoer!$C$13 * (5/(60*24))</f>
        <v>0</v>
      </c>
      <c r="AE253" s="20">
        <f>Z253*Invoer!$G$21/1000</f>
        <v>0</v>
      </c>
      <c r="AF253" s="20">
        <f>P253*Invoer!$G$21/1000</f>
        <v>0.13856717678671973</v>
      </c>
      <c r="AK253" s="62">
        <f>IF(Berekeningen!F253/(60/5)*Invoer!$G$18=0,(K253/24)/(60/5),Berekeningen!F253/(60/5)*Invoer!$G$18)</f>
        <v>2.911087098054999</v>
      </c>
      <c r="AL253" s="17">
        <f>AK253*Invoer!$G$19</f>
        <v>1.8892955266376945</v>
      </c>
    </row>
    <row r="254" spans="1:38" x14ac:dyDescent="0.35">
      <c r="A254" s="61">
        <v>0.87152777777777801</v>
      </c>
      <c r="B254" s="54"/>
      <c r="C254" s="16">
        <f>Invoer!$G$9*EXP(Invoer!$G$12*(1/(Invoer!N256+273.15)-1/Invoer!$G$10))</f>
        <v>3.1286311464005533E-2</v>
      </c>
      <c r="D254" s="10">
        <f>1/(C254*Invoer!$G$8*(Invoer!N256+273.15)*10^3)</f>
        <v>1.32405978921464</v>
      </c>
      <c r="E254" s="20">
        <f>Invoer!M256</f>
        <v>4.880952555595286E-3</v>
      </c>
      <c r="F254" s="21">
        <f>IFERROR(Invoer!V256 * Invoer!$G$11/(Invoer!W256+Invoer!$G$11) * (Invoer!N256 + 273.15) / 273.15,0)</f>
        <v>1428.2302685941115</v>
      </c>
      <c r="G254" s="21">
        <f t="shared" si="11"/>
        <v>34277.526446258678</v>
      </c>
      <c r="H254" s="119">
        <f>IF(Invoer!AJ256=0,0,(2.1473*Invoer!AJ256-11.45))</f>
        <v>65.852800000000002</v>
      </c>
      <c r="I254" s="119">
        <f>IF(Invoer!AK256=0,0,(2.1473*Invoer!AK256-11.45))</f>
        <v>65.852800000000002</v>
      </c>
      <c r="J254" s="119">
        <f>IF(Invoer!AL256=0,0,(2.1473*Invoer!AL256-11.45))</f>
        <v>65.852800000000002</v>
      </c>
      <c r="K254" s="21">
        <f t="shared" si="12"/>
        <v>56896.819199999998</v>
      </c>
      <c r="L254" s="115">
        <f>((Invoer!$G$13/Invoer!$G$14)^-0.49)*34500*((G254 / (24 * 60 * 60) * Invoer!$G$13)/Invoer!$G$7)^0.86</f>
        <v>7.6351342476696455</v>
      </c>
      <c r="M254" s="17">
        <f>IF(L254=0,((Invoer!$G$13/Invoer!$G$14)^-0.49)*34500*((K254 / (24 * 60 * 60) * Invoer!$G$13)/Invoer!$G$7)^0.86,L254)</f>
        <v>7.6351342476696455</v>
      </c>
      <c r="N254" s="9">
        <f>M254*(1.024^(Invoer!M256-20))</f>
        <v>4.7519057523440402</v>
      </c>
      <c r="O254" s="50">
        <f>IF(G254=0,((D254*E254*(1-EXP((-N254/D254)*(Invoer!$G$7/K254))))*(K254/Invoer!$G$7)),((D254*E254*(1-EXP((-N254/D254)*(Invoer!$G$7/G254))))*(G254/Invoer!$G$7)))</f>
        <v>1.354154230790792E-2</v>
      </c>
      <c r="P254" s="117">
        <f>IFERROR(O254*Invoer!$G$7*(5/(60*24)),0)</f>
        <v>0.5360193830213551</v>
      </c>
      <c r="Q254" s="55"/>
      <c r="U254" s="16">
        <f>Invoer!$G$9*EXP(Invoer!$G$12*(1/(Invoer!P256+273.15)-1/Invoer!$G$10))</f>
        <v>3.1286311464005533E-2</v>
      </c>
      <c r="V254" s="20">
        <f>1/ ( U254*Invoer!$G$8 * (Invoer!P256 + 273.15) * 1000 )</f>
        <v>1.32405978921464</v>
      </c>
      <c r="W254" s="30">
        <f>Invoer!O256</f>
        <v>0</v>
      </c>
      <c r="X254" s="20">
        <f>Invoer!$C$11*(Invoer!O256-Invoer!$G$20/V254)</f>
        <v>-6.7972761300592833E-4</v>
      </c>
      <c r="Y254" s="11">
        <f t="shared" si="13"/>
        <v>0</v>
      </c>
      <c r="Z254" s="22">
        <f>Y254*Invoer!$C$13 * (5/(60*24))</f>
        <v>0</v>
      </c>
      <c r="AE254" s="20">
        <f>Z254*Invoer!$G$21/1000</f>
        <v>0</v>
      </c>
      <c r="AF254" s="20">
        <f>P254*Invoer!$G$21/1000</f>
        <v>0.14204513650065911</v>
      </c>
      <c r="AK254" s="62">
        <f>IF(Berekeningen!F254/(60/5)*Invoer!$G$18=0,(K254/24)/(60/5),Berekeningen!F254/(60/5)*Invoer!$G$18)</f>
        <v>2.8921662939030757</v>
      </c>
      <c r="AL254" s="17">
        <f>AK254*Invoer!$G$19</f>
        <v>1.8770159247430962</v>
      </c>
    </row>
    <row r="255" spans="1:38" x14ac:dyDescent="0.35">
      <c r="A255" s="61">
        <v>0.875</v>
      </c>
      <c r="B255" s="54"/>
      <c r="C255" s="16">
        <f>Invoer!$G$9*EXP(Invoer!$G$12*(1/(Invoer!N257+273.15)-1/Invoer!$G$10))</f>
        <v>3.1288465818851634E-2</v>
      </c>
      <c r="D255" s="10">
        <f>1/(C255*Invoer!$G$8*(Invoer!N257+273.15)*10^3)</f>
        <v>1.32397851692553</v>
      </c>
      <c r="E255" s="20">
        <f>Invoer!M257</f>
        <v>5.029762070535071E-3</v>
      </c>
      <c r="F255" s="21">
        <f>IFERROR(Invoer!V257 * Invoer!$G$11/(Invoer!W257+Invoer!$G$11) * (Invoer!N257 + 273.15) / 273.15,0)</f>
        <v>1424.0979520456146</v>
      </c>
      <c r="G255" s="21">
        <f t="shared" si="11"/>
        <v>34178.35084909475</v>
      </c>
      <c r="H255" s="119">
        <f>IF(Invoer!AJ257=0,0,(2.1473*Invoer!AJ257-11.45))</f>
        <v>65.852800000000002</v>
      </c>
      <c r="I255" s="119">
        <f>IF(Invoer!AK257=0,0,(2.1473*Invoer!AK257-11.45))</f>
        <v>65.852800000000002</v>
      </c>
      <c r="J255" s="119">
        <f>IF(Invoer!AL257=0,0,(2.1473*Invoer!AL257-11.45))</f>
        <v>65.852800000000002</v>
      </c>
      <c r="K255" s="21">
        <f t="shared" si="12"/>
        <v>56896.819199999998</v>
      </c>
      <c r="L255" s="115">
        <f>((Invoer!$G$13/Invoer!$G$14)^-0.49)*34500*((G255 / (24 * 60 * 60) * Invoer!$G$13)/Invoer!$G$7)^0.86</f>
        <v>7.6161322821876851</v>
      </c>
      <c r="M255" s="17">
        <f>IF(L255=0,((Invoer!$G$13/Invoer!$G$14)^-0.49)*34500*((K255 / (24 * 60 * 60) * Invoer!$G$13)/Invoer!$G$7)^0.86,L255)</f>
        <v>7.6161322821876851</v>
      </c>
      <c r="N255" s="9">
        <f>M255*(1.024^(Invoer!M257-20))</f>
        <v>4.7400961601972655</v>
      </c>
      <c r="O255" s="50">
        <f>IF(G255=0,((D255*E255*(1-EXP((-N255/D255)*(Invoer!$G$7/K255))))*(K255/Invoer!$G$7)),((D255*E255*(1-EXP((-N255/D255)*(Invoer!$G$7/G255))))*(G255/Invoer!$G$7)))</f>
        <v>1.3916564741847772E-2</v>
      </c>
      <c r="P255" s="117">
        <f>IFERROR(O255*Invoer!$G$7*(5/(60*24)),0)</f>
        <v>0.55086402103147436</v>
      </c>
      <c r="Q255" s="55"/>
      <c r="U255" s="16">
        <f>Invoer!$G$9*EXP(Invoer!$G$12*(1/(Invoer!P257+273.15)-1/Invoer!$G$10))</f>
        <v>3.1288465818851634E-2</v>
      </c>
      <c r="V255" s="20">
        <f>1/ ( U255*Invoer!$G$8 * (Invoer!P257 + 273.15) * 1000 )</f>
        <v>1.32397851692553</v>
      </c>
      <c r="W255" s="30">
        <f>Invoer!O257</f>
        <v>0</v>
      </c>
      <c r="X255" s="20">
        <f>Invoer!$C$11*(Invoer!O257-Invoer!$G$20/V255)</f>
        <v>-6.7976933801760652E-4</v>
      </c>
      <c r="Y255" s="11">
        <f t="shared" si="13"/>
        <v>0</v>
      </c>
      <c r="Z255" s="22">
        <f>Y255*Invoer!$C$13 * (5/(60*24))</f>
        <v>0</v>
      </c>
      <c r="AE255" s="20">
        <f>Z255*Invoer!$G$21/1000</f>
        <v>0</v>
      </c>
      <c r="AF255" s="20">
        <f>P255*Invoer!$G$21/1000</f>
        <v>0.1459789655733407</v>
      </c>
      <c r="AK255" s="62">
        <f>IF(Berekeningen!F255/(60/5)*Invoer!$G$18=0,(K255/24)/(60/5),Berekeningen!F255/(60/5)*Invoer!$G$18)</f>
        <v>2.8837983528923696</v>
      </c>
      <c r="AL255" s="17">
        <f>AK255*Invoer!$G$19</f>
        <v>1.8715851310271479</v>
      </c>
    </row>
    <row r="256" spans="1:38" x14ac:dyDescent="0.35">
      <c r="A256" s="61">
        <v>0.87847222222222199</v>
      </c>
      <c r="B256" s="54"/>
      <c r="C256" s="16">
        <f>Invoer!$G$9*EXP(Invoer!$G$12*(1/(Invoer!N258+273.15)-1/Invoer!$G$10))</f>
        <v>3.1288465818851634E-2</v>
      </c>
      <c r="D256" s="10">
        <f>1/(C256*Invoer!$G$8*(Invoer!N258+273.15)*10^3)</f>
        <v>1.32397851692553</v>
      </c>
      <c r="E256" s="20">
        <f>Invoer!M258</f>
        <v>5.178571585474856E-3</v>
      </c>
      <c r="F256" s="21">
        <f>IFERROR(Invoer!V258 * Invoer!$G$11/(Invoer!W258+Invoer!$G$11) * (Invoer!N258 + 273.15) / 273.15,0)</f>
        <v>1418.3220411132122</v>
      </c>
      <c r="G256" s="21">
        <f t="shared" si="11"/>
        <v>34039.728986717091</v>
      </c>
      <c r="H256" s="119">
        <f>IF(Invoer!AJ258=0,0,(2.1473*Invoer!AJ258-11.45))</f>
        <v>65.852800000000002</v>
      </c>
      <c r="I256" s="119">
        <f>IF(Invoer!AK258=0,0,(2.1473*Invoer!AK258-11.45))</f>
        <v>65.852800000000002</v>
      </c>
      <c r="J256" s="119">
        <f>IF(Invoer!AL258=0,0,(2.1473*Invoer!AL258-11.45))</f>
        <v>65.852800000000002</v>
      </c>
      <c r="K256" s="21">
        <f t="shared" si="12"/>
        <v>56896.819199999998</v>
      </c>
      <c r="L256" s="115">
        <f>((Invoer!$G$13/Invoer!$G$14)^-0.49)*34500*((G256 / (24 * 60 * 60) * Invoer!$G$13)/Invoer!$G$7)^0.86</f>
        <v>7.5895594999611049</v>
      </c>
      <c r="M256" s="17">
        <f>IF(L256=0,((Invoer!$G$13/Invoer!$G$14)^-0.49)*34500*((K256 / (24 * 60 * 60) * Invoer!$G$13)/Invoer!$G$7)^0.86,L256)</f>
        <v>7.5895594999611049</v>
      </c>
      <c r="N256" s="9">
        <f>M256*(1.024^(Invoer!M258-20))</f>
        <v>4.7235745751360119</v>
      </c>
      <c r="O256" s="50">
        <f>IF(G256=0,((D256*E256*(1-EXP((-N256/D256)*(Invoer!$G$7/K256))))*(K256/Invoer!$G$7)),((D256*E256*(1-EXP((-N256/D256)*(Invoer!$G$7/G256))))*(G256/Invoer!$G$7)))</f>
        <v>1.4274424175572559E-2</v>
      </c>
      <c r="P256" s="117">
        <f>IFERROR(O256*Invoer!$G$7*(5/(60*24)),0)</f>
        <v>0.56502929028308035</v>
      </c>
      <c r="Q256" s="55"/>
      <c r="U256" s="16">
        <f>Invoer!$G$9*EXP(Invoer!$G$12*(1/(Invoer!P258+273.15)-1/Invoer!$G$10))</f>
        <v>3.1288465818851634E-2</v>
      </c>
      <c r="V256" s="20">
        <f>1/ ( U256*Invoer!$G$8 * (Invoer!P258 + 273.15) * 1000 )</f>
        <v>1.32397851692553</v>
      </c>
      <c r="W256" s="30">
        <f>Invoer!O258</f>
        <v>0</v>
      </c>
      <c r="X256" s="20">
        <f>Invoer!$C$11*(Invoer!O258-Invoer!$G$20/V256)</f>
        <v>-6.7976933801760652E-4</v>
      </c>
      <c r="Y256" s="11">
        <f t="shared" si="13"/>
        <v>0</v>
      </c>
      <c r="Z256" s="22">
        <f>Y256*Invoer!$C$13 * (5/(60*24))</f>
        <v>0</v>
      </c>
      <c r="AE256" s="20">
        <f>Z256*Invoer!$G$21/1000</f>
        <v>0</v>
      </c>
      <c r="AF256" s="20">
        <f>P256*Invoer!$G$21/1000</f>
        <v>0.14973276192501628</v>
      </c>
      <c r="AK256" s="62">
        <f>IF(Berekeningen!F256/(60/5)*Invoer!$G$18=0,(K256/24)/(60/5),Berekeningen!F256/(60/5)*Invoer!$G$18)</f>
        <v>2.8721021332542547</v>
      </c>
      <c r="AL256" s="17">
        <f>AK256*Invoer!$G$19</f>
        <v>1.8639942844820114</v>
      </c>
    </row>
    <row r="257" spans="1:38" x14ac:dyDescent="0.35">
      <c r="A257" s="61">
        <v>0.88194444444444398</v>
      </c>
      <c r="B257" s="54"/>
      <c r="C257" s="16">
        <f>Invoer!$G$9*EXP(Invoer!$G$12*(1/(Invoer!N259+273.15)-1/Invoer!$G$10))</f>
        <v>3.1288465818851634E-2</v>
      </c>
      <c r="D257" s="10">
        <f>1/(C257*Invoer!$G$8*(Invoer!N259+273.15)*10^3)</f>
        <v>1.32397851692553</v>
      </c>
      <c r="E257" s="20">
        <f>Invoer!M259</f>
        <v>5.327381100414641E-3</v>
      </c>
      <c r="F257" s="21">
        <f>IFERROR(Invoer!V259 * Invoer!$G$11/(Invoer!W259+Invoer!$G$11) * (Invoer!N259 + 273.15) / 273.15,0)</f>
        <v>1419.2314514768495</v>
      </c>
      <c r="G257" s="21">
        <f t="shared" si="11"/>
        <v>34061.554835444389</v>
      </c>
      <c r="H257" s="119">
        <f>IF(Invoer!AJ259=0,0,(2.1473*Invoer!AJ259-11.45))</f>
        <v>65.852800000000002</v>
      </c>
      <c r="I257" s="119">
        <f>IF(Invoer!AK259=0,0,(2.1473*Invoer!AK259-11.45))</f>
        <v>65.852800000000002</v>
      </c>
      <c r="J257" s="119">
        <f>IF(Invoer!AL259=0,0,(2.1473*Invoer!AL259-11.45))</f>
        <v>65.852800000000002</v>
      </c>
      <c r="K257" s="21">
        <f t="shared" si="12"/>
        <v>56896.819199999998</v>
      </c>
      <c r="L257" s="115">
        <f>((Invoer!$G$13/Invoer!$G$14)^-0.49)*34500*((G257 / (24 * 60 * 60) * Invoer!$G$13)/Invoer!$G$7)^0.86</f>
        <v>7.5937443565549358</v>
      </c>
      <c r="M257" s="17">
        <f>IF(L257=0,((Invoer!$G$13/Invoer!$G$14)^-0.49)*34500*((K257 / (24 * 60 * 60) * Invoer!$G$13)/Invoer!$G$7)^0.86,L257)</f>
        <v>7.5937443565549358</v>
      </c>
      <c r="N257" s="9">
        <f>M257*(1.024^(Invoer!M259-20))</f>
        <v>4.7261958175274161</v>
      </c>
      <c r="O257" s="50">
        <f>IF(G257=0,((D257*E257*(1-EXP((-N257/D257)*(Invoer!$G$7/K257))))*(K257/Invoer!$G$7)),((D257*E257*(1-EXP((-N257/D257)*(Invoer!$G$7/G257))))*(G257/Invoer!$G$7)))</f>
        <v>1.4693367118798852E-2</v>
      </c>
      <c r="P257" s="117">
        <f>IFERROR(O257*Invoer!$G$7*(5/(60*24)),0)</f>
        <v>0.58161244845245452</v>
      </c>
      <c r="Q257" s="55"/>
      <c r="U257" s="16">
        <f>Invoer!$G$9*EXP(Invoer!$G$12*(1/(Invoer!P259+273.15)-1/Invoer!$G$10))</f>
        <v>3.1288465818851634E-2</v>
      </c>
      <c r="V257" s="20">
        <f>1/ ( U257*Invoer!$G$8 * (Invoer!P259 + 273.15) * 1000 )</f>
        <v>1.32397851692553</v>
      </c>
      <c r="W257" s="30">
        <f>Invoer!O259</f>
        <v>0</v>
      </c>
      <c r="X257" s="20">
        <f>Invoer!$C$11*(Invoer!O259-Invoer!$G$20/V257)</f>
        <v>-6.7976933801760652E-4</v>
      </c>
      <c r="Y257" s="11">
        <f t="shared" si="13"/>
        <v>0</v>
      </c>
      <c r="Z257" s="22">
        <f>Y257*Invoer!$C$13 * (5/(60*24))</f>
        <v>0</v>
      </c>
      <c r="AE257" s="20">
        <f>Z257*Invoer!$G$21/1000</f>
        <v>0</v>
      </c>
      <c r="AF257" s="20">
        <f>P257*Invoer!$G$21/1000</f>
        <v>0.15412729883990045</v>
      </c>
      <c r="AK257" s="62">
        <f>IF(Berekeningen!F257/(60/5)*Invoer!$G$18=0,(K257/24)/(60/5),Berekeningen!F257/(60/5)*Invoer!$G$18)</f>
        <v>2.8739436892406203</v>
      </c>
      <c r="AL257" s="17">
        <f>AK257*Invoer!$G$19</f>
        <v>1.8651894543171625</v>
      </c>
    </row>
    <row r="258" spans="1:38" x14ac:dyDescent="0.35">
      <c r="A258" s="61">
        <v>0.88541666666666696</v>
      </c>
      <c r="B258" s="54"/>
      <c r="C258" s="16">
        <f>Invoer!$G$9*EXP(Invoer!$G$12*(1/(Invoer!N260+273.15)-1/Invoer!$G$10))</f>
        <v>3.1296127209581158E-2</v>
      </c>
      <c r="D258" s="10">
        <f>1/(C258*Invoer!$G$8*(Invoer!N260+273.15)*10^3)</f>
        <v>1.3236895787502441</v>
      </c>
      <c r="E258" s="20">
        <f>Invoer!M260</f>
        <v>5.476190615354426E-3</v>
      </c>
      <c r="F258" s="21">
        <f>IFERROR(Invoer!V260 * Invoer!$G$11/(Invoer!W260+Invoer!$G$11) * (Invoer!N260 + 273.15) / 273.15,0)</f>
        <v>1410.7052967856087</v>
      </c>
      <c r="G258" s="21">
        <f t="shared" si="11"/>
        <v>33856.927122854606</v>
      </c>
      <c r="H258" s="119">
        <f>IF(Invoer!AJ260=0,0,(2.1473*Invoer!AJ260-11.45))</f>
        <v>65.852800000000002</v>
      </c>
      <c r="I258" s="119">
        <f>IF(Invoer!AK260=0,0,(2.1473*Invoer!AK260-11.45))</f>
        <v>65.852800000000002</v>
      </c>
      <c r="J258" s="119">
        <f>IF(Invoer!AL260=0,0,(2.1473*Invoer!AL260-11.45))</f>
        <v>65.852800000000002</v>
      </c>
      <c r="K258" s="21">
        <f t="shared" si="12"/>
        <v>56896.819199999998</v>
      </c>
      <c r="L258" s="115">
        <f>((Invoer!$G$13/Invoer!$G$14)^-0.49)*34500*((G258 / (24 * 60 * 60) * Invoer!$G$13)/Invoer!$G$7)^0.86</f>
        <v>7.5544945592163337</v>
      </c>
      <c r="M258" s="17">
        <f>IF(L258=0,((Invoer!$G$13/Invoer!$G$14)^-0.49)*34500*((K258 / (24 * 60 * 60) * Invoer!$G$13)/Invoer!$G$7)^0.86,L258)</f>
        <v>7.5544945592163337</v>
      </c>
      <c r="N258" s="9">
        <f>M258*(1.024^(Invoer!M260-20))</f>
        <v>4.7017841161500407</v>
      </c>
      <c r="O258" s="50">
        <f>IF(G258=0,((D258*E258*(1-EXP((-N258/D258)*(Invoer!$G$7/K258))))*(K258/Invoer!$G$7)),((D258*E258*(1-EXP((-N258/D258)*(Invoer!$G$7/G258))))*(G258/Invoer!$G$7)))</f>
        <v>1.5018078713294202E-2</v>
      </c>
      <c r="P258" s="117">
        <f>IFERROR(O258*Invoer!$G$7*(5/(60*24)),0)</f>
        <v>0.59446561573456214</v>
      </c>
      <c r="Q258" s="55"/>
      <c r="U258" s="16">
        <f>Invoer!$G$9*EXP(Invoer!$G$12*(1/(Invoer!P260+273.15)-1/Invoer!$G$10))</f>
        <v>3.1296127209581158E-2</v>
      </c>
      <c r="V258" s="20">
        <f>1/ ( U258*Invoer!$G$8 * (Invoer!P260 + 273.15) * 1000 )</f>
        <v>1.3236895787502441</v>
      </c>
      <c r="W258" s="30">
        <f>Invoer!O260</f>
        <v>0</v>
      </c>
      <c r="X258" s="20">
        <f>Invoer!$C$11*(Invoer!O260-Invoer!$G$20/V258)</f>
        <v>-6.7991771971924952E-4</v>
      </c>
      <c r="Y258" s="11">
        <f t="shared" si="13"/>
        <v>0</v>
      </c>
      <c r="Z258" s="22">
        <f>Y258*Invoer!$C$13 * (5/(60*24))</f>
        <v>0</v>
      </c>
      <c r="AE258" s="20">
        <f>Z258*Invoer!$G$21/1000</f>
        <v>0</v>
      </c>
      <c r="AF258" s="20">
        <f>P258*Invoer!$G$21/1000</f>
        <v>0.15753338816965895</v>
      </c>
      <c r="AK258" s="62">
        <f>IF(Berekeningen!F258/(60/5)*Invoer!$G$18=0,(K258/24)/(60/5),Berekeningen!F258/(60/5)*Invoer!$G$18)</f>
        <v>2.8566782259908572</v>
      </c>
      <c r="AL258" s="17">
        <f>AK258*Invoer!$G$19</f>
        <v>1.8539841686680665</v>
      </c>
    </row>
    <row r="259" spans="1:38" x14ac:dyDescent="0.35">
      <c r="A259" s="61">
        <v>0.88888888888888895</v>
      </c>
      <c r="B259" s="54"/>
      <c r="C259" s="16">
        <f>Invoer!$G$9*EXP(Invoer!$G$12*(1/(Invoer!N261+273.15)-1/Invoer!$G$10))</f>
        <v>3.1306984755290174E-2</v>
      </c>
      <c r="D259" s="10">
        <f>1/(C259*Invoer!$G$8*(Invoer!N261+273.15)*10^3)</f>
        <v>1.3232803297276698</v>
      </c>
      <c r="E259" s="20">
        <f>Invoer!M261</f>
        <v>5.625000130294211E-3</v>
      </c>
      <c r="F259" s="21">
        <f>IFERROR(Invoer!V261 * Invoer!$G$11/(Invoer!W261+Invoer!$G$11) * (Invoer!N261 + 273.15) / 273.15,0)</f>
        <v>1423.0928495971013</v>
      </c>
      <c r="G259" s="21">
        <f t="shared" ref="G259:G290" si="14">F259*24</f>
        <v>34154.228390330434</v>
      </c>
      <c r="H259" s="119">
        <f>IF(Invoer!AJ261=0,0,(2.1473*Invoer!AJ261-11.45))</f>
        <v>65.852800000000002</v>
      </c>
      <c r="I259" s="119">
        <f>IF(Invoer!AK261=0,0,(2.1473*Invoer!AK261-11.45))</f>
        <v>65.852800000000002</v>
      </c>
      <c r="J259" s="119">
        <f>IF(Invoer!AL261=0,0,(2.1473*Invoer!AL261-11.45))</f>
        <v>65.852800000000002</v>
      </c>
      <c r="K259" s="21">
        <f t="shared" si="12"/>
        <v>56896.819199999998</v>
      </c>
      <c r="L259" s="115">
        <f>((Invoer!$G$13/Invoer!$G$14)^-0.49)*34500*((G259 / (24 * 60 * 60) * Invoer!$G$13)/Invoer!$G$7)^0.86</f>
        <v>7.6115092718954687</v>
      </c>
      <c r="M259" s="17">
        <f>IF(L259=0,((Invoer!$G$13/Invoer!$G$14)^-0.49)*34500*((K259 / (24 * 60 * 60) * Invoer!$G$13)/Invoer!$G$7)^0.86,L259)</f>
        <v>7.6115092718954687</v>
      </c>
      <c r="N259" s="9">
        <f>M259*(1.024^(Invoer!M261-20))</f>
        <v>4.7372857863204585</v>
      </c>
      <c r="O259" s="50">
        <f>IF(G259=0,((D259*E259*(1-EXP((-N259/D259)*(Invoer!$G$7/K259))))*(K259/Invoer!$G$7)),((D259*E259*(1-EXP((-N259/D259)*(Invoer!$G$7/G259))))*(G259/Invoer!$G$7)))</f>
        <v>1.5549476113608636E-2</v>
      </c>
      <c r="P259" s="117">
        <f>IFERROR(O259*Invoer!$G$7*(5/(60*24)),0)</f>
        <v>0.61550009616367518</v>
      </c>
      <c r="Q259" s="55"/>
      <c r="U259" s="16">
        <f>Invoer!$G$9*EXP(Invoer!$G$12*(1/(Invoer!P261+273.15)-1/Invoer!$G$10))</f>
        <v>3.1306984755290174E-2</v>
      </c>
      <c r="V259" s="20">
        <f>1/ ( U259*Invoer!$G$8 * (Invoer!P261 + 273.15) * 1000 )</f>
        <v>1.3232803297276698</v>
      </c>
      <c r="W259" s="30">
        <f>Invoer!O261</f>
        <v>0</v>
      </c>
      <c r="X259" s="20">
        <f>Invoer!$C$11*(Invoer!O261-Invoer!$G$20/V259)</f>
        <v>-6.8012799690389059E-4</v>
      </c>
      <c r="Y259" s="11">
        <f t="shared" si="13"/>
        <v>0</v>
      </c>
      <c r="Z259" s="22">
        <f>Y259*Invoer!$C$13 * (5/(60*24))</f>
        <v>0</v>
      </c>
      <c r="AE259" s="20">
        <f>Z259*Invoer!$G$21/1000</f>
        <v>0</v>
      </c>
      <c r="AF259" s="20">
        <f>P259*Invoer!$G$21/1000</f>
        <v>0.16310752548337393</v>
      </c>
      <c r="AK259" s="62">
        <f>IF(Berekeningen!F259/(60/5)*Invoer!$G$18=0,(K259/24)/(60/5),Berekeningen!F259/(60/5)*Invoer!$G$18)</f>
        <v>2.8817630204341298</v>
      </c>
      <c r="AL259" s="17">
        <f>AK259*Invoer!$G$19</f>
        <v>1.8702642002617502</v>
      </c>
    </row>
    <row r="260" spans="1:38" x14ac:dyDescent="0.35">
      <c r="A260" s="61">
        <v>0.89236111111111105</v>
      </c>
      <c r="B260" s="54"/>
      <c r="C260" s="16">
        <f>Invoer!$G$9*EXP(Invoer!$G$12*(1/(Invoer!N262+273.15)-1/Invoer!$G$10))</f>
        <v>3.1316249226051522E-2</v>
      </c>
      <c r="D260" s="10">
        <f>1/(C260*Invoer!$G$8*(Invoer!N262+273.15)*10^3)</f>
        <v>1.3229313385485266</v>
      </c>
      <c r="E260" s="20">
        <f>Invoer!M262</f>
        <v>5.773809645233996E-3</v>
      </c>
      <c r="F260" s="21">
        <f>IFERROR(Invoer!V262 * Invoer!$G$11/(Invoer!W262+Invoer!$G$11) * (Invoer!N262 + 273.15) / 273.15,0)</f>
        <v>1412.8367147501519</v>
      </c>
      <c r="G260" s="21">
        <f t="shared" si="14"/>
        <v>33908.081154003645</v>
      </c>
      <c r="H260" s="119">
        <f>IF(Invoer!AJ262=0,0,(2.1473*Invoer!AJ262-11.45))</f>
        <v>65.852800000000002</v>
      </c>
      <c r="I260" s="119">
        <f>IF(Invoer!AK262=0,0,(2.1473*Invoer!AK262-11.45))</f>
        <v>65.852800000000002</v>
      </c>
      <c r="J260" s="119">
        <f>IF(Invoer!AL262=0,0,(2.1473*Invoer!AL262-11.45))</f>
        <v>65.852800000000002</v>
      </c>
      <c r="K260" s="21">
        <f t="shared" ref="K260:K290" si="15">SUM(H260:J260)*(60/5)*24</f>
        <v>56896.819199999998</v>
      </c>
      <c r="L260" s="115">
        <f>((Invoer!$G$13/Invoer!$G$14)^-0.49)*34500*((G260 / (24 * 60 * 60) * Invoer!$G$13)/Invoer!$G$7)^0.86</f>
        <v>7.5643095586953288</v>
      </c>
      <c r="M260" s="17">
        <f>IF(L260=0,((Invoer!$G$13/Invoer!$G$14)^-0.49)*34500*((K260 / (24 * 60 * 60) * Invoer!$G$13)/Invoer!$G$7)^0.86,L260)</f>
        <v>7.5643095586953288</v>
      </c>
      <c r="N260" s="9">
        <f>M260*(1.024^(Invoer!M262-20))</f>
        <v>4.7079260293719587</v>
      </c>
      <c r="O260" s="50">
        <f>IF(G260=0,((D260*E260*(1-EXP((-N260/D260)*(Invoer!$G$7/K260))))*(K260/Invoer!$G$7)),((D260*E260*(1-EXP((-N260/D260)*(Invoer!$G$7/G260))))*(G260/Invoer!$G$7)))</f>
        <v>1.5852147789743774E-2</v>
      </c>
      <c r="P260" s="117">
        <f>IFERROR(O260*Invoer!$G$7*(5/(60*24)),0)</f>
        <v>0.62748085001069098</v>
      </c>
      <c r="Q260" s="55"/>
      <c r="U260" s="16">
        <f>Invoer!$G$9*EXP(Invoer!$G$12*(1/(Invoer!P262+273.15)-1/Invoer!$G$10))</f>
        <v>3.1316249226051522E-2</v>
      </c>
      <c r="V260" s="20">
        <f>1/ ( U260*Invoer!$G$8 * (Invoer!P262 + 273.15) * 1000 )</f>
        <v>1.3229313385485266</v>
      </c>
      <c r="W260" s="30">
        <f>Invoer!O262</f>
        <v>0</v>
      </c>
      <c r="X260" s="20">
        <f>Invoer!$C$11*(Invoer!O262-Invoer!$G$20/V260)</f>
        <v>-6.8030741564218148E-4</v>
      </c>
      <c r="Y260" s="11">
        <f t="shared" ref="Y260:Y290" si="16">IF(X260&lt;0,0,X260)</f>
        <v>0</v>
      </c>
      <c r="Z260" s="22">
        <f>Y260*Invoer!$C$13 * (5/(60*24))</f>
        <v>0</v>
      </c>
      <c r="AE260" s="20">
        <f>Z260*Invoer!$G$21/1000</f>
        <v>0</v>
      </c>
      <c r="AF260" s="20">
        <f>P260*Invoer!$G$21/1000</f>
        <v>0.16628242525283313</v>
      </c>
      <c r="AK260" s="62">
        <f>IF(Berekeningen!F260/(60/5)*Invoer!$G$18=0,(K260/24)/(60/5),Berekeningen!F260/(60/5)*Invoer!$G$18)</f>
        <v>2.8609943473690573</v>
      </c>
      <c r="AL260" s="17">
        <f>AK260*Invoer!$G$19</f>
        <v>1.8567853314425182</v>
      </c>
    </row>
    <row r="261" spans="1:38" x14ac:dyDescent="0.35">
      <c r="A261" s="61">
        <v>0.89583333333333304</v>
      </c>
      <c r="B261" s="54"/>
      <c r="C261" s="16">
        <f>Invoer!$G$9*EXP(Invoer!$G$12*(1/(Invoer!N263+273.15)-1/Invoer!$G$10))</f>
        <v>3.1317207810006985E-2</v>
      </c>
      <c r="D261" s="10">
        <f>1/(C261*Invoer!$G$8*(Invoer!N263+273.15)*10^3)</f>
        <v>1.3228952399093763</v>
      </c>
      <c r="E261" s="20">
        <f>Invoer!M263</f>
        <v>5.9226191602874678E-3</v>
      </c>
      <c r="F261" s="21">
        <f>IFERROR(Invoer!V263 * Invoer!$G$11/(Invoer!W263+Invoer!$G$11) * (Invoer!N263 + 273.15) / 273.15,0)</f>
        <v>1411.4263796415025</v>
      </c>
      <c r="G261" s="21">
        <f t="shared" si="14"/>
        <v>33874.233111396061</v>
      </c>
      <c r="H261" s="119">
        <f>IF(Invoer!AJ263=0,0,(2.1473*Invoer!AJ263-11.45))</f>
        <v>65.852800000000002</v>
      </c>
      <c r="I261" s="119">
        <f>IF(Invoer!AK263=0,0,(2.1473*Invoer!AK263-11.45))</f>
        <v>65.852800000000002</v>
      </c>
      <c r="J261" s="119">
        <f>IF(Invoer!AL263=0,0,(2.1473*Invoer!AL263-11.45))</f>
        <v>65.852800000000002</v>
      </c>
      <c r="K261" s="21">
        <f t="shared" si="15"/>
        <v>56896.819199999998</v>
      </c>
      <c r="L261" s="115">
        <f>((Invoer!$G$13/Invoer!$G$14)^-0.49)*34500*((G261 / (24 * 60 * 60) * Invoer!$G$13)/Invoer!$G$7)^0.86</f>
        <v>7.5578153170098235</v>
      </c>
      <c r="M261" s="17">
        <f>IF(L261=0,((Invoer!$G$13/Invoer!$G$14)^-0.49)*34500*((K261 / (24 * 60 * 60) * Invoer!$G$13)/Invoer!$G$7)^0.86,L261)</f>
        <v>7.5578153170098235</v>
      </c>
      <c r="N261" s="9">
        <f>M261*(1.024^(Invoer!M263-20))</f>
        <v>4.7039007005945503</v>
      </c>
      <c r="O261" s="50">
        <f>IF(G261=0,((D261*E261*(1-EXP((-N261/D261)*(Invoer!$G$7/K261))))*(K261/Invoer!$G$7)),((D261*E261*(1-EXP((-N261/D261)*(Invoer!$G$7/G261))))*(G261/Invoer!$G$7)))</f>
        <v>1.6245469757660207E-2</v>
      </c>
      <c r="P261" s="117">
        <f>IFERROR(O261*Invoer!$G$7*(5/(60*24)),0)</f>
        <v>0.64304984457404979</v>
      </c>
      <c r="Q261" s="55"/>
      <c r="U261" s="16">
        <f>Invoer!$G$9*EXP(Invoer!$G$12*(1/(Invoer!P263+273.15)-1/Invoer!$G$10))</f>
        <v>3.1317207810006985E-2</v>
      </c>
      <c r="V261" s="20">
        <f>1/ ( U261*Invoer!$G$8 * (Invoer!P263 + 273.15) * 1000 )</f>
        <v>1.3228952399093763</v>
      </c>
      <c r="W261" s="30">
        <f>Invoer!O263</f>
        <v>0</v>
      </c>
      <c r="X261" s="20">
        <f>Invoer!$C$11*(Invoer!O263-Invoer!$G$20/V261)</f>
        <v>-6.8032597960036021E-4</v>
      </c>
      <c r="Y261" s="11">
        <f t="shared" si="16"/>
        <v>0</v>
      </c>
      <c r="Z261" s="22">
        <f>Y261*Invoer!$C$13 * (5/(60*24))</f>
        <v>0</v>
      </c>
      <c r="AE261" s="20">
        <f>Z261*Invoer!$G$21/1000</f>
        <v>0</v>
      </c>
      <c r="AF261" s="20">
        <f>P261*Invoer!$G$21/1000</f>
        <v>0.17040820881212321</v>
      </c>
      <c r="AK261" s="62">
        <f>IF(Berekeningen!F261/(60/5)*Invoer!$G$18=0,(K261/24)/(60/5),Berekeningen!F261/(60/5)*Invoer!$G$18)</f>
        <v>2.8581384187740424</v>
      </c>
      <c r="AL261" s="17">
        <f>AK261*Invoer!$G$19</f>
        <v>1.8549318337843537</v>
      </c>
    </row>
    <row r="262" spans="1:38" x14ac:dyDescent="0.35">
      <c r="A262" s="61">
        <v>0.89930555555555503</v>
      </c>
      <c r="B262" s="54"/>
      <c r="C262" s="16">
        <f>Invoer!$G$9*EXP(Invoer!$G$12*(1/(Invoer!N264+273.15)-1/Invoer!$G$10))</f>
        <v>3.1317207810006985E-2</v>
      </c>
      <c r="D262" s="10">
        <f>1/(C262*Invoer!$G$8*(Invoer!N264+273.15)*10^3)</f>
        <v>1.3228952399093763</v>
      </c>
      <c r="E262" s="20">
        <f>Invoer!M264</f>
        <v>5.0345568576176444E-3</v>
      </c>
      <c r="F262" s="21">
        <f>IFERROR(Invoer!V264 * Invoer!$G$11/(Invoer!W264+Invoer!$G$11) * (Invoer!N264 + 273.15) / 273.15,0)</f>
        <v>1403.9592027400024</v>
      </c>
      <c r="G262" s="21">
        <f t="shared" si="14"/>
        <v>33695.02086576006</v>
      </c>
      <c r="H262" s="119">
        <f>IF(Invoer!AJ264=0,0,(2.1473*Invoer!AJ264-11.45))</f>
        <v>65.852800000000002</v>
      </c>
      <c r="I262" s="119">
        <f>IF(Invoer!AK264=0,0,(2.1473*Invoer!AK264-11.45))</f>
        <v>65.852800000000002</v>
      </c>
      <c r="J262" s="119">
        <f>IF(Invoer!AL264=0,0,(2.1473*Invoer!AL264-11.45))</f>
        <v>65.852800000000002</v>
      </c>
      <c r="K262" s="21">
        <f t="shared" si="15"/>
        <v>56896.819199999998</v>
      </c>
      <c r="L262" s="115">
        <f>((Invoer!$G$13/Invoer!$G$14)^-0.49)*34500*((G262 / (24 * 60 * 60) * Invoer!$G$13)/Invoer!$G$7)^0.86</f>
        <v>7.5234156636836875</v>
      </c>
      <c r="M262" s="17">
        <f>IF(L262=0,((Invoer!$G$13/Invoer!$G$14)^-0.49)*34500*((K262 / (24 * 60 * 60) * Invoer!$G$13)/Invoer!$G$7)^0.86,L262)</f>
        <v>7.5234156636836875</v>
      </c>
      <c r="N262" s="9">
        <f>M262*(1.024^(Invoer!M264-20))</f>
        <v>4.6823921162314965</v>
      </c>
      <c r="O262" s="50">
        <f>IF(G262=0,((D262*E262*(1-EXP((-N262/D262)*(Invoer!$G$7/K262))))*(K262/Invoer!$G$7)),((D262*E262*(1-EXP((-N262/D262)*(Invoer!$G$7/G262))))*(G262/Invoer!$G$7)))</f>
        <v>1.374163283579459E-2</v>
      </c>
      <c r="P262" s="117">
        <f>IFERROR(O262*Invoer!$G$7*(5/(60*24)),0)</f>
        <v>0.54393963308353588</v>
      </c>
      <c r="Q262" s="55"/>
      <c r="U262" s="16">
        <f>Invoer!$G$9*EXP(Invoer!$G$12*(1/(Invoer!P264+273.15)-1/Invoer!$G$10))</f>
        <v>3.1317207810006985E-2</v>
      </c>
      <c r="V262" s="20">
        <f>1/ ( U262*Invoer!$G$8 * (Invoer!P264 + 273.15) * 1000 )</f>
        <v>1.3228952399093763</v>
      </c>
      <c r="W262" s="30">
        <f>Invoer!O264</f>
        <v>0</v>
      </c>
      <c r="X262" s="20">
        <f>Invoer!$C$11*(Invoer!O264-Invoer!$G$20/V262)</f>
        <v>-6.8032597960036021E-4</v>
      </c>
      <c r="Y262" s="11">
        <f t="shared" si="16"/>
        <v>0</v>
      </c>
      <c r="Z262" s="22">
        <f>Y262*Invoer!$C$13 * (5/(60*24))</f>
        <v>0</v>
      </c>
      <c r="AE262" s="20">
        <f>Z262*Invoer!$G$21/1000</f>
        <v>0</v>
      </c>
      <c r="AF262" s="20">
        <f>P262*Invoer!$G$21/1000</f>
        <v>0.14414400276713701</v>
      </c>
      <c r="AK262" s="62">
        <f>IF(Berekeningen!F262/(60/5)*Invoer!$G$18=0,(K262/24)/(60/5),Berekeningen!F262/(60/5)*Invoer!$G$18)</f>
        <v>2.8430173855485048</v>
      </c>
      <c r="AL262" s="17">
        <f>AK262*Invoer!$G$19</f>
        <v>1.8451182832209796</v>
      </c>
    </row>
    <row r="263" spans="1:38" x14ac:dyDescent="0.35">
      <c r="A263" s="61">
        <v>0.90277777777777801</v>
      </c>
      <c r="B263" s="54"/>
      <c r="C263" s="16">
        <f>Invoer!$G$9*EXP(Invoer!$G$12*(1/(Invoer!N265+273.15)-1/Invoer!$G$10))</f>
        <v>3.1323439476252136E-2</v>
      </c>
      <c r="D263" s="10">
        <f>1/(C263*Invoer!$G$8*(Invoer!N265+273.15)*10^3)</f>
        <v>1.3226606165624204</v>
      </c>
      <c r="E263" s="20">
        <f>Invoer!M265</f>
        <v>4.7743055038154125E-3</v>
      </c>
      <c r="F263" s="21">
        <f>IFERROR(Invoer!V265 * Invoer!$G$11/(Invoer!W265+Invoer!$G$11) * (Invoer!N265 + 273.15) / 273.15,0)</f>
        <v>1409.4035401765827</v>
      </c>
      <c r="G263" s="21">
        <f t="shared" si="14"/>
        <v>33825.684964237982</v>
      </c>
      <c r="H263" s="119">
        <f>IF(Invoer!AJ265=0,0,(2.1473*Invoer!AJ265-11.45))</f>
        <v>65.852800000000002</v>
      </c>
      <c r="I263" s="119">
        <f>IF(Invoer!AK265=0,0,(2.1473*Invoer!AK265-11.45))</f>
        <v>65.852800000000002</v>
      </c>
      <c r="J263" s="119">
        <f>IF(Invoer!AL265=0,0,(2.1473*Invoer!AL265-11.45))</f>
        <v>65.852800000000002</v>
      </c>
      <c r="K263" s="21">
        <f t="shared" si="15"/>
        <v>56896.819199999998</v>
      </c>
      <c r="L263" s="115">
        <f>((Invoer!$G$13/Invoer!$G$14)^-0.49)*34500*((G263 / (24 * 60 * 60) * Invoer!$G$13)/Invoer!$G$7)^0.86</f>
        <v>7.5484990590414682</v>
      </c>
      <c r="M263" s="17">
        <f>IF(L263=0,((Invoer!$G$13/Invoer!$G$14)^-0.49)*34500*((K263 / (24 * 60 * 60) * Invoer!$G$13)/Invoer!$G$7)^0.86,L263)</f>
        <v>7.5484990590414682</v>
      </c>
      <c r="N263" s="9">
        <f>M263*(1.024^(Invoer!M265-20))</f>
        <v>4.6979744181964938</v>
      </c>
      <c r="O263" s="50">
        <f>IF(G263=0,((D263*E263*(1-EXP((-N263/D263)*(Invoer!$G$7/K263))))*(K263/Invoer!$G$7)),((D263*E263*(1-EXP((-N263/D263)*(Invoer!$G$7/G263))))*(G263/Invoer!$G$7)))</f>
        <v>1.307698854887695E-2</v>
      </c>
      <c r="P263" s="117">
        <f>IFERROR(O263*Invoer!$G$7*(5/(60*24)),0)</f>
        <v>0.51763079672637924</v>
      </c>
      <c r="Q263" s="55"/>
      <c r="U263" s="16">
        <f>Invoer!$G$9*EXP(Invoer!$G$12*(1/(Invoer!P265+273.15)-1/Invoer!$G$10))</f>
        <v>3.1323439476252136E-2</v>
      </c>
      <c r="V263" s="20">
        <f>1/ ( U263*Invoer!$G$8 * (Invoer!P265 + 273.15) * 1000 )</f>
        <v>1.3226606165624204</v>
      </c>
      <c r="W263" s="30">
        <f>Invoer!O265</f>
        <v>0</v>
      </c>
      <c r="X263" s="20">
        <f>Invoer!$C$11*(Invoer!O265-Invoer!$G$20/V263)</f>
        <v>-6.8044666086685898E-4</v>
      </c>
      <c r="Y263" s="11">
        <f t="shared" si="16"/>
        <v>0</v>
      </c>
      <c r="Z263" s="22">
        <f>Y263*Invoer!$C$13 * (5/(60*24))</f>
        <v>0</v>
      </c>
      <c r="AE263" s="20">
        <f>Z263*Invoer!$G$21/1000</f>
        <v>0</v>
      </c>
      <c r="AF263" s="20">
        <f>P263*Invoer!$G$21/1000</f>
        <v>0.13717216113249048</v>
      </c>
      <c r="AK263" s="62">
        <f>IF(Berekeningen!F263/(60/5)*Invoer!$G$18=0,(K263/24)/(60/5),Berekeningen!F263/(60/5)*Invoer!$G$18)</f>
        <v>2.8540421688575797</v>
      </c>
      <c r="AL263" s="17">
        <f>AK263*Invoer!$G$19</f>
        <v>1.8522733675885692</v>
      </c>
    </row>
    <row r="264" spans="1:38" x14ac:dyDescent="0.35">
      <c r="A264" s="61">
        <v>0.90625</v>
      </c>
      <c r="B264" s="54"/>
      <c r="C264" s="16">
        <f>Invoer!$G$9*EXP(Invoer!$G$12*(1/(Invoer!N266+273.15)-1/Invoer!$G$10))</f>
        <v>3.1329432886297748E-2</v>
      </c>
      <c r="D264" s="10">
        <f>1/(C264*Invoer!$G$8*(Invoer!N266+273.15)*10^3)</f>
        <v>1.322435046297235</v>
      </c>
      <c r="E264" s="20">
        <f>Invoer!M266</f>
        <v>4.7743055038154125E-3</v>
      </c>
      <c r="F264" s="21">
        <f>IFERROR(Invoer!V266 * Invoer!$G$11/(Invoer!W266+Invoer!$G$11) * (Invoer!N266 + 273.15) / 273.15,0)</f>
        <v>1412.1625470899016</v>
      </c>
      <c r="G264" s="21">
        <f t="shared" si="14"/>
        <v>33891.901130157639</v>
      </c>
      <c r="H264" s="119">
        <f>IF(Invoer!AJ266=0,0,(2.1473*Invoer!AJ266-11.45))</f>
        <v>65.852800000000002</v>
      </c>
      <c r="I264" s="119">
        <f>IF(Invoer!AK266=0,0,(2.1473*Invoer!AK266-11.45))</f>
        <v>65.852800000000002</v>
      </c>
      <c r="J264" s="119">
        <f>IF(Invoer!AL266=0,0,(2.1473*Invoer!AL266-11.45))</f>
        <v>65.852800000000002</v>
      </c>
      <c r="K264" s="21">
        <f t="shared" si="15"/>
        <v>56896.819199999998</v>
      </c>
      <c r="L264" s="115">
        <f>((Invoer!$G$13/Invoer!$G$14)^-0.49)*34500*((G264 / (24 * 60 * 60) * Invoer!$G$13)/Invoer!$G$7)^0.86</f>
        <v>7.5612052979232205</v>
      </c>
      <c r="M264" s="17">
        <f>IF(L264=0,((Invoer!$G$13/Invoer!$G$14)^-0.49)*34500*((K264 / (24 * 60 * 60) * Invoer!$G$13)/Invoer!$G$7)^0.86,L264)</f>
        <v>7.5612052979232205</v>
      </c>
      <c r="N264" s="9">
        <f>M264*(1.024^(Invoer!M266-20))</f>
        <v>4.7058824254375446</v>
      </c>
      <c r="O264" s="50">
        <f>IF(G264=0,((D264*E264*(1-EXP((-N264/D264)*(Invoer!$G$7/K264))))*(K264/Invoer!$G$7)),((D264*E264*(1-EXP((-N264/D264)*(Invoer!$G$7/G264))))*(G264/Invoer!$G$7)))</f>
        <v>1.3099652405789249E-2</v>
      </c>
      <c r="P264" s="117">
        <f>IFERROR(O264*Invoer!$G$7*(5/(60*24)),0)</f>
        <v>0.51852790772915769</v>
      </c>
      <c r="Q264" s="55"/>
      <c r="U264" s="16">
        <f>Invoer!$G$9*EXP(Invoer!$G$12*(1/(Invoer!P266+273.15)-1/Invoer!$G$10))</f>
        <v>3.1329432886297748E-2</v>
      </c>
      <c r="V264" s="20">
        <f>1/ ( U264*Invoer!$G$8 * (Invoer!P266 + 273.15) * 1000 )</f>
        <v>1.322435046297235</v>
      </c>
      <c r="W264" s="30">
        <f>Invoer!O266</f>
        <v>0</v>
      </c>
      <c r="X264" s="20">
        <f>Invoer!$C$11*(Invoer!O266-Invoer!$G$20/V264)</f>
        <v>-6.8056272595010527E-4</v>
      </c>
      <c r="Y264" s="11">
        <f t="shared" si="16"/>
        <v>0</v>
      </c>
      <c r="Z264" s="22">
        <f>Y264*Invoer!$C$13 * (5/(60*24))</f>
        <v>0</v>
      </c>
      <c r="AE264" s="20">
        <f>Z264*Invoer!$G$21/1000</f>
        <v>0</v>
      </c>
      <c r="AF264" s="20">
        <f>P264*Invoer!$G$21/1000</f>
        <v>0.13740989554822677</v>
      </c>
      <c r="AK264" s="62">
        <f>IF(Berekeningen!F264/(60/5)*Invoer!$G$18=0,(K264/24)/(60/5),Berekeningen!F264/(60/5)*Invoer!$G$18)</f>
        <v>2.8596291578570505</v>
      </c>
      <c r="AL264" s="17">
        <f>AK264*Invoer!$G$19</f>
        <v>1.8558993234492258</v>
      </c>
    </row>
    <row r="265" spans="1:38" x14ac:dyDescent="0.35">
      <c r="A265" s="61">
        <v>0.90972222222222199</v>
      </c>
      <c r="B265" s="54"/>
      <c r="C265" s="16">
        <f>Invoer!$G$9*EXP(Invoer!$G$12*(1/(Invoer!N267+273.15)-1/Invoer!$G$10))</f>
        <v>3.1331590855573292E-2</v>
      </c>
      <c r="D265" s="10">
        <f>1/(C265*Invoer!$G$8*(Invoer!N267+273.15)*10^3)</f>
        <v>1.3223538479870083</v>
      </c>
      <c r="E265" s="20">
        <f>Invoer!M267</f>
        <v>4.7743055038154125E-3</v>
      </c>
      <c r="F265" s="21">
        <f>IFERROR(Invoer!V267 * Invoer!$G$11/(Invoer!W267+Invoer!$G$11) * (Invoer!N267 + 273.15) / 273.15,0)</f>
        <v>1409.904088834573</v>
      </c>
      <c r="G265" s="21">
        <f t="shared" si="14"/>
        <v>33837.698132029749</v>
      </c>
      <c r="H265" s="119">
        <f>IF(Invoer!AJ267=0,0,(2.1473*Invoer!AJ267-11.45))</f>
        <v>65.852800000000002</v>
      </c>
      <c r="I265" s="119">
        <f>IF(Invoer!AK267=0,0,(2.1473*Invoer!AK267-11.45))</f>
        <v>65.852800000000002</v>
      </c>
      <c r="J265" s="119">
        <f>IF(Invoer!AL267=0,0,(2.1473*Invoer!AL267-11.45))</f>
        <v>65.852800000000002</v>
      </c>
      <c r="K265" s="21">
        <f t="shared" si="15"/>
        <v>56896.819199999998</v>
      </c>
      <c r="L265" s="115">
        <f>((Invoer!$G$13/Invoer!$G$14)^-0.49)*34500*((G265 / (24 * 60 * 60) * Invoer!$G$13)/Invoer!$G$7)^0.86</f>
        <v>7.5508045276030504</v>
      </c>
      <c r="M265" s="17">
        <f>IF(L265=0,((Invoer!$G$13/Invoer!$G$14)^-0.49)*34500*((K265 / (24 * 60 * 60) * Invoer!$G$13)/Invoer!$G$7)^0.86,L265)</f>
        <v>7.5508045276030504</v>
      </c>
      <c r="N265" s="9">
        <f>M265*(1.024^(Invoer!M267-20))</f>
        <v>4.6994092772644427</v>
      </c>
      <c r="O265" s="50">
        <f>IF(G265=0,((D265*E265*(1-EXP((-N265/D265)*(Invoer!$G$7/K265))))*(K265/Invoer!$G$7)),((D265*E265*(1-EXP((-N265/D265)*(Invoer!$G$7/G265))))*(G265/Invoer!$G$7)))</f>
        <v>1.3079833712876266E-2</v>
      </c>
      <c r="P265" s="117">
        <f>IFERROR(O265*Invoer!$G$7*(5/(60*24)),0)</f>
        <v>0.51774341780135225</v>
      </c>
      <c r="Q265" s="55"/>
      <c r="U265" s="16">
        <f>Invoer!$G$9*EXP(Invoer!$G$12*(1/(Invoer!P267+273.15)-1/Invoer!$G$10))</f>
        <v>3.1331590855573292E-2</v>
      </c>
      <c r="V265" s="20">
        <f>1/ ( U265*Invoer!$G$8 * (Invoer!P267 + 273.15) * 1000 )</f>
        <v>1.3223538479870083</v>
      </c>
      <c r="W265" s="30">
        <f>Invoer!O267</f>
        <v>0</v>
      </c>
      <c r="X265" s="20">
        <f>Invoer!$C$11*(Invoer!O267-Invoer!$G$20/V265)</f>
        <v>-6.8060451547825201E-4</v>
      </c>
      <c r="Y265" s="11">
        <f t="shared" si="16"/>
        <v>0</v>
      </c>
      <c r="Z265" s="22">
        <f>Y265*Invoer!$C$13 * (5/(60*24))</f>
        <v>0</v>
      </c>
      <c r="AE265" s="20">
        <f>Z265*Invoer!$G$21/1000</f>
        <v>0</v>
      </c>
      <c r="AF265" s="20">
        <f>P265*Invoer!$G$21/1000</f>
        <v>0.13720200571735833</v>
      </c>
      <c r="AK265" s="62">
        <f>IF(Berekeningen!F265/(60/5)*Invoer!$G$18=0,(K265/24)/(60/5),Berekeningen!F265/(60/5)*Invoer!$G$18)</f>
        <v>2.85505577989001</v>
      </c>
      <c r="AL265" s="17">
        <f>AK265*Invoer!$G$19</f>
        <v>1.8529312011486165</v>
      </c>
    </row>
    <row r="266" spans="1:38" x14ac:dyDescent="0.35">
      <c r="A266" s="61">
        <v>0.91319444444444398</v>
      </c>
      <c r="B266" s="54"/>
      <c r="C266" s="16">
        <f>Invoer!$G$9*EXP(Invoer!$G$12*(1/(Invoer!N268+273.15)-1/Invoer!$G$10))</f>
        <v>3.1331830672717262E-2</v>
      </c>
      <c r="D266" s="10">
        <f>1/(C266*Invoer!$G$8*(Invoer!N268+273.15)*10^3)</f>
        <v>1.3223448249913821</v>
      </c>
      <c r="E266" s="20">
        <f>Invoer!M268</f>
        <v>6.6695601524164282E-3</v>
      </c>
      <c r="F266" s="21">
        <f>IFERROR(Invoer!V268 * Invoer!$G$11/(Invoer!W268+Invoer!$G$11) * (Invoer!N268 + 273.15) / 273.15,0)</f>
        <v>1421.8761901071789</v>
      </c>
      <c r="G266" s="21">
        <f t="shared" si="14"/>
        <v>34125.02856257229</v>
      </c>
      <c r="H266" s="119">
        <f>IF(Invoer!AJ268=0,0,(2.1473*Invoer!AJ268-11.45))</f>
        <v>65.852800000000002</v>
      </c>
      <c r="I266" s="119">
        <f>IF(Invoer!AK268=0,0,(2.1473*Invoer!AK268-11.45))</f>
        <v>65.852800000000002</v>
      </c>
      <c r="J266" s="119">
        <f>IF(Invoer!AL268=0,0,(2.1473*Invoer!AL268-11.45))</f>
        <v>65.852800000000002</v>
      </c>
      <c r="K266" s="21">
        <f t="shared" si="15"/>
        <v>56896.819199999998</v>
      </c>
      <c r="L266" s="115">
        <f>((Invoer!$G$13/Invoer!$G$14)^-0.49)*34500*((G266 / (24 * 60 * 60) * Invoer!$G$13)/Invoer!$G$7)^0.86</f>
        <v>7.6059125846048499</v>
      </c>
      <c r="M266" s="17">
        <f>IF(L266=0,((Invoer!$G$13/Invoer!$G$14)^-0.49)*34500*((K266 / (24 * 60 * 60) * Invoer!$G$13)/Invoer!$G$7)^0.86,L266)</f>
        <v>7.6059125846048499</v>
      </c>
      <c r="N266" s="9">
        <f>M266*(1.024^(Invoer!M268-20))</f>
        <v>4.7339197681401419</v>
      </c>
      <c r="O266" s="50">
        <f>IF(G266=0,((D266*E266*(1-EXP((-N266/D266)*(Invoer!$G$7/K266))))*(K266/Invoer!$G$7)),((D266*E266*(1-EXP((-N266/D266)*(Invoer!$G$7/G266))))*(G266/Invoer!$G$7)))</f>
        <v>1.8416354578738588E-2</v>
      </c>
      <c r="P266" s="117">
        <f>IFERROR(O266*Invoer!$G$7*(5/(60*24)),0)</f>
        <v>0.72898070207506904</v>
      </c>
      <c r="Q266" s="55"/>
      <c r="U266" s="16">
        <f>Invoer!$G$9*EXP(Invoer!$G$12*(1/(Invoer!P268+273.15)-1/Invoer!$G$10))</f>
        <v>3.1331830672717262E-2</v>
      </c>
      <c r="V266" s="20">
        <f>1/ ( U266*Invoer!$G$8 * (Invoer!P268 + 273.15) * 1000 )</f>
        <v>1.3223448249913821</v>
      </c>
      <c r="W266" s="30">
        <f>Invoer!O268</f>
        <v>0</v>
      </c>
      <c r="X266" s="20">
        <f>Invoer!$C$11*(Invoer!O268-Invoer!$G$20/V266)</f>
        <v>-6.8060915957066299E-4</v>
      </c>
      <c r="Y266" s="11">
        <f t="shared" si="16"/>
        <v>0</v>
      </c>
      <c r="Z266" s="22">
        <f>Y266*Invoer!$C$13 * (5/(60*24))</f>
        <v>0</v>
      </c>
      <c r="AE266" s="20">
        <f>Z266*Invoer!$G$21/1000</f>
        <v>0</v>
      </c>
      <c r="AF266" s="20">
        <f>P266*Invoer!$G$21/1000</f>
        <v>0.19317988604989331</v>
      </c>
      <c r="AK266" s="62">
        <f>IF(Berekeningen!F266/(60/5)*Invoer!$G$18=0,(K266/24)/(60/5),Berekeningen!F266/(60/5)*Invoer!$G$18)</f>
        <v>2.8792992849670371</v>
      </c>
      <c r="AL266" s="17">
        <f>AK266*Invoer!$G$19</f>
        <v>1.8686652359436071</v>
      </c>
    </row>
    <row r="267" spans="1:38" x14ac:dyDescent="0.35">
      <c r="A267" s="61">
        <v>0.91666666666666696</v>
      </c>
      <c r="B267" s="54"/>
      <c r="C267" s="16">
        <f>Invoer!$G$9*EXP(Invoer!$G$12*(1/(Invoer!N269+273.15)-1/Invoer!$G$10))</f>
        <v>3.1334468808751861E-2</v>
      </c>
      <c r="D267" s="10">
        <f>1/(C267*Invoer!$G$8*(Invoer!N269+273.15)*10^3)</f>
        <v>1.3222455750533642</v>
      </c>
      <c r="E267" s="20">
        <f>Invoer!M269</f>
        <v>5.1732998521174522E-3</v>
      </c>
      <c r="F267" s="21">
        <f>IFERROR(Invoer!V269 * Invoer!$G$11/(Invoer!W269+Invoer!$G$11) * (Invoer!N269 + 273.15) / 273.15,0)</f>
        <v>1408.9201926571861</v>
      </c>
      <c r="G267" s="21">
        <f t="shared" si="14"/>
        <v>33814.084623772469</v>
      </c>
      <c r="H267" s="119">
        <f>IF(Invoer!AJ269=0,0,(2.1473*Invoer!AJ269-11.45))</f>
        <v>65.852800000000002</v>
      </c>
      <c r="I267" s="119">
        <f>IF(Invoer!AK269=0,0,(2.1473*Invoer!AK269-11.45))</f>
        <v>65.852800000000002</v>
      </c>
      <c r="J267" s="119">
        <f>IF(Invoer!AL269=0,0,(2.1473*Invoer!AL269-11.45))</f>
        <v>65.852800000000002</v>
      </c>
      <c r="K267" s="21">
        <f t="shared" si="15"/>
        <v>56896.819199999998</v>
      </c>
      <c r="L267" s="115">
        <f>((Invoer!$G$13/Invoer!$G$14)^-0.49)*34500*((G267 / (24 * 60 * 60) * Invoer!$G$13)/Invoer!$G$7)^0.86</f>
        <v>7.5462727081209202</v>
      </c>
      <c r="M267" s="17">
        <f>IF(L267=0,((Invoer!$G$13/Invoer!$G$14)^-0.49)*34500*((K267 / (24 * 60 * 60) * Invoer!$G$13)/Invoer!$G$7)^0.86,L267)</f>
        <v>7.5462727081209202</v>
      </c>
      <c r="N267" s="9">
        <f>M267*(1.024^(Invoer!M269-20))</f>
        <v>4.6966332426359205</v>
      </c>
      <c r="O267" s="50">
        <f>IF(G267=0,((D267*E267*(1-EXP((-N267/D267)*(Invoer!$G$7/K267))))*(K267/Invoer!$G$7)),((D267*E267*(1-EXP((-N267/D267)*(Invoer!$G$7/G267))))*(G267/Invoer!$G$7)))</f>
        <v>1.4163267843008294E-2</v>
      </c>
      <c r="P267" s="117">
        <f>IFERROR(O267*Invoer!$G$7*(5/(60*24)),0)</f>
        <v>0.56062935211907827</v>
      </c>
      <c r="Q267" s="55"/>
      <c r="U267" s="16">
        <f>Invoer!$G$9*EXP(Invoer!$G$12*(1/(Invoer!P269+273.15)-1/Invoer!$G$10))</f>
        <v>3.1334468808751861E-2</v>
      </c>
      <c r="V267" s="20">
        <f>1/ ( U267*Invoer!$G$8 * (Invoer!P269 + 273.15) * 1000 )</f>
        <v>1.3222455750533642</v>
      </c>
      <c r="W267" s="30">
        <f>Invoer!O269</f>
        <v>0</v>
      </c>
      <c r="X267" s="20">
        <f>Invoer!$C$11*(Invoer!O269-Invoer!$G$20/V267)</f>
        <v>-6.8066024721896083E-4</v>
      </c>
      <c r="Y267" s="11">
        <f t="shared" si="16"/>
        <v>0</v>
      </c>
      <c r="Z267" s="22">
        <f>Y267*Invoer!$C$13 * (5/(60*24))</f>
        <v>0</v>
      </c>
      <c r="AE267" s="20">
        <f>Z267*Invoer!$G$21/1000</f>
        <v>0</v>
      </c>
      <c r="AF267" s="20">
        <f>P267*Invoer!$G$21/1000</f>
        <v>0.14856677831155574</v>
      </c>
      <c r="AK267" s="62">
        <f>IF(Berekeningen!F267/(60/5)*Invoer!$G$18=0,(K267/24)/(60/5),Berekeningen!F267/(60/5)*Invoer!$G$18)</f>
        <v>2.8530633901308016</v>
      </c>
      <c r="AL267" s="17">
        <f>AK267*Invoer!$G$19</f>
        <v>1.8516381401948903</v>
      </c>
    </row>
    <row r="268" spans="1:38" x14ac:dyDescent="0.35">
      <c r="A268" s="61">
        <v>0.92013888888888895</v>
      </c>
      <c r="B268" s="54"/>
      <c r="C268" s="16">
        <f>Invoer!$G$9*EXP(Invoer!$G$12*(1/(Invoer!N270+273.15)-1/Invoer!$G$10))</f>
        <v>3.1337706890657395E-2</v>
      </c>
      <c r="D268" s="10">
        <f>1/(C268*Invoer!$G$8*(Invoer!N270+273.15)*10^3)</f>
        <v>1.3221237758628563</v>
      </c>
      <c r="E268" s="20">
        <f>Invoer!M270</f>
        <v>4.9981316697085276E-3</v>
      </c>
      <c r="F268" s="21">
        <f>IFERROR(Invoer!V270 * Invoer!$G$11/(Invoer!W270+Invoer!$G$11) * (Invoer!N270 + 273.15) / 273.15,0)</f>
        <v>1413.0511862888072</v>
      </c>
      <c r="G268" s="21">
        <f t="shared" si="14"/>
        <v>33913.228470931375</v>
      </c>
      <c r="H268" s="119">
        <f>IF(Invoer!AJ270=0,0,(2.1473*Invoer!AJ270-11.45))</f>
        <v>65.852800000000002</v>
      </c>
      <c r="I268" s="119">
        <f>IF(Invoer!AK270=0,0,(2.1473*Invoer!AK270-11.45))</f>
        <v>65.852800000000002</v>
      </c>
      <c r="J268" s="119">
        <f>IF(Invoer!AL270=0,0,(2.1473*Invoer!AL270-11.45))</f>
        <v>65.852800000000002</v>
      </c>
      <c r="K268" s="21">
        <f t="shared" si="15"/>
        <v>56896.819199999998</v>
      </c>
      <c r="L268" s="115">
        <f>((Invoer!$G$13/Invoer!$G$14)^-0.49)*34500*((G268 / (24 * 60 * 60) * Invoer!$G$13)/Invoer!$G$7)^0.86</f>
        <v>7.5652970671562887</v>
      </c>
      <c r="M268" s="17">
        <f>IF(L268=0,((Invoer!$G$13/Invoer!$G$14)^-0.49)*34500*((K268 / (24 * 60 * 60) * Invoer!$G$13)/Invoer!$G$7)^0.86,L268)</f>
        <v>7.5652970671562887</v>
      </c>
      <c r="N268" s="9">
        <f>M268*(1.024^(Invoer!M270-20))</f>
        <v>4.7084540222111295</v>
      </c>
      <c r="O268" s="50">
        <f>IF(G268=0,((D268*E268*(1-EXP((-N268/D268)*(Invoer!$G$7/K268))))*(K268/Invoer!$G$7)),((D268*E268*(1-EXP((-N268/D268)*(Invoer!$G$7/G268))))*(G268/Invoer!$G$7)))</f>
        <v>1.3720267441968652E-2</v>
      </c>
      <c r="P268" s="117">
        <f>IFERROR(O268*Invoer!$G$7*(5/(60*24)),0)</f>
        <v>0.54309391957792585</v>
      </c>
      <c r="Q268" s="55"/>
      <c r="U268" s="16">
        <f>Invoer!$G$9*EXP(Invoer!$G$12*(1/(Invoer!P270+273.15)-1/Invoer!$G$10))</f>
        <v>3.1337706890657395E-2</v>
      </c>
      <c r="V268" s="20">
        <f>1/ ( U268*Invoer!$G$8 * (Invoer!P270 + 273.15) * 1000 )</f>
        <v>1.3221237758628563</v>
      </c>
      <c r="W268" s="30">
        <f>Invoer!O270</f>
        <v>0</v>
      </c>
      <c r="X268" s="20">
        <f>Invoer!$C$11*(Invoer!O270-Invoer!$G$20/V268)</f>
        <v>-6.8072295229138727E-4</v>
      </c>
      <c r="Y268" s="11">
        <f t="shared" si="16"/>
        <v>0</v>
      </c>
      <c r="Z268" s="22">
        <f>Y268*Invoer!$C$13 * (5/(60*24))</f>
        <v>0</v>
      </c>
      <c r="AE268" s="20">
        <f>Z268*Invoer!$G$21/1000</f>
        <v>0</v>
      </c>
      <c r="AF268" s="20">
        <f>P268*Invoer!$G$21/1000</f>
        <v>0.14391988868815037</v>
      </c>
      <c r="AK268" s="62">
        <f>IF(Berekeningen!F268/(60/5)*Invoer!$G$18=0,(K268/24)/(60/5),Berekeningen!F268/(60/5)*Invoer!$G$18)</f>
        <v>2.8614286522348342</v>
      </c>
      <c r="AL268" s="17">
        <f>AK268*Invoer!$G$19</f>
        <v>1.8570671953004074</v>
      </c>
    </row>
    <row r="269" spans="1:38" x14ac:dyDescent="0.35">
      <c r="A269" s="61">
        <v>0.92361111111111105</v>
      </c>
      <c r="B269" s="54"/>
      <c r="C269" s="16">
        <f>Invoer!$G$9*EXP(Invoer!$G$12*(1/(Invoer!N271+273.15)-1/Invoer!$G$10))</f>
        <v>3.1345743890271914E-2</v>
      </c>
      <c r="D269" s="10">
        <f>1/(C269*Invoer!$G$8*(Invoer!N271+273.15)*10^3)</f>
        <v>1.3218215693737219</v>
      </c>
      <c r="E269" s="20">
        <f>Invoer!M271</f>
        <v>4.8229634874132898E-3</v>
      </c>
      <c r="F269" s="21">
        <f>IFERROR(Invoer!V271 * Invoer!$G$11/(Invoer!W271+Invoer!$G$11) * (Invoer!N271 + 273.15) / 273.15,0)</f>
        <v>1400.9488639557542</v>
      </c>
      <c r="G269" s="21">
        <f t="shared" si="14"/>
        <v>33622.772734938102</v>
      </c>
      <c r="H269" s="119">
        <f>IF(Invoer!AJ271=0,0,(2.1473*Invoer!AJ271-11.45))</f>
        <v>65.852800000000002</v>
      </c>
      <c r="I269" s="119">
        <f>IF(Invoer!AK271=0,0,(2.1473*Invoer!AK271-11.45))</f>
        <v>65.852800000000002</v>
      </c>
      <c r="J269" s="119">
        <f>IF(Invoer!AL271=0,0,(2.1473*Invoer!AL271-11.45))</f>
        <v>65.852800000000002</v>
      </c>
      <c r="K269" s="21">
        <f t="shared" si="15"/>
        <v>56896.819199999998</v>
      </c>
      <c r="L269" s="115">
        <f>((Invoer!$G$13/Invoer!$G$14)^-0.49)*34500*((G269 / (24 * 60 * 60) * Invoer!$G$13)/Invoer!$G$7)^0.86</f>
        <v>7.5095404517035735</v>
      </c>
      <c r="M269" s="17">
        <f>IF(L269=0,((Invoer!$G$13/Invoer!$G$14)^-0.49)*34500*((K269 / (24 * 60 * 60) * Invoer!$G$13)/Invoer!$G$7)^0.86,L269)</f>
        <v>7.5095404517035735</v>
      </c>
      <c r="N269" s="9">
        <f>M269*(1.024^(Invoer!M271-20))</f>
        <v>4.6737330655046261</v>
      </c>
      <c r="O269" s="50">
        <f>IF(G269=0,((D269*E269*(1-EXP((-N269/D269)*(Invoer!$G$7/K269))))*(K269/Invoer!$G$7)),((D269*E269*(1-EXP((-N269/D269)*(Invoer!$G$7/G269))))*(G269/Invoer!$G$7)))</f>
        <v>1.3132737554456314E-2</v>
      </c>
      <c r="P269" s="117">
        <f>IFERROR(O269*Invoer!$G$7*(5/(60*24)),0)</f>
        <v>0.51983752819722917</v>
      </c>
      <c r="Q269" s="55"/>
      <c r="U269" s="16">
        <f>Invoer!$G$9*EXP(Invoer!$G$12*(1/(Invoer!P271+273.15)-1/Invoer!$G$10))</f>
        <v>3.1345743890271914E-2</v>
      </c>
      <c r="V269" s="20">
        <f>1/ ( U269*Invoer!$G$8 * (Invoer!P271 + 273.15) * 1000 )</f>
        <v>1.3218215693737219</v>
      </c>
      <c r="W269" s="30">
        <f>Invoer!O271</f>
        <v>0</v>
      </c>
      <c r="X269" s="20">
        <f>Invoer!$C$11*(Invoer!O271-Invoer!$G$20/V269)</f>
        <v>-6.8087858516820794E-4</v>
      </c>
      <c r="Y269" s="11">
        <f t="shared" si="16"/>
        <v>0</v>
      </c>
      <c r="Z269" s="22">
        <f>Y269*Invoer!$C$13 * (5/(60*24))</f>
        <v>0</v>
      </c>
      <c r="AE269" s="20">
        <f>Z269*Invoer!$G$21/1000</f>
        <v>0</v>
      </c>
      <c r="AF269" s="20">
        <f>P269*Invoer!$G$21/1000</f>
        <v>0.13775694497226573</v>
      </c>
      <c r="AK269" s="62">
        <f>IF(Berekeningen!F269/(60/5)*Invoer!$G$18=0,(K269/24)/(60/5),Berekeningen!F269/(60/5)*Invoer!$G$18)</f>
        <v>2.836921449510402</v>
      </c>
      <c r="AL269" s="17">
        <f>AK269*Invoer!$G$19</f>
        <v>1.841162020732251</v>
      </c>
    </row>
    <row r="270" spans="1:38" x14ac:dyDescent="0.35">
      <c r="A270" s="61">
        <v>0.92708333333333304</v>
      </c>
      <c r="B270" s="54"/>
      <c r="C270" s="16">
        <f>Invoer!$G$9*EXP(Invoer!$G$12*(1/(Invoer!N272+273.15)-1/Invoer!$G$10))</f>
        <v>3.1345983839264804E-2</v>
      </c>
      <c r="D270" s="10">
        <f>1/(C270*Invoer!$G$8*(Invoer!N272+273.15)*10^3)</f>
        <v>1.321812549072108</v>
      </c>
      <c r="E270" s="20">
        <f>Invoer!M272</f>
        <v>4.6477953050043652E-3</v>
      </c>
      <c r="F270" s="21">
        <f>IFERROR(Invoer!V272 * Invoer!$G$11/(Invoer!W272+Invoer!$G$11) * (Invoer!N272 + 273.15) / 273.15,0)</f>
        <v>1392.0551790458758</v>
      </c>
      <c r="G270" s="21">
        <f t="shared" si="14"/>
        <v>33409.324297101019</v>
      </c>
      <c r="H270" s="119">
        <f>IF(Invoer!AJ272=0,0,(2.1473*Invoer!AJ272-11.45))</f>
        <v>65.852800000000002</v>
      </c>
      <c r="I270" s="119">
        <f>IF(Invoer!AK272=0,0,(2.1473*Invoer!AK272-11.45))</f>
        <v>65.852800000000002</v>
      </c>
      <c r="J270" s="119">
        <f>IF(Invoer!AL272=0,0,(2.1473*Invoer!AL272-11.45))</f>
        <v>65.852800000000002</v>
      </c>
      <c r="K270" s="21">
        <f t="shared" si="15"/>
        <v>56896.819199999998</v>
      </c>
      <c r="L270" s="115">
        <f>((Invoer!$G$13/Invoer!$G$14)^-0.49)*34500*((G270 / (24 * 60 * 60) * Invoer!$G$13)/Invoer!$G$7)^0.86</f>
        <v>7.4685233768696442</v>
      </c>
      <c r="M270" s="17">
        <f>IF(L270=0,((Invoer!$G$13/Invoer!$G$14)^-0.49)*34500*((K270 / (24 * 60 * 60) * Invoer!$G$13)/Invoer!$G$7)^0.86,L270)</f>
        <v>7.4685233768696442</v>
      </c>
      <c r="N270" s="9">
        <f>M270*(1.024^(Invoer!M272-20))</f>
        <v>4.6481858469799535</v>
      </c>
      <c r="O270" s="50">
        <f>IF(G270=0,((D270*E270*(1-EXP((-N270/D270)*(Invoer!$G$7/K270))))*(K270/Invoer!$G$7)),((D270*E270*(1-EXP((-N270/D270)*(Invoer!$G$7/G270))))*(G270/Invoer!$G$7)))</f>
        <v>1.2581152775683809E-2</v>
      </c>
      <c r="P270" s="117">
        <f>IFERROR(O270*Invoer!$G$7*(5/(60*24)),0)</f>
        <v>0.49800396403748404</v>
      </c>
      <c r="Q270" s="55"/>
      <c r="U270" s="16">
        <f>Invoer!$G$9*EXP(Invoer!$G$12*(1/(Invoer!P272+273.15)-1/Invoer!$G$10))</f>
        <v>3.1345983839264804E-2</v>
      </c>
      <c r="V270" s="20">
        <f>1/ ( U270*Invoer!$G$8 * (Invoer!P272 + 273.15) * 1000 )</f>
        <v>1.321812549072108</v>
      </c>
      <c r="W270" s="30">
        <f>Invoer!O272</f>
        <v>0</v>
      </c>
      <c r="X270" s="20">
        <f>Invoer!$C$11*(Invoer!O272-Invoer!$G$20/V270)</f>
        <v>-6.8088323161388201E-4</v>
      </c>
      <c r="Y270" s="11">
        <f t="shared" si="16"/>
        <v>0</v>
      </c>
      <c r="Z270" s="22">
        <f>Y270*Invoer!$C$13 * (5/(60*24))</f>
        <v>0</v>
      </c>
      <c r="AE270" s="20">
        <f>Z270*Invoer!$G$21/1000</f>
        <v>0</v>
      </c>
      <c r="AF270" s="20">
        <f>P270*Invoer!$G$21/1000</f>
        <v>0.13197105046993327</v>
      </c>
      <c r="AK270" s="62">
        <f>IF(Berekeningen!F270/(60/5)*Invoer!$G$18=0,(K270/24)/(60/5),Berekeningen!F270/(60/5)*Invoer!$G$18)</f>
        <v>2.8189117375678983</v>
      </c>
      <c r="AL270" s="17">
        <f>AK270*Invoer!$G$19</f>
        <v>1.8294737176815661</v>
      </c>
    </row>
    <row r="271" spans="1:38" x14ac:dyDescent="0.35">
      <c r="A271" s="61">
        <v>0.93055555555555503</v>
      </c>
      <c r="B271" s="54"/>
      <c r="C271" s="16">
        <f>Invoer!$G$9*EXP(Invoer!$G$12*(1/(Invoer!N273+273.15)-1/Invoer!$G$10))</f>
        <v>3.1345983839264804E-2</v>
      </c>
      <c r="D271" s="10">
        <f>1/(C271*Invoer!$G$8*(Invoer!N273+273.15)*10^3)</f>
        <v>1.321812549072108</v>
      </c>
      <c r="E271" s="20">
        <f>Invoer!M273</f>
        <v>4.4726271227091274E-3</v>
      </c>
      <c r="F271" s="21">
        <f>IFERROR(Invoer!V273 * Invoer!$G$11/(Invoer!W273+Invoer!$G$11) * (Invoer!N273 + 273.15) / 273.15,0)</f>
        <v>1401.804081854453</v>
      </c>
      <c r="G271" s="21">
        <f t="shared" si="14"/>
        <v>33643.29796450687</v>
      </c>
      <c r="H271" s="119">
        <f>IF(Invoer!AJ273=0,0,(2.1473*Invoer!AJ273-11.45))</f>
        <v>65.852800000000002</v>
      </c>
      <c r="I271" s="119">
        <f>IF(Invoer!AK273=0,0,(2.1473*Invoer!AK273-11.45))</f>
        <v>65.852800000000002</v>
      </c>
      <c r="J271" s="119">
        <f>IF(Invoer!AL273=0,0,(2.1473*Invoer!AL273-11.45))</f>
        <v>65.852800000000002</v>
      </c>
      <c r="K271" s="21">
        <f t="shared" si="15"/>
        <v>56896.819199999998</v>
      </c>
      <c r="L271" s="115">
        <f>((Invoer!$G$13/Invoer!$G$14)^-0.49)*34500*((G271 / (24 * 60 * 60) * Invoer!$G$13)/Invoer!$G$7)^0.86</f>
        <v>7.5134827343304158</v>
      </c>
      <c r="M271" s="17">
        <f>IF(L271=0,((Invoer!$G$13/Invoer!$G$14)^-0.49)*34500*((K271 / (24 * 60 * 60) * Invoer!$G$13)/Invoer!$G$7)^0.86,L271)</f>
        <v>7.5134827343304158</v>
      </c>
      <c r="N271" s="9">
        <f>M271*(1.024^(Invoer!M273-20))</f>
        <v>4.6761477814800472</v>
      </c>
      <c r="O271" s="50">
        <f>IF(G271=0,((D271*E271*(1-EXP((-N271/D271)*(Invoer!$G$7/K271))))*(K271/Invoer!$G$7)),((D271*E271*(1-EXP((-N271/D271)*(Invoer!$G$7/G271))))*(G271/Invoer!$G$7)))</f>
        <v>1.2185588793187475E-2</v>
      </c>
      <c r="P271" s="117">
        <f>IFERROR(O271*Invoer!$G$7*(5/(60*24)),0)</f>
        <v>0.48234622306367081</v>
      </c>
      <c r="Q271" s="55"/>
      <c r="U271" s="16">
        <f>Invoer!$G$9*EXP(Invoer!$G$12*(1/(Invoer!P273+273.15)-1/Invoer!$G$10))</f>
        <v>3.1345983839264804E-2</v>
      </c>
      <c r="V271" s="20">
        <f>1/ ( U271*Invoer!$G$8 * (Invoer!P273 + 273.15) * 1000 )</f>
        <v>1.321812549072108</v>
      </c>
      <c r="W271" s="30">
        <f>Invoer!O273</f>
        <v>0</v>
      </c>
      <c r="X271" s="20">
        <f>Invoer!$C$11*(Invoer!O273-Invoer!$G$20/V271)</f>
        <v>-6.8088323161388201E-4</v>
      </c>
      <c r="Y271" s="11">
        <f t="shared" si="16"/>
        <v>0</v>
      </c>
      <c r="Z271" s="22">
        <f>Y271*Invoer!$C$13 * (5/(60*24))</f>
        <v>0</v>
      </c>
      <c r="AE271" s="20">
        <f>Z271*Invoer!$G$21/1000</f>
        <v>0</v>
      </c>
      <c r="AF271" s="20">
        <f>P271*Invoer!$G$21/1000</f>
        <v>0.12782174911187277</v>
      </c>
      <c r="AK271" s="62">
        <f>IF(Berekeningen!F271/(60/5)*Invoer!$G$18=0,(K271/24)/(60/5),Berekeningen!F271/(60/5)*Invoer!$G$18)</f>
        <v>2.838653265755267</v>
      </c>
      <c r="AL271" s="17">
        <f>AK271*Invoer!$G$19</f>
        <v>1.8422859694751683</v>
      </c>
    </row>
    <row r="272" spans="1:38" x14ac:dyDescent="0.35">
      <c r="A272" s="61">
        <v>0.93402777777777801</v>
      </c>
      <c r="B272" s="54"/>
      <c r="C272" s="16">
        <f>Invoer!$G$9*EXP(Invoer!$G$12*(1/(Invoer!N274+273.15)-1/Invoer!$G$10))</f>
        <v>3.1348623077759104E-2</v>
      </c>
      <c r="D272" s="10">
        <f>1/(C272*Invoer!$G$8*(Invoer!N274+273.15)*10^3)</f>
        <v>1.3217133418467262</v>
      </c>
      <c r="E272" s="20">
        <f>Invoer!M274</f>
        <v>4.2974589404138896E-3</v>
      </c>
      <c r="F272" s="21">
        <f>IFERROR(Invoer!V274 * Invoer!$G$11/(Invoer!W274+Invoer!$G$11) * (Invoer!N274 + 273.15) / 273.15,0)</f>
        <v>1395.0103192008478</v>
      </c>
      <c r="G272" s="21">
        <f t="shared" si="14"/>
        <v>33480.247660820343</v>
      </c>
      <c r="H272" s="119">
        <f>IF(Invoer!AJ274=0,0,(2.1473*Invoer!AJ274-11.45))</f>
        <v>65.852800000000002</v>
      </c>
      <c r="I272" s="119">
        <f>IF(Invoer!AK274=0,0,(2.1473*Invoer!AK274-11.45))</f>
        <v>65.852800000000002</v>
      </c>
      <c r="J272" s="119">
        <f>IF(Invoer!AL274=0,0,(2.1473*Invoer!AL274-11.45))</f>
        <v>65.852800000000002</v>
      </c>
      <c r="K272" s="21">
        <f t="shared" si="15"/>
        <v>56896.819199999998</v>
      </c>
      <c r="L272" s="115">
        <f>((Invoer!$G$13/Invoer!$G$14)^-0.49)*34500*((G272 / (24 * 60 * 60) * Invoer!$G$13)/Invoer!$G$7)^0.86</f>
        <v>7.4821563424949344</v>
      </c>
      <c r="M272" s="17">
        <f>IF(L272=0,((Invoer!$G$13/Invoer!$G$14)^-0.49)*34500*((K272 / (24 * 60 * 60) * Invoer!$G$13)/Invoer!$G$7)^0.86,L272)</f>
        <v>7.4821563424949344</v>
      </c>
      <c r="N272" s="9">
        <f>M272*(1.024^(Invoer!M274-20))</f>
        <v>4.6566319065299648</v>
      </c>
      <c r="O272" s="50">
        <f>IF(G272=0,((D272*E272*(1-EXP((-N272/D272)*(Invoer!$G$7/K272))))*(K272/Invoer!$G$7)),((D272*E272*(1-EXP((-N272/D272)*(Invoer!$G$7/G272))))*(G272/Invoer!$G$7)))</f>
        <v>1.1655256913152858E-2</v>
      </c>
      <c r="P272" s="117">
        <f>IFERROR(O272*Invoer!$G$7*(5/(60*24)),0)</f>
        <v>0.46135391947896731</v>
      </c>
      <c r="Q272" s="55"/>
      <c r="U272" s="16">
        <f>Invoer!$G$9*EXP(Invoer!$G$12*(1/(Invoer!P274+273.15)-1/Invoer!$G$10))</f>
        <v>3.1348623077759104E-2</v>
      </c>
      <c r="V272" s="20">
        <f>1/ ( U272*Invoer!$G$8 * (Invoer!P274 + 273.15) * 1000 )</f>
        <v>1.3217133418467262</v>
      </c>
      <c r="W272" s="30">
        <f>Invoer!O274</f>
        <v>0</v>
      </c>
      <c r="X272" s="20">
        <f>Invoer!$C$11*(Invoer!O274-Invoer!$G$20/V272)</f>
        <v>-6.8093433841145967E-4</v>
      </c>
      <c r="Y272" s="11">
        <f t="shared" si="16"/>
        <v>0</v>
      </c>
      <c r="Z272" s="22">
        <f>Y272*Invoer!$C$13 * (5/(60*24))</f>
        <v>0</v>
      </c>
      <c r="AE272" s="20">
        <f>Z272*Invoer!$G$21/1000</f>
        <v>0</v>
      </c>
      <c r="AF272" s="20">
        <f>P272*Invoer!$G$21/1000</f>
        <v>0.12225878866192633</v>
      </c>
      <c r="AK272" s="62">
        <f>IF(Berekeningen!F272/(60/5)*Invoer!$G$18=0,(K272/24)/(60/5),Berekeningen!F272/(60/5)*Invoer!$G$18)</f>
        <v>2.8248958963817166</v>
      </c>
      <c r="AL272" s="17">
        <f>AK272*Invoer!$G$19</f>
        <v>1.833357436751734</v>
      </c>
    </row>
    <row r="273" spans="1:38" x14ac:dyDescent="0.35">
      <c r="A273" s="61">
        <v>0.9375</v>
      </c>
      <c r="B273" s="54"/>
      <c r="C273" s="16">
        <f>Invoer!$G$9*EXP(Invoer!$G$12*(1/(Invoer!N275+273.15)-1/Invoer!$G$10))</f>
        <v>3.1355102355296871E-2</v>
      </c>
      <c r="D273" s="10">
        <f>1/(C273*Invoer!$G$8*(Invoer!N275+273.15)*10^3)</f>
        <v>1.3214698566174339</v>
      </c>
      <c r="E273" s="20">
        <f>Invoer!M275</f>
        <v>4.1222907581186519E-3</v>
      </c>
      <c r="F273" s="21">
        <f>IFERROR(Invoer!V275 * Invoer!$G$11/(Invoer!W275+Invoer!$G$11) * (Invoer!N275 + 273.15) / 273.15,0)</f>
        <v>1408.971380796927</v>
      </c>
      <c r="G273" s="21">
        <f t="shared" si="14"/>
        <v>33815.313139126243</v>
      </c>
      <c r="H273" s="119">
        <f>IF(Invoer!AJ275=0,0,(2.1473*Invoer!AJ275-11.45))</f>
        <v>65.852800000000002</v>
      </c>
      <c r="I273" s="119">
        <f>IF(Invoer!AK275=0,0,(2.1473*Invoer!AK275-11.45))</f>
        <v>65.852800000000002</v>
      </c>
      <c r="J273" s="119">
        <f>IF(Invoer!AL275=0,0,(2.1473*Invoer!AL275-11.45))</f>
        <v>65.852800000000002</v>
      </c>
      <c r="K273" s="21">
        <f t="shared" si="15"/>
        <v>56896.819199999998</v>
      </c>
      <c r="L273" s="115">
        <f>((Invoer!$G$13/Invoer!$G$14)^-0.49)*34500*((G273 / (24 * 60 * 60) * Invoer!$G$13)/Invoer!$G$7)^0.86</f>
        <v>7.5465084912874465</v>
      </c>
      <c r="M273" s="17">
        <f>IF(L273=0,((Invoer!$G$13/Invoer!$G$14)^-0.49)*34500*((K273 / (24 * 60 * 60) * Invoer!$G$13)/Invoer!$G$7)^0.86,L273)</f>
        <v>7.5465084912874465</v>
      </c>
      <c r="N273" s="9">
        <f>M273*(1.024^(Invoer!M275-20))</f>
        <v>4.6966629170460497</v>
      </c>
      <c r="O273" s="50">
        <f>IF(G273=0,((D273*E273*(1-EXP((-N273/D273)*(Invoer!$G$7/K273))))*(K273/Invoer!$G$7)),((D273*E273*(1-EXP((-N273/D273)*(Invoer!$G$7/G273))))*(G273/Invoer!$G$7)))</f>
        <v>1.1282896175392809E-2</v>
      </c>
      <c r="P273" s="117">
        <f>IFERROR(O273*Invoer!$G$7*(5/(60*24)),0)</f>
        <v>0.44661464027596537</v>
      </c>
      <c r="Q273" s="55"/>
      <c r="U273" s="16">
        <f>Invoer!$G$9*EXP(Invoer!$G$12*(1/(Invoer!P275+273.15)-1/Invoer!$G$10))</f>
        <v>3.1355102355296871E-2</v>
      </c>
      <c r="V273" s="20">
        <f>1/ ( U273*Invoer!$G$8 * (Invoer!P275 + 273.15) * 1000 )</f>
        <v>1.3214698566174339</v>
      </c>
      <c r="W273" s="30">
        <f>Invoer!O275</f>
        <v>0</v>
      </c>
      <c r="X273" s="20">
        <f>Invoer!$C$11*(Invoer!O275-Invoer!$G$20/V273)</f>
        <v>-6.8105980283479921E-4</v>
      </c>
      <c r="Y273" s="11">
        <f t="shared" si="16"/>
        <v>0</v>
      </c>
      <c r="Z273" s="22">
        <f>Y273*Invoer!$C$13 * (5/(60*24))</f>
        <v>0</v>
      </c>
      <c r="AE273" s="20">
        <f>Z273*Invoer!$G$21/1000</f>
        <v>0</v>
      </c>
      <c r="AF273" s="20">
        <f>P273*Invoer!$G$21/1000</f>
        <v>0.11835287967313082</v>
      </c>
      <c r="AK273" s="62">
        <f>IF(Berekeningen!F273/(60/5)*Invoer!$G$18=0,(K273/24)/(60/5),Berekeningen!F273/(60/5)*Invoer!$G$18)</f>
        <v>2.8531670461137768</v>
      </c>
      <c r="AL273" s="17">
        <f>AK273*Invoer!$G$19</f>
        <v>1.8517054129278412</v>
      </c>
    </row>
    <row r="274" spans="1:38" x14ac:dyDescent="0.35">
      <c r="A274" s="61">
        <v>0.94097222222222199</v>
      </c>
      <c r="B274" s="54"/>
      <c r="C274" s="16">
        <f>Invoer!$G$9*EXP(Invoer!$G$12*(1/(Invoer!N276+273.15)-1/Invoer!$G$10))</f>
        <v>3.1360382971689853E-2</v>
      </c>
      <c r="D274" s="10">
        <f>1/(C274*Invoer!$G$8*(Invoer!N276+273.15)*10^3)</f>
        <v>1.3212714858455035</v>
      </c>
      <c r="E274" s="20">
        <f>Invoer!M276</f>
        <v>3.915786934358797E-3</v>
      </c>
      <c r="F274" s="21">
        <f>IFERROR(Invoer!V276 * Invoer!$G$11/(Invoer!W276+Invoer!$G$11) * (Invoer!N276 + 273.15) / 273.15,0)</f>
        <v>1424.0125364053545</v>
      </c>
      <c r="G274" s="21">
        <f t="shared" si="14"/>
        <v>34176.300873728505</v>
      </c>
      <c r="H274" s="119">
        <f>IF(Invoer!AJ276=0,0,(2.1473*Invoer!AJ276-11.45))</f>
        <v>65.852800000000002</v>
      </c>
      <c r="I274" s="119">
        <f>IF(Invoer!AK276=0,0,(2.1473*Invoer!AK276-11.45))</f>
        <v>65.852800000000002</v>
      </c>
      <c r="J274" s="119">
        <f>IF(Invoer!AL276=0,0,(2.1473*Invoer!AL276-11.45))</f>
        <v>65.852800000000002</v>
      </c>
      <c r="K274" s="21">
        <f t="shared" si="15"/>
        <v>56896.819199999998</v>
      </c>
      <c r="L274" s="115">
        <f>((Invoer!$G$13/Invoer!$G$14)^-0.49)*34500*((G274 / (24 * 60 * 60) * Invoer!$G$13)/Invoer!$G$7)^0.86</f>
        <v>7.6157394271813184</v>
      </c>
      <c r="M274" s="17">
        <f>IF(L274=0,((Invoer!$G$13/Invoer!$G$14)^-0.49)*34500*((K274 / (24 * 60 * 60) * Invoer!$G$13)/Invoer!$G$7)^0.86,L274)</f>
        <v>7.6157394271813184</v>
      </c>
      <c r="N274" s="9">
        <f>M274*(1.024^(Invoer!M276-20))</f>
        <v>4.7397264333318692</v>
      </c>
      <c r="O274" s="50">
        <f>IF(G274=0,((D274*E274*(1-EXP((-N274/D274)*(Invoer!$G$7/K274))))*(K274/Invoer!$G$7)),((D274*E274*(1-EXP((-N274/D274)*(Invoer!$G$7/G274))))*(G274/Invoer!$G$7)))</f>
        <v>1.0822950858155505E-2</v>
      </c>
      <c r="P274" s="117">
        <f>IFERROR(O274*Invoer!$G$7*(5/(60*24)),0)</f>
        <v>0.42840847146865535</v>
      </c>
      <c r="Q274" s="55"/>
      <c r="U274" s="16">
        <f>Invoer!$G$9*EXP(Invoer!$G$12*(1/(Invoer!P276+273.15)-1/Invoer!$G$10))</f>
        <v>3.1360382971689853E-2</v>
      </c>
      <c r="V274" s="20">
        <f>1/ ( U274*Invoer!$G$8 * (Invoer!P276 + 273.15) * 1000 )</f>
        <v>1.3212714858455035</v>
      </c>
      <c r="W274" s="30">
        <f>Invoer!O276</f>
        <v>0</v>
      </c>
      <c r="X274" s="20">
        <f>Invoer!$C$11*(Invoer!O276-Invoer!$G$20/V274)</f>
        <v>-6.8116205461292846E-4</v>
      </c>
      <c r="Y274" s="11">
        <f t="shared" si="16"/>
        <v>0</v>
      </c>
      <c r="Z274" s="22">
        <f>Y274*Invoer!$C$13 * (5/(60*24))</f>
        <v>0</v>
      </c>
      <c r="AE274" s="20">
        <f>Z274*Invoer!$G$21/1000</f>
        <v>0</v>
      </c>
      <c r="AF274" s="20">
        <f>P274*Invoer!$G$21/1000</f>
        <v>0.11352824493919367</v>
      </c>
      <c r="AK274" s="62">
        <f>IF(Berekeningen!F274/(60/5)*Invoer!$G$18=0,(K274/24)/(60/5),Berekeningen!F274/(60/5)*Invoer!$G$18)</f>
        <v>2.8836253862208427</v>
      </c>
      <c r="AL274" s="17">
        <f>AK274*Invoer!$G$19</f>
        <v>1.8714728756573269</v>
      </c>
    </row>
    <row r="275" spans="1:38" x14ac:dyDescent="0.35">
      <c r="A275" s="61">
        <v>0.94444444444444398</v>
      </c>
      <c r="B275" s="54"/>
      <c r="C275" s="16">
        <f>Invoer!$G$9*EXP(Invoer!$G$12*(1/(Invoer!N277+273.15)-1/Invoer!$G$10))</f>
        <v>3.1360382971689853E-2</v>
      </c>
      <c r="D275" s="10">
        <f>1/(C275*Invoer!$G$8*(Invoer!N277+273.15)*10^3)</f>
        <v>1.3212714858455035</v>
      </c>
      <c r="E275" s="20">
        <f>Invoer!M277</f>
        <v>4.2353480248493725E-3</v>
      </c>
      <c r="F275" s="21">
        <f>IFERROR(Invoer!V277 * Invoer!$G$11/(Invoer!W277+Invoer!$G$11) * (Invoer!N277 + 273.15) / 273.15,0)</f>
        <v>1423.4135777304607</v>
      </c>
      <c r="G275" s="21">
        <f t="shared" si="14"/>
        <v>34161.925865531055</v>
      </c>
      <c r="H275" s="119">
        <f>IF(Invoer!AJ277=0,0,(2.1473*Invoer!AJ277-11.45))</f>
        <v>65.852800000000002</v>
      </c>
      <c r="I275" s="119">
        <f>IF(Invoer!AK277=0,0,(2.1473*Invoer!AK277-11.45))</f>
        <v>65.852800000000002</v>
      </c>
      <c r="J275" s="119">
        <f>IF(Invoer!AL277=0,0,(2.1473*Invoer!AL277-11.45))</f>
        <v>65.852800000000002</v>
      </c>
      <c r="K275" s="21">
        <f t="shared" si="15"/>
        <v>56896.819199999998</v>
      </c>
      <c r="L275" s="115">
        <f>((Invoer!$G$13/Invoer!$G$14)^-0.49)*34500*((G275 / (24 * 60 * 60) * Invoer!$G$13)/Invoer!$G$7)^0.86</f>
        <v>7.6129845238583771</v>
      </c>
      <c r="M275" s="17">
        <f>IF(L275=0,((Invoer!$G$13/Invoer!$G$14)^-0.49)*34500*((K275 / (24 * 60 * 60) * Invoer!$G$13)/Invoer!$G$7)^0.86,L275)</f>
        <v>7.6129845238583771</v>
      </c>
      <c r="N275" s="9">
        <f>M275*(1.024^(Invoer!M277-20))</f>
        <v>4.738047802520561</v>
      </c>
      <c r="O275" s="50">
        <f>IF(G275=0,((D275*E275*(1-EXP((-N275/D275)*(Invoer!$G$7/K275))))*(K275/Invoer!$G$7)),((D275*E275*(1-EXP((-N275/D275)*(Invoer!$G$7/G275))))*(G275/Invoer!$G$7)))</f>
        <v>1.1701673880808871E-2</v>
      </c>
      <c r="P275" s="117">
        <f>IFERROR(O275*Invoer!$G$7*(5/(60*24)),0)</f>
        <v>0.46319125778201775</v>
      </c>
      <c r="Q275" s="55"/>
      <c r="U275" s="16">
        <f>Invoer!$G$9*EXP(Invoer!$G$12*(1/(Invoer!P277+273.15)-1/Invoer!$G$10))</f>
        <v>3.1360382971689853E-2</v>
      </c>
      <c r="V275" s="20">
        <f>1/ ( U275*Invoer!$G$8 * (Invoer!P277 + 273.15) * 1000 )</f>
        <v>1.3212714858455035</v>
      </c>
      <c r="W275" s="30">
        <f>Invoer!O277</f>
        <v>0</v>
      </c>
      <c r="X275" s="20">
        <f>Invoer!$C$11*(Invoer!O277-Invoer!$G$20/V275)</f>
        <v>-6.8116205461292846E-4</v>
      </c>
      <c r="Y275" s="11">
        <f t="shared" si="16"/>
        <v>0</v>
      </c>
      <c r="Z275" s="22">
        <f>Y275*Invoer!$C$13 * (5/(60*24))</f>
        <v>0</v>
      </c>
      <c r="AE275" s="20">
        <f>Z275*Invoer!$G$21/1000</f>
        <v>0</v>
      </c>
      <c r="AF275" s="20">
        <f>P275*Invoer!$G$21/1000</f>
        <v>0.1227456833122347</v>
      </c>
      <c r="AK275" s="62">
        <f>IF(Berekeningen!F275/(60/5)*Invoer!$G$18=0,(K275/24)/(60/5),Berekeningen!F275/(60/5)*Invoer!$G$18)</f>
        <v>2.8824124949041825</v>
      </c>
      <c r="AL275" s="17">
        <f>AK275*Invoer!$G$19</f>
        <v>1.8706857091928144</v>
      </c>
    </row>
    <row r="276" spans="1:38" x14ac:dyDescent="0.35">
      <c r="A276" s="61">
        <v>0.94791666666666696</v>
      </c>
      <c r="B276" s="54"/>
      <c r="C276" s="16">
        <f>Invoer!$G$9*EXP(Invoer!$G$12*(1/(Invoer!N278+273.15)-1/Invoer!$G$10))</f>
        <v>3.1368546053363172E-2</v>
      </c>
      <c r="D276" s="10">
        <f>1/(C276*Invoer!$G$8*(Invoer!N278+273.15)*10^3)</f>
        <v>1.3209649562802823</v>
      </c>
      <c r="E276" s="20">
        <f>Invoer!M278</f>
        <v>4.6646063178741315E-3</v>
      </c>
      <c r="F276" s="21">
        <f>IFERROR(Invoer!V278 * Invoer!$G$11/(Invoer!W278+Invoer!$G$11) * (Invoer!N278 + 273.15) / 273.15,0)</f>
        <v>1426.9622994263209</v>
      </c>
      <c r="G276" s="21">
        <f t="shared" si="14"/>
        <v>34247.095186231702</v>
      </c>
      <c r="H276" s="119">
        <f>IF(Invoer!AJ278=0,0,(2.1473*Invoer!AJ278-11.45))</f>
        <v>65.852800000000002</v>
      </c>
      <c r="I276" s="119">
        <f>IF(Invoer!AK278=0,0,(2.1473*Invoer!AK278-11.45))</f>
        <v>65.852800000000002</v>
      </c>
      <c r="J276" s="119">
        <f>IF(Invoer!AL278=0,0,(2.1473*Invoer!AL278-11.45))</f>
        <v>65.852800000000002</v>
      </c>
      <c r="K276" s="21">
        <f t="shared" si="15"/>
        <v>56896.819199999998</v>
      </c>
      <c r="L276" s="115">
        <f>((Invoer!$G$13/Invoer!$G$14)^-0.49)*34500*((G276 / (24 * 60 * 60) * Invoer!$G$13)/Invoer!$G$7)^0.86</f>
        <v>7.6293044620193697</v>
      </c>
      <c r="M276" s="17">
        <f>IF(L276=0,((Invoer!$G$13/Invoer!$G$14)^-0.49)*34500*((K276 / (24 * 60 * 60) * Invoer!$G$13)/Invoer!$G$7)^0.86,L276)</f>
        <v>7.6293044620193697</v>
      </c>
      <c r="N276" s="9">
        <f>M276*(1.024^(Invoer!M278-20))</f>
        <v>4.7482530845814264</v>
      </c>
      <c r="O276" s="50">
        <f>IF(G276=0,((D276*E276*(1-EXP((-N276/D276)*(Invoer!$G$7/K276))))*(K276/Invoer!$G$7)),((D276*E276*(1-EXP((-N276/D276)*(Invoer!$G$7/G276))))*(G276/Invoer!$G$7)))</f>
        <v>1.2916075187956627E-2</v>
      </c>
      <c r="P276" s="117">
        <f>IFERROR(O276*Invoer!$G$7*(5/(60*24)),0)</f>
        <v>0.51126130952328308</v>
      </c>
      <c r="Q276" s="55"/>
      <c r="U276" s="16">
        <f>Invoer!$G$9*EXP(Invoer!$G$12*(1/(Invoer!P278+273.15)-1/Invoer!$G$10))</f>
        <v>3.1368546053363172E-2</v>
      </c>
      <c r="V276" s="20">
        <f>1/ ( U276*Invoer!$G$8 * (Invoer!P278 + 273.15) * 1000 )</f>
        <v>1.3209649562802823</v>
      </c>
      <c r="W276" s="30">
        <f>Invoer!O278</f>
        <v>0</v>
      </c>
      <c r="X276" s="20">
        <f>Invoer!$C$11*(Invoer!O278-Invoer!$G$20/V276)</f>
        <v>-6.8132011808573511E-4</v>
      </c>
      <c r="Y276" s="11">
        <f t="shared" si="16"/>
        <v>0</v>
      </c>
      <c r="Z276" s="22">
        <f>Y276*Invoer!$C$13 * (5/(60*24))</f>
        <v>0</v>
      </c>
      <c r="AE276" s="20">
        <f>Z276*Invoer!$G$21/1000</f>
        <v>0</v>
      </c>
      <c r="AF276" s="20">
        <f>P276*Invoer!$G$21/1000</f>
        <v>0.13548424702367001</v>
      </c>
      <c r="AK276" s="62">
        <f>IF(Berekeningen!F276/(60/5)*Invoer!$G$18=0,(K276/24)/(60/5),Berekeningen!F276/(60/5)*Invoer!$G$18)</f>
        <v>2.8895986563382996</v>
      </c>
      <c r="AL276" s="17">
        <f>AK276*Invoer!$G$19</f>
        <v>1.8753495279635566</v>
      </c>
    </row>
    <row r="277" spans="1:38" x14ac:dyDescent="0.35">
      <c r="A277" s="61">
        <v>0.95138888888888895</v>
      </c>
      <c r="B277" s="54"/>
      <c r="C277" s="16">
        <f>Invoer!$G$9*EXP(Invoer!$G$12*(1/(Invoer!N279+273.15)-1/Invoer!$G$10))</f>
        <v>3.1378633430715404E-2</v>
      </c>
      <c r="D277" s="10">
        <f>1/(C277*Invoer!$G$8*(Invoer!N279+273.15)*10^3)</f>
        <v>1.3205863749402986</v>
      </c>
      <c r="E277" s="20">
        <f>Invoer!M279</f>
        <v>5.1778084543911973E-3</v>
      </c>
      <c r="F277" s="21">
        <f>IFERROR(Invoer!V279 * Invoer!$G$11/(Invoer!W279+Invoer!$G$11) * (Invoer!N279 + 273.15) / 273.15,0)</f>
        <v>1416.1645200861897</v>
      </c>
      <c r="G277" s="21">
        <f t="shared" si="14"/>
        <v>33987.948482068554</v>
      </c>
      <c r="H277" s="119">
        <f>IF(Invoer!AJ279=0,0,(2.1473*Invoer!AJ279-11.45))</f>
        <v>65.852800000000002</v>
      </c>
      <c r="I277" s="119">
        <f>IF(Invoer!AK279=0,0,(2.1473*Invoer!AK279-11.45))</f>
        <v>65.852800000000002</v>
      </c>
      <c r="J277" s="119">
        <f>IF(Invoer!AL279=0,0,(2.1473*Invoer!AL279-11.45))</f>
        <v>65.852800000000002</v>
      </c>
      <c r="K277" s="21">
        <f t="shared" si="15"/>
        <v>56896.819199999998</v>
      </c>
      <c r="L277" s="115">
        <f>((Invoer!$G$13/Invoer!$G$14)^-0.49)*34500*((G277 / (24 * 60 * 60) * Invoer!$G$13)/Invoer!$G$7)^0.86</f>
        <v>7.5796296776897627</v>
      </c>
      <c r="M277" s="17">
        <f>IF(L277=0,((Invoer!$G$13/Invoer!$G$14)^-0.49)*34500*((K277 / (24 * 60 * 60) * Invoer!$G$13)/Invoer!$G$7)^0.86,L277)</f>
        <v>7.5796296776897627</v>
      </c>
      <c r="N277" s="9">
        <f>M277*(1.024^(Invoer!M279-20))</f>
        <v>4.717394387207082</v>
      </c>
      <c r="O277" s="50">
        <f>IF(G277=0,((D277*E277*(1-EXP((-N277/D277)*(Invoer!$G$7/K277))))*(K277/Invoer!$G$7)),((D277*E277*(1-EXP((-N277/D277)*(Invoer!$G$7/G277))))*(G277/Invoer!$G$7)))</f>
        <v>1.423458288389955E-2</v>
      </c>
      <c r="P277" s="117">
        <f>IFERROR(O277*Invoer!$G$7*(5/(60*24)),0)</f>
        <v>0.56345223915435716</v>
      </c>
      <c r="Q277" s="55"/>
      <c r="U277" s="16">
        <f>Invoer!$G$9*EXP(Invoer!$G$12*(1/(Invoer!P279+273.15)-1/Invoer!$G$10))</f>
        <v>3.1378633430715404E-2</v>
      </c>
      <c r="V277" s="20">
        <f>1/ ( U277*Invoer!$G$8 * (Invoer!P279 + 273.15) * 1000 )</f>
        <v>1.3205863749402986</v>
      </c>
      <c r="W277" s="30">
        <f>Invoer!O279</f>
        <v>0</v>
      </c>
      <c r="X277" s="20">
        <f>Invoer!$C$11*(Invoer!O279-Invoer!$G$20/V277)</f>
        <v>-6.8151543668674248E-4</v>
      </c>
      <c r="Y277" s="11">
        <f t="shared" si="16"/>
        <v>0</v>
      </c>
      <c r="Z277" s="22">
        <f>Y277*Invoer!$C$13 * (5/(60*24))</f>
        <v>0</v>
      </c>
      <c r="AE277" s="20">
        <f>Z277*Invoer!$G$21/1000</f>
        <v>0</v>
      </c>
      <c r="AF277" s="20">
        <f>P277*Invoer!$G$21/1000</f>
        <v>0.14931484337590464</v>
      </c>
      <c r="AK277" s="62">
        <f>IF(Berekeningen!F277/(60/5)*Invoer!$G$18=0,(K277/24)/(60/5),Berekeningen!F277/(60/5)*Invoer!$G$18)</f>
        <v>2.8677331531745338</v>
      </c>
      <c r="AL277" s="17">
        <f>AK277*Invoer!$G$19</f>
        <v>1.8611588164102726</v>
      </c>
    </row>
    <row r="278" spans="1:38" x14ac:dyDescent="0.35">
      <c r="A278" s="61">
        <v>0.95486111111111105</v>
      </c>
      <c r="B278" s="54"/>
      <c r="C278" s="16">
        <f>Invoer!$G$9*EXP(Invoer!$G$12*(1/(Invoer!N280+273.15)-1/Invoer!$G$10))</f>
        <v>3.1386802294474762E-2</v>
      </c>
      <c r="D278" s="10">
        <f>1/(C278*Invoer!$G$8*(Invoer!N280+273.15)*10^3)</f>
        <v>1.3202799632820093</v>
      </c>
      <c r="E278" s="20">
        <f>Invoer!M280</f>
        <v>5.0398285666233278E-3</v>
      </c>
      <c r="F278" s="21">
        <f>IFERROR(Invoer!V280 * Invoer!$G$11/(Invoer!W280+Invoer!$G$11) * (Invoer!N280 + 273.15) / 273.15,0)</f>
        <v>1420.0126469393915</v>
      </c>
      <c r="G278" s="21">
        <f t="shared" si="14"/>
        <v>34080.303526545395</v>
      </c>
      <c r="H278" s="119">
        <f>IF(Invoer!AJ280=0,0,(2.1473*Invoer!AJ280-11.45))</f>
        <v>65.852800000000002</v>
      </c>
      <c r="I278" s="119">
        <f>IF(Invoer!AK280=0,0,(2.1473*Invoer!AK280-11.45))</f>
        <v>65.852800000000002</v>
      </c>
      <c r="J278" s="119">
        <f>IF(Invoer!AL280=0,0,(2.1473*Invoer!AL280-11.45))</f>
        <v>65.852800000000002</v>
      </c>
      <c r="K278" s="21">
        <f t="shared" si="15"/>
        <v>56896.819199999998</v>
      </c>
      <c r="L278" s="115">
        <f>((Invoer!$G$13/Invoer!$G$14)^-0.49)*34500*((G278 / (24 * 60 * 60) * Invoer!$G$13)/Invoer!$G$7)^0.86</f>
        <v>7.5973389036538528</v>
      </c>
      <c r="M278" s="17">
        <f>IF(L278=0,((Invoer!$G$13/Invoer!$G$14)^-0.49)*34500*((K278 / (24 * 60 * 60) * Invoer!$G$13)/Invoer!$G$7)^0.86,L278)</f>
        <v>7.5973389036538528</v>
      </c>
      <c r="N278" s="9">
        <f>M278*(1.024^(Invoer!M280-20))</f>
        <v>4.728400745712908</v>
      </c>
      <c r="O278" s="50">
        <f>IF(G278=0,((D278*E278*(1-EXP((-N278/D278)*(Invoer!$G$7/K278))))*(K278/Invoer!$G$7)),((D278*E278*(1-EXP((-N278/D278)*(Invoer!$G$7/G278))))*(G278/Invoer!$G$7)))</f>
        <v>1.3888593508478065E-2</v>
      </c>
      <c r="P278" s="117">
        <f>IFERROR(O278*Invoer!$G$7*(5/(60*24)),0)</f>
        <v>0.54975682637725676</v>
      </c>
      <c r="Q278" s="55"/>
      <c r="U278" s="16">
        <f>Invoer!$G$9*EXP(Invoer!$G$12*(1/(Invoer!P280+273.15)-1/Invoer!$G$10))</f>
        <v>3.1386802294474762E-2</v>
      </c>
      <c r="V278" s="20">
        <f>1/ ( U278*Invoer!$G$8 * (Invoer!P280 + 273.15) * 1000 )</f>
        <v>1.3202799632820093</v>
      </c>
      <c r="W278" s="30">
        <f>Invoer!O280</f>
        <v>0</v>
      </c>
      <c r="X278" s="20">
        <f>Invoer!$C$11*(Invoer!O280-Invoer!$G$20/V278)</f>
        <v>-6.8167360334905089E-4</v>
      </c>
      <c r="Y278" s="11">
        <f t="shared" si="16"/>
        <v>0</v>
      </c>
      <c r="Z278" s="22">
        <f>Y278*Invoer!$C$13 * (5/(60*24))</f>
        <v>0</v>
      </c>
      <c r="AE278" s="20">
        <f>Z278*Invoer!$G$21/1000</f>
        <v>0</v>
      </c>
      <c r="AF278" s="20">
        <f>P278*Invoer!$G$21/1000</f>
        <v>0.14568555898997304</v>
      </c>
      <c r="AK278" s="62">
        <f>IF(Berekeningen!F278/(60/5)*Invoer!$G$18=0,(K278/24)/(60/5),Berekeningen!F278/(60/5)*Invoer!$G$18)</f>
        <v>2.8755256100522679</v>
      </c>
      <c r="AL278" s="17">
        <f>AK278*Invoer!$G$19</f>
        <v>1.8662161209239219</v>
      </c>
    </row>
    <row r="279" spans="1:38" x14ac:dyDescent="0.35">
      <c r="A279" s="61">
        <v>0.95833333333333304</v>
      </c>
      <c r="B279" s="54"/>
      <c r="C279" s="16">
        <f>Invoer!$G$9*EXP(Invoer!$G$12*(1/(Invoer!N281+273.15)-1/Invoer!$G$10))</f>
        <v>3.138920539399629E-2</v>
      </c>
      <c r="D279" s="10">
        <f>1/(C279*Invoer!$G$8*(Invoer!N281+273.15)*10^3)</f>
        <v>1.3201898522431632</v>
      </c>
      <c r="E279" s="20">
        <f>Invoer!M281</f>
        <v>4.8100491273999069E-3</v>
      </c>
      <c r="F279" s="21">
        <f>IFERROR(Invoer!V281 * Invoer!$G$11/(Invoer!W281+Invoer!$G$11) * (Invoer!N281 + 273.15) / 273.15,0)</f>
        <v>1413.5869500448466</v>
      </c>
      <c r="G279" s="21">
        <f t="shared" si="14"/>
        <v>33926.086801076322</v>
      </c>
      <c r="H279" s="119">
        <f>IF(Invoer!AJ281=0,0,(2.1473*Invoer!AJ281-11.45))</f>
        <v>65.852800000000002</v>
      </c>
      <c r="I279" s="119">
        <f>IF(Invoer!AK281=0,0,(2.1473*Invoer!AK281-11.45))</f>
        <v>65.852800000000002</v>
      </c>
      <c r="J279" s="119">
        <f>IF(Invoer!AL281=0,0,(2.1473*Invoer!AL281-11.45))</f>
        <v>65.852800000000002</v>
      </c>
      <c r="K279" s="21">
        <f t="shared" si="15"/>
        <v>56896.819199999998</v>
      </c>
      <c r="L279" s="115">
        <f>((Invoer!$G$13/Invoer!$G$14)^-0.49)*34500*((G279 / (24 * 60 * 60) * Invoer!$G$13)/Invoer!$G$7)^0.86</f>
        <v>7.5677638354011112</v>
      </c>
      <c r="M279" s="17">
        <f>IF(L279=0,((Invoer!$G$13/Invoer!$G$14)^-0.49)*34500*((K279 / (24 * 60 * 60) * Invoer!$G$13)/Invoer!$G$7)^0.86,L279)</f>
        <v>7.5677638354011112</v>
      </c>
      <c r="N279" s="9">
        <f>M279*(1.024^(Invoer!M281-20))</f>
        <v>4.7099682681987387</v>
      </c>
      <c r="O279" s="50">
        <f>IF(G279=0,((D279*E279*(1-EXP((-N279/D279)*(Invoer!$G$7/K279))))*(K279/Invoer!$G$7)),((D279*E279*(1-EXP((-N279/D279)*(Invoer!$G$7/G279))))*(G279/Invoer!$G$7)))</f>
        <v>1.3199259601439384E-2</v>
      </c>
      <c r="P279" s="117">
        <f>IFERROR(O279*Invoer!$G$7*(5/(60*24)),0)</f>
        <v>0.52247069255697565</v>
      </c>
      <c r="Q279" s="55"/>
      <c r="U279" s="16">
        <f>Invoer!$G$9*EXP(Invoer!$G$12*(1/(Invoer!P281+273.15)-1/Invoer!$G$10))</f>
        <v>3.138920539399629E-2</v>
      </c>
      <c r="V279" s="20">
        <f>1/ ( U279*Invoer!$G$8 * (Invoer!P281 + 273.15) * 1000 )</f>
        <v>1.3201898522431632</v>
      </c>
      <c r="W279" s="30">
        <f>Invoer!O281</f>
        <v>0</v>
      </c>
      <c r="X279" s="20">
        <f>Invoer!$C$11*(Invoer!O281-Invoer!$G$20/V279)</f>
        <v>-6.817201317452868E-4</v>
      </c>
      <c r="Y279" s="11">
        <f t="shared" si="16"/>
        <v>0</v>
      </c>
      <c r="Z279" s="22">
        <f>Y279*Invoer!$C$13 * (5/(60*24))</f>
        <v>0</v>
      </c>
      <c r="AE279" s="20">
        <f>Z279*Invoer!$G$21/1000</f>
        <v>0</v>
      </c>
      <c r="AF279" s="20">
        <f>P279*Invoer!$G$21/1000</f>
        <v>0.13845473352759854</v>
      </c>
      <c r="AK279" s="62">
        <f>IF(Berekeningen!F279/(60/5)*Invoer!$G$18=0,(K279/24)/(60/5),Berekeningen!F279/(60/5)*Invoer!$G$18)</f>
        <v>2.8625135738408143</v>
      </c>
      <c r="AL279" s="17">
        <f>AK279*Invoer!$G$19</f>
        <v>1.8577713094226884</v>
      </c>
    </row>
    <row r="280" spans="1:38" x14ac:dyDescent="0.35">
      <c r="A280" s="61">
        <v>0.96180555555555503</v>
      </c>
      <c r="B280" s="54"/>
      <c r="C280" s="16">
        <f>Invoer!$G$9*EXP(Invoer!$G$12*(1/(Invoer!N282+273.15)-1/Invoer!$G$10))</f>
        <v>3.1389445716263772E-2</v>
      </c>
      <c r="D280" s="10">
        <f>1/(C280*Invoer!$G$8*(Invoer!N282+273.15)*10^3)</f>
        <v>1.3201808413901956</v>
      </c>
      <c r="E280" s="20">
        <f>Invoer!M282</f>
        <v>4.5802696884038596E-3</v>
      </c>
      <c r="F280" s="21">
        <f>IFERROR(Invoer!V282 * Invoer!$G$11/(Invoer!W282+Invoer!$G$11) * (Invoer!N282 + 273.15) / 273.15,0)</f>
        <v>1392.9240152589764</v>
      </c>
      <c r="G280" s="21">
        <f t="shared" si="14"/>
        <v>33430.176366215434</v>
      </c>
      <c r="H280" s="119">
        <f>IF(Invoer!AJ282=0,0,(2.1473*Invoer!AJ282-11.45))</f>
        <v>65.852800000000002</v>
      </c>
      <c r="I280" s="119">
        <f>IF(Invoer!AK282=0,0,(2.1473*Invoer!AK282-11.45))</f>
        <v>65.852800000000002</v>
      </c>
      <c r="J280" s="119">
        <f>IF(Invoer!AL282=0,0,(2.1473*Invoer!AL282-11.45))</f>
        <v>65.852800000000002</v>
      </c>
      <c r="K280" s="21">
        <f t="shared" si="15"/>
        <v>56896.819199999998</v>
      </c>
      <c r="L280" s="115">
        <f>((Invoer!$G$13/Invoer!$G$14)^-0.49)*34500*((G280 / (24 * 60 * 60) * Invoer!$G$13)/Invoer!$G$7)^0.86</f>
        <v>7.4725320042581007</v>
      </c>
      <c r="M280" s="17">
        <f>IF(L280=0,((Invoer!$G$13/Invoer!$G$14)^-0.49)*34500*((K280 / (24 * 60 * 60) * Invoer!$G$13)/Invoer!$G$7)^0.86,L280)</f>
        <v>7.4725320042581007</v>
      </c>
      <c r="N280" s="9">
        <f>M280*(1.024^(Invoer!M282-20))</f>
        <v>4.6506732489851803</v>
      </c>
      <c r="O280" s="50">
        <f>IF(G280=0,((D280*E280*(1-EXP((-N280/D280)*(Invoer!$G$7/K280))))*(K280/Invoer!$G$7)),((D280*E280*(1-EXP((-N280/D280)*(Invoer!$G$7/G280))))*(G280/Invoer!$G$7)))</f>
        <v>1.2398136336332475E-2</v>
      </c>
      <c r="P280" s="117">
        <f>IFERROR(O280*Invoer!$G$7*(5/(60*24)),0)</f>
        <v>0.49075956331316045</v>
      </c>
      <c r="Q280" s="55"/>
      <c r="U280" s="16">
        <f>Invoer!$G$9*EXP(Invoer!$G$12*(1/(Invoer!P282+273.15)-1/Invoer!$G$10))</f>
        <v>3.1389445716263772E-2</v>
      </c>
      <c r="V280" s="20">
        <f>1/ ( U280*Invoer!$G$8 * (Invoer!P282 + 273.15) * 1000 )</f>
        <v>1.3201808413901956</v>
      </c>
      <c r="W280" s="30">
        <f>Invoer!O282</f>
        <v>0</v>
      </c>
      <c r="X280" s="20">
        <f>Invoer!$C$11*(Invoer!O282-Invoer!$G$20/V280)</f>
        <v>-6.8172478480468563E-4</v>
      </c>
      <c r="Y280" s="11">
        <f t="shared" si="16"/>
        <v>0</v>
      </c>
      <c r="Z280" s="22">
        <f>Y280*Invoer!$C$13 * (5/(60*24))</f>
        <v>0</v>
      </c>
      <c r="AE280" s="20">
        <f>Z280*Invoer!$G$21/1000</f>
        <v>0</v>
      </c>
      <c r="AF280" s="20">
        <f>P280*Invoer!$G$21/1000</f>
        <v>0.13005128427798751</v>
      </c>
      <c r="AK280" s="62">
        <f>IF(Berekeningen!F280/(60/5)*Invoer!$G$18=0,(K280/24)/(60/5),Berekeningen!F280/(60/5)*Invoer!$G$18)</f>
        <v>2.8206711308994272</v>
      </c>
      <c r="AL280" s="17">
        <f>AK280*Invoer!$G$19</f>
        <v>1.8306155639537283</v>
      </c>
    </row>
    <row r="281" spans="1:38" x14ac:dyDescent="0.35">
      <c r="A281" s="61">
        <v>0.96527777777777801</v>
      </c>
      <c r="B281" s="54"/>
      <c r="C281" s="16">
        <f>Invoer!$G$9*EXP(Invoer!$G$12*(1/(Invoer!N283+273.15)-1/Invoer!$G$10))</f>
        <v>3.1390647361190474E-2</v>
      </c>
      <c r="D281" s="10">
        <f>1/(C281*Invoer!$G$8*(Invoer!N283+273.15)*10^3)</f>
        <v>1.3201357878096645</v>
      </c>
      <c r="E281" s="20">
        <f>Invoer!M283</f>
        <v>4.3504902491804387E-3</v>
      </c>
      <c r="F281" s="21">
        <f>IFERROR(Invoer!V283 * Invoer!$G$11/(Invoer!W283+Invoer!$G$11) * (Invoer!N283 + 273.15) / 273.15,0)</f>
        <v>1381.6341158426376</v>
      </c>
      <c r="G281" s="21">
        <f t="shared" si="14"/>
        <v>33159.218780223302</v>
      </c>
      <c r="H281" s="119">
        <f>IF(Invoer!AJ283=0,0,(2.1473*Invoer!AJ283-11.45))</f>
        <v>65.852800000000002</v>
      </c>
      <c r="I281" s="119">
        <f>IF(Invoer!AK283=0,0,(2.1473*Invoer!AK283-11.45))</f>
        <v>65.852800000000002</v>
      </c>
      <c r="J281" s="119">
        <f>IF(Invoer!AL283=0,0,(2.1473*Invoer!AL283-11.45))</f>
        <v>65.852800000000002</v>
      </c>
      <c r="K281" s="21">
        <f t="shared" si="15"/>
        <v>56896.819199999998</v>
      </c>
      <c r="L281" s="115">
        <f>((Invoer!$G$13/Invoer!$G$14)^-0.49)*34500*((G281 / (24 * 60 * 60) * Invoer!$G$13)/Invoer!$G$7)^0.86</f>
        <v>7.4204154161743094</v>
      </c>
      <c r="M281" s="17">
        <f>IF(L281=0,((Invoer!$G$13/Invoer!$G$14)^-0.49)*34500*((K281 / (24 * 60 * 60) * Invoer!$G$13)/Invoer!$G$7)^0.86,L281)</f>
        <v>7.4204154161743094</v>
      </c>
      <c r="N281" s="9">
        <f>M281*(1.024^(Invoer!M283-20))</f>
        <v>4.6182123260141053</v>
      </c>
      <c r="O281" s="50">
        <f>IF(G281=0,((D281*E281*(1-EXP((-N281/D281)*(Invoer!$G$7/K281))))*(K281/Invoer!$G$7)),((D281*E281*(1-EXP((-N281/D281)*(Invoer!$G$7/G281))))*(G281/Invoer!$G$7)))</f>
        <v>1.1687359746925729E-2</v>
      </c>
      <c r="P281" s="117">
        <f>IFERROR(O281*Invoer!$G$7*(5/(60*24)),0)</f>
        <v>0.46262465664914343</v>
      </c>
      <c r="Q281" s="55"/>
      <c r="U281" s="16">
        <f>Invoer!$G$9*EXP(Invoer!$G$12*(1/(Invoer!P283+273.15)-1/Invoer!$G$10))</f>
        <v>3.1390647361190474E-2</v>
      </c>
      <c r="V281" s="20">
        <f>1/ ( U281*Invoer!$G$8 * (Invoer!P283 + 273.15) * 1000 )</f>
        <v>1.3201357878096645</v>
      </c>
      <c r="W281" s="30">
        <f>Invoer!O283</f>
        <v>0</v>
      </c>
      <c r="X281" s="20">
        <f>Invoer!$C$11*(Invoer!O283-Invoer!$G$20/V281)</f>
        <v>-6.8174805070110025E-4</v>
      </c>
      <c r="Y281" s="11">
        <f t="shared" si="16"/>
        <v>0</v>
      </c>
      <c r="Z281" s="22">
        <f>Y281*Invoer!$C$13 * (5/(60*24))</f>
        <v>0</v>
      </c>
      <c r="AE281" s="20">
        <f>Z281*Invoer!$G$21/1000</f>
        <v>0</v>
      </c>
      <c r="AF281" s="20">
        <f>P281*Invoer!$G$21/1000</f>
        <v>0.12259553401202301</v>
      </c>
      <c r="AK281" s="62">
        <f>IF(Berekeningen!F281/(60/5)*Invoer!$G$18=0,(K281/24)/(60/5),Berekeningen!F281/(60/5)*Invoer!$G$18)</f>
        <v>2.797809084581341</v>
      </c>
      <c r="AL281" s="17">
        <f>AK281*Invoer!$G$19</f>
        <v>1.8157780958932903</v>
      </c>
    </row>
    <row r="282" spans="1:38" x14ac:dyDescent="0.35">
      <c r="A282" s="61">
        <v>0.96875</v>
      </c>
      <c r="B282" s="54"/>
      <c r="C282" s="16">
        <f>Invoer!$G$9*EXP(Invoer!$G$12*(1/(Invoer!N284+273.15)-1/Invoer!$G$10))</f>
        <v>3.1397858406526244E-2</v>
      </c>
      <c r="D282" s="10">
        <f>1/(C282*Invoer!$G$8*(Invoer!N284+273.15)*10^3)</f>
        <v>1.3198654902764126</v>
      </c>
      <c r="E282" s="20">
        <f>Invoer!M284</f>
        <v>4.1064134226265498E-3</v>
      </c>
      <c r="F282" s="21">
        <f>IFERROR(Invoer!V284 * Invoer!$G$11/(Invoer!W284+Invoer!$G$11) * (Invoer!N284 + 273.15) / 273.15,0)</f>
        <v>1412.7232866610327</v>
      </c>
      <c r="G282" s="21">
        <f t="shared" si="14"/>
        <v>33905.358879864783</v>
      </c>
      <c r="H282" s="119">
        <f>IF(Invoer!AJ284=0,0,(2.1473*Invoer!AJ284-11.45))</f>
        <v>65.852800000000002</v>
      </c>
      <c r="I282" s="119">
        <f>IF(Invoer!AK284=0,0,(2.1473*Invoer!AK284-11.45))</f>
        <v>65.852800000000002</v>
      </c>
      <c r="J282" s="119">
        <f>IF(Invoer!AL284=0,0,(2.1473*Invoer!AL284-11.45))</f>
        <v>65.852800000000002</v>
      </c>
      <c r="K282" s="21">
        <f t="shared" si="15"/>
        <v>56896.819199999998</v>
      </c>
      <c r="L282" s="115">
        <f>((Invoer!$G$13/Invoer!$G$14)^-0.49)*34500*((G282 / (24 * 60 * 60) * Invoer!$G$13)/Invoer!$G$7)^0.86</f>
        <v>7.5637872841869171</v>
      </c>
      <c r="M282" s="17">
        <f>IF(L282=0,((Invoer!$G$13/Invoer!$G$14)^-0.49)*34500*((K282 / (24 * 60 * 60) * Invoer!$G$13)/Invoer!$G$7)^0.86,L282)</f>
        <v>7.5637872841869171</v>
      </c>
      <c r="N282" s="9">
        <f>M282*(1.024^(Invoer!M284-20))</f>
        <v>4.7074148149600559</v>
      </c>
      <c r="O282" s="50">
        <f>IF(G282=0,((D282*E282*(1-EXP((-N282/D282)*(Invoer!$G$7/K282))))*(K282/Invoer!$G$7)),((D282*E282*(1-EXP((-N282/D282)*(Invoer!$G$7/G282))))*(G282/Invoer!$G$7)))</f>
        <v>1.1260593939165812E-2</v>
      </c>
      <c r="P282" s="117">
        <f>IFERROR(O282*Invoer!$G$7*(5/(60*24)),0)</f>
        <v>0.44573184342531341</v>
      </c>
      <c r="Q282" s="55"/>
      <c r="U282" s="16">
        <f>Invoer!$G$9*EXP(Invoer!$G$12*(1/(Invoer!P284+273.15)-1/Invoer!$G$10))</f>
        <v>3.1397858406526244E-2</v>
      </c>
      <c r="V282" s="20">
        <f>1/ ( U282*Invoer!$G$8 * (Invoer!P284 + 273.15) * 1000 )</f>
        <v>1.3198654902764126</v>
      </c>
      <c r="W282" s="30">
        <f>Invoer!O284</f>
        <v>0</v>
      </c>
      <c r="X282" s="20">
        <f>Invoer!$C$11*(Invoer!O284-Invoer!$G$20/V282)</f>
        <v>-6.8188766706182879E-4</v>
      </c>
      <c r="Y282" s="11">
        <f t="shared" si="16"/>
        <v>0</v>
      </c>
      <c r="Z282" s="22">
        <f>Y282*Invoer!$C$13 * (5/(60*24))</f>
        <v>0</v>
      </c>
      <c r="AE282" s="20">
        <f>Z282*Invoer!$G$21/1000</f>
        <v>0</v>
      </c>
      <c r="AF282" s="20">
        <f>P282*Invoer!$G$21/1000</f>
        <v>0.11811893850770805</v>
      </c>
      <c r="AK282" s="62">
        <f>IF(Berekeningen!F282/(60/5)*Invoer!$G$18=0,(K282/24)/(60/5),Berekeningen!F282/(60/5)*Invoer!$G$18)</f>
        <v>2.860764655488591</v>
      </c>
      <c r="AL282" s="17">
        <f>AK282*Invoer!$G$19</f>
        <v>1.8566362614120957</v>
      </c>
    </row>
    <row r="283" spans="1:38" x14ac:dyDescent="0.35">
      <c r="A283" s="61">
        <v>0.97222222222222199</v>
      </c>
      <c r="B283" s="54"/>
      <c r="C283" s="16">
        <f>Invoer!$G$9*EXP(Invoer!$G$12*(1/(Invoer!N285+273.15)-1/Invoer!$G$10))</f>
        <v>3.1401224250926757E-2</v>
      </c>
      <c r="D283" s="10">
        <f>1/(C283*Invoer!$G$8*(Invoer!N285+273.15)*10^3)</f>
        <v>1.3197393654775076</v>
      </c>
      <c r="E283" s="20">
        <f>Invoer!M285</f>
        <v>3.9345561631307646E-3</v>
      </c>
      <c r="F283" s="21">
        <f>IFERROR(Invoer!V285 * Invoer!$G$11/(Invoer!W285+Invoer!$G$11) * (Invoer!N285 + 273.15) / 273.15,0)</f>
        <v>1447.2350848337953</v>
      </c>
      <c r="G283" s="21">
        <f t="shared" si="14"/>
        <v>34733.642036011086</v>
      </c>
      <c r="H283" s="119">
        <f>IF(Invoer!AJ285=0,0,(2.1473*Invoer!AJ285-11.45))</f>
        <v>65.852800000000002</v>
      </c>
      <c r="I283" s="119">
        <f>IF(Invoer!AK285=0,0,(2.1473*Invoer!AK285-11.45))</f>
        <v>65.852800000000002</v>
      </c>
      <c r="J283" s="119">
        <f>IF(Invoer!AL285=0,0,(2.1473*Invoer!AL285-11.45))</f>
        <v>65.852800000000002</v>
      </c>
      <c r="K283" s="21">
        <f t="shared" si="15"/>
        <v>56896.819199999998</v>
      </c>
      <c r="L283" s="115">
        <f>((Invoer!$G$13/Invoer!$G$14)^-0.49)*34500*((G283 / (24 * 60 * 60) * Invoer!$G$13)/Invoer!$G$7)^0.86</f>
        <v>7.7224269398765877</v>
      </c>
      <c r="M283" s="17">
        <f>IF(L283=0,((Invoer!$G$13/Invoer!$G$14)^-0.49)*34500*((K283 / (24 * 60 * 60) * Invoer!$G$13)/Invoer!$G$7)^0.86,L283)</f>
        <v>7.7224269398765877</v>
      </c>
      <c r="N283" s="9">
        <f>M283*(1.024^(Invoer!M285-20))</f>
        <v>4.8061265408985445</v>
      </c>
      <c r="O283" s="50">
        <f>IF(G283=0,((D283*E283*(1-EXP((-N283/D283)*(Invoer!$G$7/K283))))*(K283/Invoer!$G$7)),((D283*E283*(1-EXP((-N283/D283)*(Invoer!$G$7/G283))))*(G283/Invoer!$G$7)))</f>
        <v>1.1033039543718285E-2</v>
      </c>
      <c r="P283" s="117">
        <f>IFERROR(O283*Invoer!$G$7*(5/(60*24)),0)</f>
        <v>0.43672448193884877</v>
      </c>
      <c r="Q283" s="55"/>
      <c r="U283" s="16">
        <f>Invoer!$G$9*EXP(Invoer!$G$12*(1/(Invoer!P285+273.15)-1/Invoer!$G$10))</f>
        <v>3.1401224250926757E-2</v>
      </c>
      <c r="V283" s="20">
        <f>1/ ( U283*Invoer!$G$8 * (Invoer!P285 + 273.15) * 1000 )</f>
        <v>1.3197393654775076</v>
      </c>
      <c r="W283" s="30">
        <f>Invoer!O285</f>
        <v>0</v>
      </c>
      <c r="X283" s="20">
        <f>Invoer!$C$11*(Invoer!O285-Invoer!$G$20/V283)</f>
        <v>-6.8195283367512665E-4</v>
      </c>
      <c r="Y283" s="11">
        <f t="shared" si="16"/>
        <v>0</v>
      </c>
      <c r="Z283" s="22">
        <f>Y283*Invoer!$C$13 * (5/(60*24))</f>
        <v>0</v>
      </c>
      <c r="AE283" s="20">
        <f>Z283*Invoer!$G$21/1000</f>
        <v>0</v>
      </c>
      <c r="AF283" s="20">
        <f>P283*Invoer!$G$21/1000</f>
        <v>0.11573198771379492</v>
      </c>
      <c r="AK283" s="62">
        <f>IF(Berekeningen!F283/(60/5)*Invoer!$G$18=0,(K283/24)/(60/5),Berekeningen!F283/(60/5)*Invoer!$G$18)</f>
        <v>2.9306510467884355</v>
      </c>
      <c r="AL283" s="17">
        <f>AK283*Invoer!$G$19</f>
        <v>1.9019925293656947</v>
      </c>
    </row>
    <row r="284" spans="1:38" x14ac:dyDescent="0.35">
      <c r="A284" s="61">
        <v>0.97569444444444398</v>
      </c>
      <c r="B284" s="54"/>
      <c r="C284" s="16">
        <f>Invoer!$G$9*EXP(Invoer!$G$12*(1/(Invoer!N286+273.15)-1/Invoer!$G$10))</f>
        <v>3.1403628694347235E-2</v>
      </c>
      <c r="D284" s="10">
        <f>1/(C284*Invoer!$G$8*(Invoer!N286+273.15)*10^3)</f>
        <v>1.319649281809147</v>
      </c>
      <c r="E284" s="20">
        <f>Invoer!M286</f>
        <v>4.359148605090013E-3</v>
      </c>
      <c r="F284" s="21">
        <f>IFERROR(Invoer!V286 * Invoer!$G$11/(Invoer!W286+Invoer!$G$11) * (Invoer!N286 + 273.15) / 273.15,0)</f>
        <v>1437.7318105904483</v>
      </c>
      <c r="G284" s="21">
        <f t="shared" si="14"/>
        <v>34505.563454170755</v>
      </c>
      <c r="H284" s="119">
        <f>IF(Invoer!AJ286=0,0,(2.1473*Invoer!AJ286-11.45))</f>
        <v>65.852800000000002</v>
      </c>
      <c r="I284" s="119">
        <f>IF(Invoer!AK286=0,0,(2.1473*Invoer!AK286-11.45))</f>
        <v>65.852800000000002</v>
      </c>
      <c r="J284" s="119">
        <f>IF(Invoer!AL286=0,0,(2.1473*Invoer!AL286-11.45))</f>
        <v>65.852800000000002</v>
      </c>
      <c r="K284" s="21">
        <f t="shared" si="15"/>
        <v>56896.819199999998</v>
      </c>
      <c r="L284" s="115">
        <f>((Invoer!$G$13/Invoer!$G$14)^-0.49)*34500*((G284 / (24 * 60 * 60) * Invoer!$G$13)/Invoer!$G$7)^0.86</f>
        <v>7.678796808694365</v>
      </c>
      <c r="M284" s="17">
        <f>IF(L284=0,((Invoer!$G$13/Invoer!$G$14)^-0.49)*34500*((K284 / (24 * 60 * 60) * Invoer!$G$13)/Invoer!$G$7)^0.86,L284)</f>
        <v>7.678796808694365</v>
      </c>
      <c r="N284" s="9">
        <f>M284*(1.024^(Invoer!M286-20))</f>
        <v>4.7790210337311256</v>
      </c>
      <c r="O284" s="50">
        <f>IF(G284=0,((D284*E284*(1-EXP((-N284/D284)*(Invoer!$G$7/K284))))*(K284/Invoer!$G$7)),((D284*E284*(1-EXP((-N284/D284)*(Invoer!$G$7/G284))))*(G284/Invoer!$G$7)))</f>
        <v>1.2148861654578989E-2</v>
      </c>
      <c r="P284" s="117">
        <f>IFERROR(O284*Invoer!$G$7*(5/(60*24)),0)</f>
        <v>0.48089244049375163</v>
      </c>
      <c r="Q284" s="55"/>
      <c r="U284" s="16">
        <f>Invoer!$G$9*EXP(Invoer!$G$12*(1/(Invoer!P286+273.15)-1/Invoer!$G$10))</f>
        <v>3.1403628694347235E-2</v>
      </c>
      <c r="V284" s="20">
        <f>1/ ( U284*Invoer!$G$8 * (Invoer!P286 + 273.15) * 1000 )</f>
        <v>1.319649281809147</v>
      </c>
      <c r="W284" s="30">
        <f>Invoer!O286</f>
        <v>0</v>
      </c>
      <c r="X284" s="20">
        <f>Invoer!$C$11*(Invoer!O286-Invoer!$G$20/V284)</f>
        <v>-6.8199938605366633E-4</v>
      </c>
      <c r="Y284" s="11">
        <f t="shared" si="16"/>
        <v>0</v>
      </c>
      <c r="Z284" s="22">
        <f>Y284*Invoer!$C$13 * (5/(60*24))</f>
        <v>0</v>
      </c>
      <c r="AE284" s="20">
        <f>Z284*Invoer!$G$21/1000</f>
        <v>0</v>
      </c>
      <c r="AF284" s="20">
        <f>P284*Invoer!$G$21/1000</f>
        <v>0.12743649673084417</v>
      </c>
      <c r="AK284" s="62">
        <f>IF(Berekeningen!F284/(60/5)*Invoer!$G$18=0,(K284/24)/(60/5),Berekeningen!F284/(60/5)*Invoer!$G$18)</f>
        <v>2.9114069164456575</v>
      </c>
      <c r="AL284" s="17">
        <f>AK284*Invoer!$G$19</f>
        <v>1.8895030887732318</v>
      </c>
    </row>
    <row r="285" spans="1:38" x14ac:dyDescent="0.35">
      <c r="A285" s="61">
        <v>0.97916666666666696</v>
      </c>
      <c r="B285" s="54"/>
      <c r="C285" s="16">
        <f>Invoer!$G$9*EXP(Invoer!$G$12*(1/(Invoer!N287+273.15)-1/Invoer!$G$10))</f>
        <v>3.1403628694347235E-2</v>
      </c>
      <c r="D285" s="10">
        <f>1/(C285*Invoer!$G$8*(Invoer!N287+273.15)*10^3)</f>
        <v>1.319649281809147</v>
      </c>
      <c r="E285" s="20">
        <f>Invoer!M287</f>
        <v>4.783741046594514E-3</v>
      </c>
      <c r="F285" s="21">
        <f>IFERROR(Invoer!V287 * Invoer!$G$11/(Invoer!W287+Invoer!$G$11) * (Invoer!N287 + 273.15) / 273.15,0)</f>
        <v>1402.7814898550521</v>
      </c>
      <c r="G285" s="21">
        <f t="shared" si="14"/>
        <v>33666.755756521248</v>
      </c>
      <c r="H285" s="119">
        <f>IF(Invoer!AJ287=0,0,(2.1473*Invoer!AJ287-11.45))</f>
        <v>65.852800000000002</v>
      </c>
      <c r="I285" s="119">
        <f>IF(Invoer!AK287=0,0,(2.1473*Invoer!AK287-11.45))</f>
        <v>65.852800000000002</v>
      </c>
      <c r="J285" s="119">
        <f>IF(Invoer!AL287=0,0,(2.1473*Invoer!AL287-11.45))</f>
        <v>65.852800000000002</v>
      </c>
      <c r="K285" s="21">
        <f t="shared" si="15"/>
        <v>56896.819199999998</v>
      </c>
      <c r="L285" s="115">
        <f>((Invoer!$G$13/Invoer!$G$14)^-0.49)*34500*((G285 / (24 * 60 * 60) * Invoer!$G$13)/Invoer!$G$7)^0.86</f>
        <v>7.5179878621950875</v>
      </c>
      <c r="M285" s="17">
        <f>IF(L285=0,((Invoer!$G$13/Invoer!$G$14)^-0.49)*34500*((K285 / (24 * 60 * 60) * Invoer!$G$13)/Invoer!$G$7)^0.86,L285)</f>
        <v>7.5179878621950875</v>
      </c>
      <c r="N285" s="9">
        <f>M285*(1.024^(Invoer!M287-20))</f>
        <v>4.6789861508025883</v>
      </c>
      <c r="O285" s="50">
        <f>IF(G285=0,((D285*E285*(1-EXP((-N285/D285)*(Invoer!$G$7/K285))))*(K285/Invoer!$G$7)),((D285*E285*(1-EXP((-N285/D285)*(Invoer!$G$7/G285))))*(G285/Invoer!$G$7)))</f>
        <v>1.3031384987509935E-2</v>
      </c>
      <c r="P285" s="117">
        <f>IFERROR(O285*Invoer!$G$7*(5/(60*24)),0)</f>
        <v>0.51582565575560158</v>
      </c>
      <c r="Q285" s="55"/>
      <c r="U285" s="16">
        <f>Invoer!$G$9*EXP(Invoer!$G$12*(1/(Invoer!P287+273.15)-1/Invoer!$G$10))</f>
        <v>3.1403628694347235E-2</v>
      </c>
      <c r="V285" s="20">
        <f>1/ ( U285*Invoer!$G$8 * (Invoer!P287 + 273.15) * 1000 )</f>
        <v>1.319649281809147</v>
      </c>
      <c r="W285" s="30">
        <f>Invoer!O287</f>
        <v>0</v>
      </c>
      <c r="X285" s="20">
        <f>Invoer!$C$11*(Invoer!O287-Invoer!$G$20/V285)</f>
        <v>-6.8199938605366633E-4</v>
      </c>
      <c r="Y285" s="11">
        <f t="shared" si="16"/>
        <v>0</v>
      </c>
      <c r="Z285" s="22">
        <f>Y285*Invoer!$C$13 * (5/(60*24))</f>
        <v>0</v>
      </c>
      <c r="AE285" s="20">
        <f>Z285*Invoer!$G$21/1000</f>
        <v>0</v>
      </c>
      <c r="AF285" s="20">
        <f>P285*Invoer!$G$21/1000</f>
        <v>0.13669379877523444</v>
      </c>
      <c r="AK285" s="62">
        <f>IF(Berekeningen!F285/(60/5)*Invoer!$G$18=0,(K285/24)/(60/5),Berekeningen!F285/(60/5)*Invoer!$G$18)</f>
        <v>2.8406325169564801</v>
      </c>
      <c r="AL285" s="17">
        <f>AK285*Invoer!$G$19</f>
        <v>1.8435705035047556</v>
      </c>
    </row>
    <row r="286" spans="1:38" x14ac:dyDescent="0.35">
      <c r="A286" s="61">
        <v>0.98263888888888895</v>
      </c>
      <c r="B286" s="54"/>
      <c r="C286" s="16">
        <f>Invoer!$G$9*EXP(Invoer!$G$12*(1/(Invoer!N288+273.15)-1/Invoer!$G$10))</f>
        <v>3.1405071467950629E-2</v>
      </c>
      <c r="D286" s="10">
        <f>1/(C286*Invoer!$G$8*(Invoer!N288+273.15)*10^3)</f>
        <v>1.3195952337975523</v>
      </c>
      <c r="E286" s="20">
        <f>Invoer!M288</f>
        <v>5.2083334885537624E-3</v>
      </c>
      <c r="F286" s="21">
        <f>IFERROR(Invoer!V288 * Invoer!$G$11/(Invoer!W288+Invoer!$G$11) * (Invoer!N288 + 273.15) / 273.15,0)</f>
        <v>1391.0382452776796</v>
      </c>
      <c r="G286" s="21">
        <f t="shared" si="14"/>
        <v>33384.917886664312</v>
      </c>
      <c r="H286" s="119">
        <f>IF(Invoer!AJ288=0,0,(2.1473*Invoer!AJ288-11.45))</f>
        <v>65.852800000000002</v>
      </c>
      <c r="I286" s="119">
        <f>IF(Invoer!AK288=0,0,(2.1473*Invoer!AK288-11.45))</f>
        <v>65.852800000000002</v>
      </c>
      <c r="J286" s="119">
        <f>IF(Invoer!AL288=0,0,(2.1473*Invoer!AL288-11.45))</f>
        <v>65.852800000000002</v>
      </c>
      <c r="K286" s="21">
        <f t="shared" si="15"/>
        <v>56896.819199999998</v>
      </c>
      <c r="L286" s="115">
        <f>((Invoer!$G$13/Invoer!$G$14)^-0.49)*34500*((G286 / (24 * 60 * 60) * Invoer!$G$13)/Invoer!$G$7)^0.86</f>
        <v>7.4638310135817454</v>
      </c>
      <c r="M286" s="17">
        <f>IF(L286=0,((Invoer!$G$13/Invoer!$G$14)^-0.49)*34500*((K286 / (24 * 60 * 60) * Invoer!$G$13)/Invoer!$G$7)^0.86,L286)</f>
        <v>7.4638310135817454</v>
      </c>
      <c r="N286" s="9">
        <f>M286*(1.024^(Invoer!M288-20))</f>
        <v>4.645327214898372</v>
      </c>
      <c r="O286" s="50">
        <f>IF(G286=0,((D286*E286*(1-EXP((-N286/D286)*(Invoer!$G$7/K286))))*(K286/Invoer!$G$7)),((D286*E286*(1-EXP((-N286/D286)*(Invoer!$G$7/G286))))*(G286/Invoer!$G$7)))</f>
        <v>1.4077598094270385E-2</v>
      </c>
      <c r="P286" s="117">
        <f>IFERROR(O286*Invoer!$G$7*(5/(60*24)),0)</f>
        <v>0.55723825789820269</v>
      </c>
      <c r="Q286" s="55"/>
      <c r="U286" s="16">
        <f>Invoer!$G$9*EXP(Invoer!$G$12*(1/(Invoer!P288+273.15)-1/Invoer!$G$10))</f>
        <v>3.1405071467950629E-2</v>
      </c>
      <c r="V286" s="20">
        <f>1/ ( U286*Invoer!$G$8 * (Invoer!P288 + 273.15) * 1000 )</f>
        <v>1.3195952337975523</v>
      </c>
      <c r="W286" s="30">
        <f>Invoer!O288</f>
        <v>0</v>
      </c>
      <c r="X286" s="20">
        <f>Invoer!$C$11*(Invoer!O288-Invoer!$G$20/V286)</f>
        <v>-6.8202731940002963E-4</v>
      </c>
      <c r="Y286" s="11">
        <f t="shared" si="16"/>
        <v>0</v>
      </c>
      <c r="Z286" s="22">
        <f>Y286*Invoer!$C$13 * (5/(60*24))</f>
        <v>0</v>
      </c>
      <c r="AE286" s="20">
        <f>Z286*Invoer!$G$21/1000</f>
        <v>0</v>
      </c>
      <c r="AF286" s="20">
        <f>P286*Invoer!$G$21/1000</f>
        <v>0.14766813834302372</v>
      </c>
      <c r="AK286" s="62">
        <f>IF(Berekeningen!F286/(60/5)*Invoer!$G$18=0,(K286/24)/(60/5),Berekeningen!F286/(60/5)*Invoer!$G$18)</f>
        <v>2.8168524466873008</v>
      </c>
      <c r="AL286" s="17">
        <f>AK286*Invoer!$G$19</f>
        <v>1.8281372379000582</v>
      </c>
    </row>
    <row r="287" spans="1:38" x14ac:dyDescent="0.35">
      <c r="A287" s="61">
        <v>0.98611111111111105</v>
      </c>
      <c r="B287" s="54"/>
      <c r="C287" s="16">
        <f>Invoer!$G$9*EXP(Invoer!$G$12*(1/(Invoer!N289+273.15)-1/Invoer!$G$10))</f>
        <v>3.1409881295939711E-2</v>
      </c>
      <c r="D287" s="10">
        <f>1/(C287*Invoer!$G$8*(Invoer!N289+273.15)*10^3)</f>
        <v>1.3194150856178408</v>
      </c>
      <c r="E287" s="20">
        <f>Invoer!M289</f>
        <v>4.7433036711481691E-3</v>
      </c>
      <c r="F287" s="21">
        <f>IFERROR(Invoer!V289 * Invoer!$G$11/(Invoer!W289+Invoer!$G$11) * (Invoer!N289 + 273.15) / 273.15,0)</f>
        <v>1404.915237589151</v>
      </c>
      <c r="G287" s="21">
        <f t="shared" si="14"/>
        <v>33717.965702139627</v>
      </c>
      <c r="H287" s="119">
        <f>IF(Invoer!AJ289=0,0,(2.1473*Invoer!AJ289-11.45))</f>
        <v>65.852800000000002</v>
      </c>
      <c r="I287" s="119">
        <f>IF(Invoer!AK289=0,0,(2.1473*Invoer!AK289-11.45))</f>
        <v>65.852800000000002</v>
      </c>
      <c r="J287" s="119">
        <f>IF(Invoer!AL289=0,0,(2.1473*Invoer!AL289-11.45))</f>
        <v>65.852800000000002</v>
      </c>
      <c r="K287" s="21">
        <f t="shared" si="15"/>
        <v>56896.819199999998</v>
      </c>
      <c r="L287" s="115">
        <f>((Invoer!$G$13/Invoer!$G$14)^-0.49)*34500*((G287 / (24 * 60 * 60) * Invoer!$G$13)/Invoer!$G$7)^0.86</f>
        <v>7.5278213345270668</v>
      </c>
      <c r="M287" s="17">
        <f>IF(L287=0,((Invoer!$G$13/Invoer!$G$14)^-0.49)*34500*((K287 / (24 * 60 * 60) * Invoer!$G$13)/Invoer!$G$7)^0.86,L287)</f>
        <v>7.5278213345270668</v>
      </c>
      <c r="N287" s="9">
        <f>M287*(1.024^(Invoer!M289-20))</f>
        <v>4.6851017367901528</v>
      </c>
      <c r="O287" s="50">
        <f>IF(G287=0,((D287*E287*(1-EXP((-N287/D287)*(Invoer!$G$7/K287))))*(K287/Invoer!$G$7)),((D287*E287*(1-EXP((-N287/D287)*(Invoer!$G$7/G287))))*(G287/Invoer!$G$7)))</f>
        <v>1.2938344637259883E-2</v>
      </c>
      <c r="P287" s="117">
        <f>IFERROR(O287*Invoer!$G$7*(5/(60*24)),0)</f>
        <v>0.5121428085582036</v>
      </c>
      <c r="Q287" s="55"/>
      <c r="U287" s="16">
        <f>Invoer!$G$9*EXP(Invoer!$G$12*(1/(Invoer!P289+273.15)-1/Invoer!$G$10))</f>
        <v>3.1409881295939711E-2</v>
      </c>
      <c r="V287" s="20">
        <f>1/ ( U287*Invoer!$G$8 * (Invoer!P289 + 273.15) * 1000 )</f>
        <v>1.3194150856178408</v>
      </c>
      <c r="W287" s="30">
        <f>Invoer!O289</f>
        <v>0</v>
      </c>
      <c r="X287" s="20">
        <f>Invoer!$C$11*(Invoer!O289-Invoer!$G$20/V287)</f>
        <v>-6.8212044095172526E-4</v>
      </c>
      <c r="Y287" s="11">
        <f t="shared" si="16"/>
        <v>0</v>
      </c>
      <c r="Z287" s="22">
        <f>Y287*Invoer!$C$13 * (5/(60*24))</f>
        <v>0</v>
      </c>
      <c r="AE287" s="20">
        <f>Z287*Invoer!$G$21/1000</f>
        <v>0</v>
      </c>
      <c r="AF287" s="20">
        <f>P287*Invoer!$G$21/1000</f>
        <v>0.13571784426792396</v>
      </c>
      <c r="AK287" s="62">
        <f>IF(Berekeningen!F287/(60/5)*Invoer!$G$18=0,(K287/24)/(60/5),Berekeningen!F287/(60/5)*Invoer!$G$18)</f>
        <v>2.8449533561180309</v>
      </c>
      <c r="AL287" s="17">
        <f>AK287*Invoer!$G$19</f>
        <v>1.8463747281206022</v>
      </c>
    </row>
    <row r="288" spans="1:38" x14ac:dyDescent="0.35">
      <c r="A288" s="61">
        <v>0.98958333333333304</v>
      </c>
      <c r="B288" s="54"/>
      <c r="C288" s="16">
        <f>Invoer!$G$9*EXP(Invoer!$G$12*(1/(Invoer!N290+273.15)-1/Invoer!$G$10))</f>
        <v>3.1410843369114254E-2</v>
      </c>
      <c r="D288" s="10">
        <f>1/(C288*Invoer!$G$8*(Invoer!N290+273.15)*10^3)</f>
        <v>1.319379058171178</v>
      </c>
      <c r="E288" s="20">
        <f>Invoer!M290</f>
        <v>4.2038690829940602E-3</v>
      </c>
      <c r="F288" s="21">
        <f>IFERROR(Invoer!V290 * Invoer!$G$11/(Invoer!W290+Invoer!$G$11) * (Invoer!N290 + 273.15) / 273.15,0)</f>
        <v>1432.3700705367771</v>
      </c>
      <c r="G288" s="21">
        <f t="shared" si="14"/>
        <v>34376.881692882649</v>
      </c>
      <c r="H288" s="119">
        <f>IF(Invoer!AJ290=0,0,(2.1473*Invoer!AJ290-11.45))</f>
        <v>65.852800000000002</v>
      </c>
      <c r="I288" s="119">
        <f>IF(Invoer!AK290=0,0,(2.1473*Invoer!AK290-11.45))</f>
        <v>65.852800000000002</v>
      </c>
      <c r="J288" s="119">
        <f>IF(Invoer!AL290=0,0,(2.1473*Invoer!AL290-11.45))</f>
        <v>65.852800000000002</v>
      </c>
      <c r="K288" s="21">
        <f t="shared" si="15"/>
        <v>56896.819199999998</v>
      </c>
      <c r="L288" s="115">
        <f>((Invoer!$G$13/Invoer!$G$14)^-0.49)*34500*((G288 / (24 * 60 * 60) * Invoer!$G$13)/Invoer!$G$7)^0.86</f>
        <v>7.654162917477902</v>
      </c>
      <c r="M288" s="17">
        <f>IF(L288=0,((Invoer!$G$13/Invoer!$G$14)^-0.49)*34500*((K288 / (24 * 60 * 60) * Invoer!$G$13)/Invoer!$G$7)^0.86,L288)</f>
        <v>7.654162917477902</v>
      </c>
      <c r="N288" s="9">
        <f>M288*(1.024^(Invoer!M290-20))</f>
        <v>4.7636721975007719</v>
      </c>
      <c r="O288" s="50">
        <f>IF(G288=0,((D288*E288*(1-EXP((-N288/D288)*(Invoer!$G$7/K288))))*(K288/Invoer!$G$7)),((D288*E288*(1-EXP((-N288/D288)*(Invoer!$G$7/G288))))*(G288/Invoer!$G$7)))</f>
        <v>1.1674397694755917E-2</v>
      </c>
      <c r="P288" s="117">
        <f>IFERROR(O288*Invoer!$G$7*(5/(60*24)),0)</f>
        <v>0.4621115754174217</v>
      </c>
      <c r="Q288" s="55"/>
      <c r="U288" s="16">
        <f>Invoer!$G$9*EXP(Invoer!$G$12*(1/(Invoer!P290+273.15)-1/Invoer!$G$10))</f>
        <v>3.1410843369114254E-2</v>
      </c>
      <c r="V288" s="20">
        <f>1/ ( U288*Invoer!$G$8 * (Invoer!P290 + 273.15) * 1000 )</f>
        <v>1.319379058171178</v>
      </c>
      <c r="W288" s="30">
        <f>Invoer!O290</f>
        <v>0</v>
      </c>
      <c r="X288" s="20">
        <f>Invoer!$C$11*(Invoer!O290-Invoer!$G$20/V288)</f>
        <v>-6.821390671817323E-4</v>
      </c>
      <c r="Y288" s="11">
        <f t="shared" si="16"/>
        <v>0</v>
      </c>
      <c r="Z288" s="22">
        <f>Y288*Invoer!$C$13 * (5/(60*24))</f>
        <v>0</v>
      </c>
      <c r="AE288" s="20">
        <f>Z288*Invoer!$G$21/1000</f>
        <v>0</v>
      </c>
      <c r="AF288" s="20">
        <f>P288*Invoer!$G$21/1000</f>
        <v>0.12245956748561675</v>
      </c>
      <c r="AK288" s="62">
        <f>IF(Berekeningen!F288/(60/5)*Invoer!$G$18=0,(K288/24)/(60/5),Berekeningen!F288/(60/5)*Invoer!$G$18)</f>
        <v>2.9005493928369734</v>
      </c>
      <c r="AL288" s="17">
        <f>AK288*Invoer!$G$19</f>
        <v>1.8824565559511959</v>
      </c>
    </row>
    <row r="289" spans="1:38" x14ac:dyDescent="0.35">
      <c r="A289" s="61">
        <v>0.99305555555555503</v>
      </c>
      <c r="B289" s="54"/>
      <c r="C289" s="16">
        <f>Invoer!$G$9*EXP(Invoer!$G$12*(1/(Invoer!N291+273.15)-1/Invoer!$G$10))</f>
        <v>3.1416616561329498E-2</v>
      </c>
      <c r="D289" s="10">
        <f>1/(C289*Invoer!$G$8*(Invoer!N291+273.15)*10^3)</f>
        <v>1.3191629088154198</v>
      </c>
      <c r="E289" s="20">
        <f>Invoer!M291</f>
        <v>4.0536556780352839E-3</v>
      </c>
      <c r="F289" s="21">
        <f>IFERROR(Invoer!V291 * Invoer!$G$11/(Invoer!W291+Invoer!$G$11) * (Invoer!N291 + 273.15) / 273.15,0)</f>
        <v>1419.2084788184245</v>
      </c>
      <c r="G289" s="21">
        <f t="shared" si="14"/>
        <v>34061.003491642186</v>
      </c>
      <c r="H289" s="119">
        <f>IF(Invoer!AJ291=0,0,(2.1473*Invoer!AJ291-11.45))</f>
        <v>65.852800000000002</v>
      </c>
      <c r="I289" s="119">
        <f>IF(Invoer!AK291=0,0,(2.1473*Invoer!AK291-11.45))</f>
        <v>65.852800000000002</v>
      </c>
      <c r="J289" s="119">
        <f>IF(Invoer!AL291=0,0,(2.1473*Invoer!AL291-11.45))</f>
        <v>65.852800000000002</v>
      </c>
      <c r="K289" s="21">
        <f t="shared" si="15"/>
        <v>56896.819199999998</v>
      </c>
      <c r="L289" s="115">
        <f>((Invoer!$G$13/Invoer!$G$14)^-0.49)*34500*((G289 / (24 * 60 * 60) * Invoer!$G$13)/Invoer!$G$7)^0.86</f>
        <v>7.5936386473164976</v>
      </c>
      <c r="M289" s="17">
        <f>IF(L289=0,((Invoer!$G$13/Invoer!$G$14)^-0.49)*34500*((K289 / (24 * 60 * 60) * Invoer!$G$13)/Invoer!$G$7)^0.86,L289)</f>
        <v>7.5936386473164976</v>
      </c>
      <c r="N289" s="9">
        <f>M289*(1.024^(Invoer!M291-20))</f>
        <v>4.7259872597948629</v>
      </c>
      <c r="O289" s="50">
        <f>IF(G289=0,((D289*E289*(1-EXP((-N289/D289)*(Invoer!$G$7/K289))))*(K289/Invoer!$G$7)),((D289*E289*(1-EXP((-N289/D289)*(Invoer!$G$7/G289))))*(G289/Invoer!$G$7)))</f>
        <v>1.1160370491918955E-2</v>
      </c>
      <c r="P289" s="117">
        <f>IFERROR(O289*Invoer!$G$7*(5/(60*24)),0)</f>
        <v>0.44176466530512526</v>
      </c>
      <c r="Q289" s="55"/>
      <c r="U289" s="16">
        <f>Invoer!$G$9*EXP(Invoer!$G$12*(1/(Invoer!P291+273.15)-1/Invoer!$G$10))</f>
        <v>3.1416616561329498E-2</v>
      </c>
      <c r="V289" s="20">
        <f>1/ ( U289*Invoer!$G$8 * (Invoer!P291 + 273.15) * 1000 )</f>
        <v>1.3191629088154198</v>
      </c>
      <c r="W289" s="30">
        <f>Invoer!O291</f>
        <v>0</v>
      </c>
      <c r="X289" s="20">
        <f>Invoer!$C$11*(Invoer!O291-Invoer!$G$20/V289)</f>
        <v>-6.8225083800163902E-4</v>
      </c>
      <c r="Y289" s="11">
        <f t="shared" si="16"/>
        <v>0</v>
      </c>
      <c r="Z289" s="22">
        <f>Y289*Invoer!$C$13 * (5/(60*24))</f>
        <v>0</v>
      </c>
      <c r="AE289" s="20">
        <f>Z289*Invoer!$G$21/1000</f>
        <v>0</v>
      </c>
      <c r="AF289" s="20">
        <f>P289*Invoer!$G$21/1000</f>
        <v>0.11706763630585819</v>
      </c>
      <c r="AK289" s="62">
        <f>IF(Berekeningen!F289/(60/5)*Invoer!$G$18=0,(K289/24)/(60/5),Berekeningen!F289/(60/5)*Invoer!$G$18)</f>
        <v>2.8738971696073095</v>
      </c>
      <c r="AL289" s="17">
        <f>AK289*Invoer!$G$19</f>
        <v>1.8651592630751439</v>
      </c>
    </row>
    <row r="290" spans="1:38" x14ac:dyDescent="0.35">
      <c r="A290" s="61">
        <v>0.99652777777777801</v>
      </c>
      <c r="B290" s="54"/>
      <c r="C290" s="16">
        <f>Invoer!$G$9*EXP(Invoer!$G$12*(1/(Invoer!N292+273.15)-1/Invoer!$G$10))</f>
        <v>3.1418060061149486E-2</v>
      </c>
      <c r="D290" s="10">
        <f>1/(C290*Invoer!$G$8*(Invoer!N292+273.15)*10^3)</f>
        <v>1.3191088755810443</v>
      </c>
      <c r="E290" s="20">
        <f>Invoer!M292</f>
        <v>4.9716654834355721E-3</v>
      </c>
      <c r="F290" s="21">
        <f>IFERROR(Invoer!V292 * Invoer!$G$11/(Invoer!W292+Invoer!$G$11) * (Invoer!N292 + 273.15) / 273.15,0)</f>
        <v>1430.1808671241647</v>
      </c>
      <c r="G290" s="21">
        <f t="shared" si="14"/>
        <v>34324.340810979949</v>
      </c>
      <c r="H290" s="119">
        <f>IF(Invoer!AJ292=0,0,(2.1473*Invoer!AJ292-11.45))</f>
        <v>65.852800000000002</v>
      </c>
      <c r="I290" s="119">
        <f>IF(Invoer!AK292=0,0,(2.1473*Invoer!AK292-11.45))</f>
        <v>65.852800000000002</v>
      </c>
      <c r="J290" s="119">
        <f>IF(Invoer!AL292=0,0,(2.1473*Invoer!AL292-11.45))</f>
        <v>65.852800000000002</v>
      </c>
      <c r="K290" s="21">
        <f t="shared" si="15"/>
        <v>56896.819199999998</v>
      </c>
      <c r="L290" s="115">
        <f>((Invoer!$G$13/Invoer!$G$14)^-0.49)*34500*((G290 / (24 * 60 * 60) * Invoer!$G$13)/Invoer!$G$7)^0.86</f>
        <v>7.6441011675354371</v>
      </c>
      <c r="M290" s="18">
        <f>IF(L290=0,((Invoer!$G$13/Invoer!$G$14)^-0.49)*34500*((K290 / (24 * 60 * 60) * Invoer!$G$13)/Invoer!$G$7)^0.86,L290)</f>
        <v>7.6441011675354371</v>
      </c>
      <c r="N290" s="9">
        <f>M290*(1.024^(Invoer!M292-20))</f>
        <v>4.7574967615112573</v>
      </c>
      <c r="O290" s="50">
        <f>IF(G290=0,((D290*E290*(1-EXP((-N290/D290)*(Invoer!$G$7/K290))))*(K290/Invoer!$G$7)),((D290*E290*(1-EXP((-N290/D290)*(Invoer!$G$7/G290))))*(G290/Invoer!$G$7)))</f>
        <v>1.3785810936303934E-2</v>
      </c>
      <c r="P290" s="117">
        <f>IFERROR(O290*Invoer!$G$7*(5/(60*24)),0)</f>
        <v>0.54568834956203072</v>
      </c>
      <c r="Q290" s="55"/>
      <c r="U290" s="16">
        <f>Invoer!$G$9*EXP(Invoer!$G$12*(1/(Invoer!P292+273.15)-1/Invoer!$G$10))</f>
        <v>3.1418060061149486E-2</v>
      </c>
      <c r="V290" s="20">
        <f>1/ ( U290*Invoer!$G$8 * (Invoer!P292 + 273.15) * 1000 )</f>
        <v>1.3191088755810443</v>
      </c>
      <c r="W290" s="30">
        <f>Invoer!O292</f>
        <v>0</v>
      </c>
      <c r="X290" s="20">
        <f>Invoer!$C$11*(Invoer!O292-Invoer!$G$20/V290)</f>
        <v>-6.822787843069934E-4</v>
      </c>
      <c r="Y290" s="11">
        <f t="shared" si="16"/>
        <v>0</v>
      </c>
      <c r="Z290" s="22">
        <f>Y290*Invoer!$C$13 * (5/(60*24))</f>
        <v>0</v>
      </c>
      <c r="AE290" s="20">
        <f>Z290*Invoer!$G$21/1000</f>
        <v>0</v>
      </c>
      <c r="AF290" s="20">
        <f>P290*Invoer!$G$21/1000</f>
        <v>0.14460741263393814</v>
      </c>
      <c r="AK290" s="62">
        <f>IF(Berekeningen!F290/(60/5)*Invoer!$G$18=0,(K290/24)/(60/5),Berekeningen!F290/(60/5)*Invoer!$G$18)</f>
        <v>2.8961162559264335</v>
      </c>
      <c r="AL290" s="18">
        <f>AK290*Invoer!$G$19</f>
        <v>1.8795794500962555</v>
      </c>
    </row>
    <row r="291" spans="1:38" x14ac:dyDescent="0.35">
      <c r="B291" s="54"/>
    </row>
    <row r="292" spans="1:38" x14ac:dyDescent="0.35">
      <c r="B292" s="54"/>
    </row>
    <row r="293" spans="1:38" x14ac:dyDescent="0.35">
      <c r="B293" s="54"/>
    </row>
    <row r="294" spans="1:38" x14ac:dyDescent="0.35">
      <c r="B294" s="54"/>
    </row>
    <row r="295" spans="1:38" x14ac:dyDescent="0.35">
      <c r="B295" s="54"/>
    </row>
    <row r="296" spans="1:38" x14ac:dyDescent="0.35">
      <c r="B296" s="54"/>
    </row>
    <row r="297" spans="1:38" x14ac:dyDescent="0.35">
      <c r="B297" s="54"/>
    </row>
    <row r="298" spans="1:38" x14ac:dyDescent="0.35">
      <c r="B298" s="54"/>
    </row>
    <row r="299" spans="1:38" x14ac:dyDescent="0.35">
      <c r="B299" s="54"/>
    </row>
    <row r="300" spans="1:38" x14ac:dyDescent="0.35">
      <c r="B300" s="54"/>
    </row>
    <row r="301" spans="1:38" x14ac:dyDescent="0.35">
      <c r="B301" s="54"/>
    </row>
    <row r="302" spans="1:38" x14ac:dyDescent="0.35">
      <c r="B302" s="54"/>
    </row>
    <row r="303" spans="1:38" x14ac:dyDescent="0.35">
      <c r="B303" s="54"/>
    </row>
    <row r="304" spans="1:38" x14ac:dyDescent="0.35">
      <c r="B304" s="54"/>
    </row>
    <row r="305" spans="2:2" x14ac:dyDescent="0.35">
      <c r="B305" s="54"/>
    </row>
    <row r="306" spans="2:2" x14ac:dyDescent="0.35">
      <c r="B306" s="54"/>
    </row>
    <row r="307" spans="2:2" x14ac:dyDescent="0.35">
      <c r="B307" s="54"/>
    </row>
    <row r="308" spans="2:2" x14ac:dyDescent="0.35">
      <c r="B308" s="54"/>
    </row>
    <row r="309" spans="2:2" x14ac:dyDescent="0.35">
      <c r="B309" s="54"/>
    </row>
    <row r="310" spans="2:2" x14ac:dyDescent="0.35">
      <c r="B310" s="54"/>
    </row>
    <row r="311" spans="2:2" x14ac:dyDescent="0.35">
      <c r="B311" s="54"/>
    </row>
    <row r="312" spans="2:2" x14ac:dyDescent="0.35">
      <c r="B312" s="54"/>
    </row>
    <row r="313" spans="2:2" x14ac:dyDescent="0.35">
      <c r="B313" s="54"/>
    </row>
    <row r="314" spans="2:2" x14ac:dyDescent="0.35">
      <c r="B314" s="54"/>
    </row>
    <row r="315" spans="2:2" x14ac:dyDescent="0.35">
      <c r="B315" s="54"/>
    </row>
    <row r="316" spans="2:2" x14ac:dyDescent="0.35">
      <c r="B316" s="54"/>
    </row>
    <row r="317" spans="2:2" x14ac:dyDescent="0.35">
      <c r="B317" s="54"/>
    </row>
    <row r="318" spans="2:2" x14ac:dyDescent="0.35">
      <c r="B318" s="54"/>
    </row>
    <row r="319" spans="2:2" x14ac:dyDescent="0.35">
      <c r="B319" s="54"/>
    </row>
    <row r="320" spans="2:2" x14ac:dyDescent="0.35">
      <c r="B320" s="54"/>
    </row>
    <row r="321" spans="2:2" x14ac:dyDescent="0.35">
      <c r="B321" s="54"/>
    </row>
    <row r="322" spans="2:2" x14ac:dyDescent="0.35">
      <c r="B322" s="54"/>
    </row>
    <row r="323" spans="2:2" x14ac:dyDescent="0.35">
      <c r="B323" s="54"/>
    </row>
    <row r="324" spans="2:2" x14ac:dyDescent="0.35">
      <c r="B324" s="54"/>
    </row>
    <row r="325" spans="2:2" x14ac:dyDescent="0.35">
      <c r="B325" s="54"/>
    </row>
    <row r="326" spans="2:2" x14ac:dyDescent="0.35">
      <c r="B326" s="54"/>
    </row>
    <row r="327" spans="2:2" x14ac:dyDescent="0.35">
      <c r="B327" s="54"/>
    </row>
    <row r="328" spans="2:2" x14ac:dyDescent="0.35">
      <c r="B328" s="54"/>
    </row>
    <row r="329" spans="2:2" x14ac:dyDescent="0.35">
      <c r="B329" s="54"/>
    </row>
    <row r="330" spans="2:2" x14ac:dyDescent="0.35">
      <c r="B330" s="54"/>
    </row>
    <row r="331" spans="2:2" x14ac:dyDescent="0.35">
      <c r="B331" s="54"/>
    </row>
    <row r="332" spans="2:2" x14ac:dyDescent="0.35">
      <c r="B332" s="54"/>
    </row>
    <row r="333" spans="2:2" x14ac:dyDescent="0.35">
      <c r="B333" s="54"/>
    </row>
    <row r="334" spans="2:2" x14ac:dyDescent="0.35">
      <c r="B334" s="54"/>
    </row>
    <row r="335" spans="2:2" x14ac:dyDescent="0.35">
      <c r="B335" s="54"/>
    </row>
    <row r="336" spans="2:2" x14ac:dyDescent="0.35">
      <c r="B336" s="54"/>
    </row>
    <row r="337" spans="2:2" x14ac:dyDescent="0.35">
      <c r="B337" s="54"/>
    </row>
    <row r="338" spans="2:2" x14ac:dyDescent="0.35">
      <c r="B338" s="54"/>
    </row>
    <row r="339" spans="2:2" x14ac:dyDescent="0.35">
      <c r="B339" s="54"/>
    </row>
    <row r="340" spans="2:2" x14ac:dyDescent="0.35">
      <c r="B340" s="54"/>
    </row>
    <row r="341" spans="2:2" x14ac:dyDescent="0.35">
      <c r="B341" s="54"/>
    </row>
    <row r="342" spans="2:2" x14ac:dyDescent="0.35">
      <c r="B342" s="54"/>
    </row>
    <row r="343" spans="2:2" x14ac:dyDescent="0.35">
      <c r="B343" s="54"/>
    </row>
    <row r="344" spans="2:2" x14ac:dyDescent="0.35">
      <c r="B344" s="54"/>
    </row>
    <row r="345" spans="2:2" x14ac:dyDescent="0.35">
      <c r="B345" s="54"/>
    </row>
    <row r="346" spans="2:2" x14ac:dyDescent="0.35">
      <c r="B346" s="54"/>
    </row>
    <row r="347" spans="2:2" x14ac:dyDescent="0.35">
      <c r="B347" s="54"/>
    </row>
    <row r="348" spans="2:2" x14ac:dyDescent="0.35">
      <c r="B348" s="54"/>
    </row>
    <row r="349" spans="2:2" x14ac:dyDescent="0.35">
      <c r="B349" s="54"/>
    </row>
    <row r="8701" spans="2:2" x14ac:dyDescent="0.35">
      <c r="B8701" s="13"/>
    </row>
  </sheetData>
  <pageMargins left="0.7" right="0.7" top="0.75" bottom="0.75" header="0.3" footer="0.3"/>
  <pageSetup paperSize="9"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Blad3">
    <tabColor rgb="FF00B050"/>
  </sheetPr>
  <dimension ref="B2:N22"/>
  <sheetViews>
    <sheetView tabSelected="1" topLeftCell="A18" zoomScale="70" zoomScaleNormal="70" workbookViewId="0">
      <selection activeCell="I45" sqref="I45"/>
    </sheetView>
  </sheetViews>
  <sheetFormatPr defaultRowHeight="14.5" x14ac:dyDescent="0.35"/>
  <cols>
    <col min="10" max="10" width="56.453125" bestFit="1" customWidth="1"/>
    <col min="11" max="11" width="75.54296875" bestFit="1" customWidth="1"/>
    <col min="12" max="12" width="41.453125" bestFit="1" customWidth="1"/>
    <col min="13" max="13" width="5.54296875" bestFit="1" customWidth="1"/>
    <col min="14" max="14" width="2.54296875" bestFit="1" customWidth="1"/>
  </cols>
  <sheetData>
    <row r="2" spans="2:14" ht="15" thickBot="1" x14ac:dyDescent="0.4">
      <c r="B2" s="51" t="s">
        <v>111</v>
      </c>
      <c r="J2" s="51" t="s">
        <v>83</v>
      </c>
    </row>
    <row r="3" spans="2:14" x14ac:dyDescent="0.35">
      <c r="J3" s="77" t="s">
        <v>87</v>
      </c>
      <c r="K3" s="78">
        <f>SUM(Berekeningen!AL3:AL290)</f>
        <v>513.96050006566509</v>
      </c>
      <c r="L3" s="74"/>
    </row>
    <row r="4" spans="2:14" x14ac:dyDescent="0.35">
      <c r="J4" s="79" t="s">
        <v>88</v>
      </c>
      <c r="K4" s="80">
        <f>Berekeningen!Q3/1000</f>
        <v>0.10394649499555349</v>
      </c>
      <c r="L4" s="76"/>
    </row>
    <row r="5" spans="2:14" x14ac:dyDescent="0.35">
      <c r="J5" s="79" t="s">
        <v>89</v>
      </c>
      <c r="K5" s="81">
        <f>Berekeningen!AA3/1000</f>
        <v>1.2055730783090423E-2</v>
      </c>
      <c r="L5" s="74"/>
    </row>
    <row r="6" spans="2:14" x14ac:dyDescent="0.35">
      <c r="J6" s="79" t="s">
        <v>90</v>
      </c>
      <c r="K6" s="80">
        <f>K4+K5</f>
        <v>0.11600222577864391</v>
      </c>
      <c r="L6" s="75"/>
    </row>
    <row r="7" spans="2:14" ht="15" thickBot="1" x14ac:dyDescent="0.4">
      <c r="J7" s="82" t="s">
        <v>91</v>
      </c>
      <c r="K7" s="83">
        <f>K6*Invoer!G21</f>
        <v>30.740589831340635</v>
      </c>
      <c r="L7" s="74"/>
    </row>
    <row r="8" spans="2:14" ht="15" thickBot="1" x14ac:dyDescent="0.4"/>
    <row r="9" spans="2:14" x14ac:dyDescent="0.35">
      <c r="J9" s="94">
        <f>K5</f>
        <v>1.2055730783090423E-2</v>
      </c>
      <c r="K9" s="84" t="s">
        <v>116</v>
      </c>
      <c r="L9" s="96">
        <f>IFERROR((J9/SUM(J9:J10)*100),0)</f>
        <v>10.392671952773764</v>
      </c>
      <c r="M9" s="85" t="s">
        <v>75</v>
      </c>
      <c r="N9" s="4"/>
    </row>
    <row r="10" spans="2:14" ht="15" thickBot="1" x14ac:dyDescent="0.4">
      <c r="J10" s="95">
        <f>K4</f>
        <v>0.10394649499555349</v>
      </c>
      <c r="K10" s="86" t="s">
        <v>115</v>
      </c>
      <c r="L10" s="97">
        <f>IFERROR((J10/SUM(J9:J10)*100),0)</f>
        <v>89.607328047226233</v>
      </c>
      <c r="M10" s="87" t="s">
        <v>75</v>
      </c>
      <c r="N10" s="5"/>
    </row>
    <row r="12" spans="2:14" ht="15" thickBot="1" x14ac:dyDescent="0.4">
      <c r="J12" s="91" t="s">
        <v>118</v>
      </c>
    </row>
    <row r="13" spans="2:14" ht="16.5" x14ac:dyDescent="0.45">
      <c r="J13" s="77" t="s">
        <v>76</v>
      </c>
      <c r="K13" s="92" t="s">
        <v>77</v>
      </c>
      <c r="L13" s="93" t="s">
        <v>78</v>
      </c>
    </row>
    <row r="14" spans="2:14" ht="15" thickBot="1" x14ac:dyDescent="0.4">
      <c r="J14" s="88">
        <f>L14/K14*100</f>
        <v>5.2678108498604029E-3</v>
      </c>
      <c r="K14" s="89">
        <f>67.7*20718/1000</f>
        <v>1402.6086</v>
      </c>
      <c r="L14" s="90">
        <f>Resultaten!K6/1.57</f>
        <v>7.3886768011875104E-2</v>
      </c>
    </row>
    <row r="22" spans="2:10" x14ac:dyDescent="0.35">
      <c r="B22" s="51" t="s">
        <v>92</v>
      </c>
      <c r="J22" s="51" t="s">
        <v>112</v>
      </c>
    </row>
  </sheetData>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9B621919C28F84E935028F2D3836CCE" ma:contentTypeVersion="12" ma:contentTypeDescription="Create a new document." ma:contentTypeScope="" ma:versionID="ce2d1eff52d886a89a0000cf6b17a8bc">
  <xsd:schema xmlns:xsd="http://www.w3.org/2001/XMLSchema" xmlns:xs="http://www.w3.org/2001/XMLSchema" xmlns:p="http://schemas.microsoft.com/office/2006/metadata/properties" xmlns:ns3="c0357f6f-c6ff-4671-9b08-ea650b4820bd" xmlns:ns4="7f8ebf77-34f8-4fe4-9dd8-8a9a50eb7d2b" targetNamespace="http://schemas.microsoft.com/office/2006/metadata/properties" ma:root="true" ma:fieldsID="13b9e5916ce675babc8e4a3ae13a1b9d" ns3:_="" ns4:_="">
    <xsd:import namespace="c0357f6f-c6ff-4671-9b08-ea650b4820bd"/>
    <xsd:import namespace="7f8ebf77-34f8-4fe4-9dd8-8a9a50eb7d2b"/>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ServiceOCR"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0357f6f-c6ff-4671-9b08-ea650b4820b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f8ebf77-34f8-4fe4-9dd8-8a9a50eb7d2b"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SharingHintHash" ma:index="16"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6B12ACA-7C9C-4B4A-A92B-57F109FEB230}">
  <ds:schemaRefs>
    <ds:schemaRef ds:uri="http://purl.org/dc/elements/1.1/"/>
    <ds:schemaRef ds:uri="http://schemas.microsoft.com/office/2006/metadata/properties"/>
    <ds:schemaRef ds:uri="c0357f6f-c6ff-4671-9b08-ea650b4820bd"/>
    <ds:schemaRef ds:uri="http://purl.org/dc/terms/"/>
    <ds:schemaRef ds:uri="http://schemas.openxmlformats.org/package/2006/metadata/core-properties"/>
    <ds:schemaRef ds:uri="7f8ebf77-34f8-4fe4-9dd8-8a9a50eb7d2b"/>
    <ds:schemaRef ds:uri="http://schemas.microsoft.com/office/2006/documentManagement/types"/>
    <ds:schemaRef ds:uri="http://schemas.microsoft.com/office/infopath/2007/PartnerControls"/>
    <ds:schemaRef ds:uri="http://www.w3.org/XML/1998/namespace"/>
    <ds:schemaRef ds:uri="http://purl.org/dc/dcmitype/"/>
  </ds:schemaRefs>
</ds:datastoreItem>
</file>

<file path=customXml/itemProps2.xml><?xml version="1.0" encoding="utf-8"?>
<ds:datastoreItem xmlns:ds="http://schemas.openxmlformats.org/officeDocument/2006/customXml" ds:itemID="{E799CF9C-1EF5-49D3-A2EF-18C4AED07B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0357f6f-c6ff-4671-9b08-ea650b4820bd"/>
    <ds:schemaRef ds:uri="7f8ebf77-34f8-4fe4-9dd8-8a9a50eb7d2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C30CDC7-B16E-4293-B3A8-128A7A6DC9A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4</vt:i4>
      </vt:variant>
    </vt:vector>
  </HeadingPairs>
  <TitlesOfParts>
    <vt:vector size="4" baseType="lpstr">
      <vt:lpstr>Instructies</vt:lpstr>
      <vt:lpstr>Invoer</vt:lpstr>
      <vt:lpstr>Berekeningen</vt:lpstr>
      <vt:lpstr>Resultaten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Matthijs van der Ham;dverwij@wetterskipfryslan.nl;eline.gootzen@rhdhv.com</dc:creator>
  <cp:keywords/>
  <dc:description/>
  <cp:lastModifiedBy>Eline Gootzen</cp:lastModifiedBy>
  <cp:revision/>
  <dcterms:created xsi:type="dcterms:W3CDTF">2019-01-29T12:14:57Z</dcterms:created>
  <dcterms:modified xsi:type="dcterms:W3CDTF">2023-10-31T08:03:45Z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0x01010049B621919C28F84E935028F2D3836CCE</vt:lpwstr>
  </property>
  <property fmtid="{D5CDD505-2E9C-101B-9397-08002B2CF9AE}" pid="3" name="_dlc_DocIdItemGuid">
    <vt:lpwstr>da8ec81f-7fdd-4f64-90e9-27a6c19058b9</vt:lpwstr>
  </property>
</Properties>
</file>