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witteveenbos.sharepoint.com/sites/Teams-144587-WBInternal/Gedeelde documenten/WB Internal/2. Projectfase/Nieuwe versie afwegingskader/"/>
    </mc:Choice>
  </mc:AlternateContent>
  <xr:revisionPtr revIDLastSave="1419" documentId="8_{651DE324-5C10-49A4-A5CA-B105F4A98A46}" xr6:coauthVersionLast="47" xr6:coauthVersionMax="47" xr10:uidLastSave="{06C12F3C-A871-4F36-926C-12E0AE7D6931}"/>
  <bookViews>
    <workbookView xWindow="28680" yWindow="-120" windowWidth="38640" windowHeight="21120" xr2:uid="{8BA4E91B-B4DE-4150-BDDD-907798878F57}"/>
  </bookViews>
  <sheets>
    <sheet name="Toelichting" sheetId="26" r:id="rId1"/>
    <sheet name="KRW typen" sheetId="25" r:id="rId2"/>
    <sheet name="Omrekentabel" sheetId="27" r:id="rId3"/>
    <sheet name="Overzicht" sheetId="1" r:id="rId4"/>
    <sheet name="1" sheetId="11" r:id="rId5"/>
    <sheet name="2" sheetId="12" r:id="rId6"/>
    <sheet name="3" sheetId="2" r:id="rId7"/>
    <sheet name="4" sheetId="3" r:id="rId8"/>
    <sheet name="5" sheetId="14" r:id="rId9"/>
    <sheet name="6" sheetId="24" r:id="rId10"/>
    <sheet name="7" sheetId="4" r:id="rId11"/>
    <sheet name="8" sheetId="5" r:id="rId12"/>
    <sheet name="9" sheetId="23" r:id="rId13"/>
    <sheet name="10" sheetId="22" r:id="rId14"/>
    <sheet name="11" sheetId="6" r:id="rId15"/>
    <sheet name="12" sheetId="7" r:id="rId16"/>
    <sheet name="13" sheetId="21" r:id="rId17"/>
    <sheet name="14" sheetId="8" r:id="rId18"/>
    <sheet name="15" sheetId="15" r:id="rId19"/>
    <sheet name="16" sheetId="16" r:id="rId20"/>
    <sheet name="17" sheetId="17" r:id="rId21"/>
    <sheet name="18" sheetId="9" r:id="rId22"/>
    <sheet name="19" sheetId="10" r:id="rId23"/>
    <sheet name="20" sheetId="18" r:id="rId24"/>
    <sheet name="21" sheetId="19"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4" i="2" l="1"/>
  <c r="M71" i="12"/>
  <c r="AB71" i="12" s="1"/>
  <c r="P71" i="12" s="1"/>
  <c r="AB58" i="11"/>
  <c r="AB59" i="11"/>
  <c r="AA58" i="11"/>
  <c r="G24" i="27"/>
  <c r="D30" i="27"/>
  <c r="E30" i="27"/>
  <c r="F8" i="27"/>
  <c r="D19" i="27"/>
  <c r="D20" i="27"/>
  <c r="D21" i="27"/>
  <c r="D22" i="27"/>
  <c r="D23" i="27"/>
  <c r="D24" i="27"/>
  <c r="D25" i="27"/>
  <c r="D26" i="27"/>
  <c r="D27" i="27"/>
  <c r="D18" i="27"/>
  <c r="E14" i="27"/>
  <c r="E13" i="27"/>
  <c r="E12" i="27"/>
  <c r="E11" i="27"/>
  <c r="G11" i="27" s="1"/>
  <c r="E10" i="27"/>
  <c r="E9" i="27"/>
  <c r="E8" i="27"/>
  <c r="E7" i="27"/>
  <c r="E6" i="27"/>
  <c r="E5" i="27"/>
  <c r="Q58" i="18"/>
  <c r="Q58" i="17"/>
  <c r="Q58" i="16"/>
  <c r="Q70" i="10"/>
  <c r="R67" i="10"/>
  <c r="Q67" i="10"/>
  <c r="R66" i="10"/>
  <c r="Q66" i="10"/>
  <c r="R65" i="10"/>
  <c r="Q65" i="10"/>
  <c r="R64" i="10"/>
  <c r="Q64" i="10"/>
  <c r="R63" i="10"/>
  <c r="Q63" i="10"/>
  <c r="R62" i="10"/>
  <c r="Q62" i="10"/>
  <c r="Q57" i="10"/>
  <c r="Q70" i="9"/>
  <c r="R67" i="9"/>
  <c r="Q67" i="9"/>
  <c r="R66" i="9"/>
  <c r="Q66" i="9"/>
  <c r="R65" i="9"/>
  <c r="Q65" i="9"/>
  <c r="R64" i="9"/>
  <c r="Q64" i="9"/>
  <c r="R63" i="9"/>
  <c r="Q63" i="9"/>
  <c r="R62" i="9"/>
  <c r="Q62" i="9"/>
  <c r="Q59" i="9"/>
  <c r="Q58" i="9"/>
  <c r="Q57" i="9"/>
  <c r="Q70" i="8"/>
  <c r="Q59" i="8"/>
  <c r="Q58" i="8"/>
  <c r="Q57" i="8"/>
  <c r="Q70" i="7"/>
  <c r="R67" i="7"/>
  <c r="Q67" i="7"/>
  <c r="R66" i="7"/>
  <c r="Q66" i="7"/>
  <c r="R65" i="7"/>
  <c r="Q65" i="7"/>
  <c r="R64" i="7"/>
  <c r="Q64" i="7"/>
  <c r="R63" i="7"/>
  <c r="Q63" i="7"/>
  <c r="R62" i="7"/>
  <c r="Q62" i="7"/>
  <c r="Q59" i="7"/>
  <c r="Q58" i="7"/>
  <c r="Q57" i="7"/>
  <c r="P78" i="23"/>
  <c r="P78" i="5"/>
  <c r="P78" i="4"/>
  <c r="P78" i="14"/>
  <c r="P63" i="14"/>
  <c r="P78" i="3"/>
  <c r="P78" i="2"/>
  <c r="P78" i="12"/>
  <c r="M34" i="19"/>
  <c r="M33" i="19"/>
  <c r="M32" i="19"/>
  <c r="M31" i="19"/>
  <c r="M30" i="19"/>
  <c r="M29" i="19"/>
  <c r="M28" i="19"/>
  <c r="M27" i="19"/>
  <c r="M26" i="19"/>
  <c r="M25" i="19"/>
  <c r="M24" i="19"/>
  <c r="M23" i="19"/>
  <c r="M22" i="19"/>
  <c r="M34" i="18"/>
  <c r="M33" i="18"/>
  <c r="M32" i="18"/>
  <c r="M31" i="18"/>
  <c r="M30" i="18"/>
  <c r="M29" i="18"/>
  <c r="M28" i="18"/>
  <c r="M27" i="18"/>
  <c r="M26" i="18"/>
  <c r="M25" i="18"/>
  <c r="M24" i="18"/>
  <c r="M23" i="18"/>
  <c r="M22" i="18"/>
  <c r="M34" i="10"/>
  <c r="M33" i="10"/>
  <c r="M32" i="10"/>
  <c r="M31" i="10"/>
  <c r="M30" i="10"/>
  <c r="M29" i="10"/>
  <c r="M28" i="10"/>
  <c r="M27" i="10"/>
  <c r="M26" i="10"/>
  <c r="M25" i="10"/>
  <c r="M24" i="10"/>
  <c r="M23" i="10"/>
  <c r="M22" i="10"/>
  <c r="M34" i="9"/>
  <c r="M33" i="9"/>
  <c r="M32" i="9"/>
  <c r="M31" i="9"/>
  <c r="M30" i="9"/>
  <c r="M29" i="9"/>
  <c r="M28" i="9"/>
  <c r="M27" i="9"/>
  <c r="M26" i="9"/>
  <c r="M25" i="9"/>
  <c r="M24" i="9"/>
  <c r="M23" i="9"/>
  <c r="M22" i="9"/>
  <c r="M34" i="17"/>
  <c r="M33" i="17"/>
  <c r="M32" i="17"/>
  <c r="M31" i="17"/>
  <c r="M30" i="17"/>
  <c r="M29" i="17"/>
  <c r="M28" i="17"/>
  <c r="M27" i="17"/>
  <c r="M26" i="17"/>
  <c r="M25" i="17"/>
  <c r="M24" i="17"/>
  <c r="M23" i="17"/>
  <c r="M22" i="17"/>
  <c r="M34" i="16"/>
  <c r="M33" i="16"/>
  <c r="M32" i="16"/>
  <c r="M31" i="16"/>
  <c r="M30" i="16"/>
  <c r="M29" i="16"/>
  <c r="M28" i="16"/>
  <c r="M27" i="16"/>
  <c r="M26" i="16"/>
  <c r="M25" i="16"/>
  <c r="M24" i="16"/>
  <c r="M23" i="16"/>
  <c r="M22" i="16"/>
  <c r="M34" i="15"/>
  <c r="M33" i="15"/>
  <c r="M32" i="15"/>
  <c r="M31" i="15"/>
  <c r="M30" i="15"/>
  <c r="M29" i="15"/>
  <c r="M28" i="15"/>
  <c r="M27" i="15"/>
  <c r="M26" i="15"/>
  <c r="M25" i="15"/>
  <c r="M24" i="15"/>
  <c r="M23" i="15"/>
  <c r="M22" i="15"/>
  <c r="M34" i="8"/>
  <c r="M33" i="8"/>
  <c r="M32" i="8"/>
  <c r="M31" i="8"/>
  <c r="M30" i="8"/>
  <c r="M29" i="8"/>
  <c r="M28" i="8"/>
  <c r="M27" i="8"/>
  <c r="M26" i="8"/>
  <c r="M25" i="8"/>
  <c r="M24" i="8"/>
  <c r="M23" i="8"/>
  <c r="M22" i="8"/>
  <c r="M34" i="7"/>
  <c r="M33" i="7"/>
  <c r="M32" i="7"/>
  <c r="M31" i="7"/>
  <c r="M30" i="7"/>
  <c r="M29" i="7"/>
  <c r="M28" i="7"/>
  <c r="M27" i="7"/>
  <c r="M26" i="7"/>
  <c r="M25" i="7"/>
  <c r="M24" i="7"/>
  <c r="M23" i="7"/>
  <c r="M22" i="7"/>
  <c r="M34" i="6"/>
  <c r="M33" i="6"/>
  <c r="M32" i="6"/>
  <c r="M31" i="6"/>
  <c r="M30" i="6"/>
  <c r="M29" i="6"/>
  <c r="M28" i="6"/>
  <c r="M27" i="6"/>
  <c r="M26" i="6"/>
  <c r="M25" i="6"/>
  <c r="M24" i="6"/>
  <c r="M23" i="6"/>
  <c r="M22" i="6"/>
  <c r="M34" i="23"/>
  <c r="M33" i="23"/>
  <c r="M32" i="23"/>
  <c r="M31" i="23"/>
  <c r="M30" i="23"/>
  <c r="M29" i="23"/>
  <c r="M28" i="23"/>
  <c r="M27" i="23"/>
  <c r="M26" i="23"/>
  <c r="M25" i="23"/>
  <c r="M24" i="23"/>
  <c r="M23" i="23"/>
  <c r="M22" i="23"/>
  <c r="M34" i="5"/>
  <c r="M33" i="5"/>
  <c r="M32" i="5"/>
  <c r="M31" i="5"/>
  <c r="M30" i="5"/>
  <c r="M29" i="5"/>
  <c r="M28" i="5"/>
  <c r="M27" i="5"/>
  <c r="M26" i="5"/>
  <c r="M25" i="5"/>
  <c r="M24" i="5"/>
  <c r="M23" i="5"/>
  <c r="M22" i="5"/>
  <c r="M34" i="4"/>
  <c r="M33" i="4"/>
  <c r="M32" i="4"/>
  <c r="M31" i="4"/>
  <c r="M30" i="4"/>
  <c r="M29" i="4"/>
  <c r="M28" i="4"/>
  <c r="M27" i="4"/>
  <c r="M26" i="4"/>
  <c r="M25" i="4"/>
  <c r="M24" i="4"/>
  <c r="M23" i="4"/>
  <c r="M22" i="4"/>
  <c r="M34" i="14"/>
  <c r="M33" i="14"/>
  <c r="M32" i="14"/>
  <c r="M31" i="14"/>
  <c r="M30" i="14"/>
  <c r="M29" i="14"/>
  <c r="M28" i="14"/>
  <c r="M27" i="14"/>
  <c r="M26" i="14"/>
  <c r="M25" i="14"/>
  <c r="M24" i="14"/>
  <c r="M23" i="14"/>
  <c r="M22" i="14"/>
  <c r="M34" i="3"/>
  <c r="M33" i="3"/>
  <c r="M32" i="3"/>
  <c r="M31" i="3"/>
  <c r="M30" i="3"/>
  <c r="M29" i="3"/>
  <c r="M28" i="3"/>
  <c r="M27" i="3"/>
  <c r="M26" i="3"/>
  <c r="M25" i="3"/>
  <c r="M24" i="3"/>
  <c r="M23" i="3"/>
  <c r="M22" i="3"/>
  <c r="M35" i="2"/>
  <c r="M34" i="2"/>
  <c r="M33" i="2"/>
  <c r="M32" i="2"/>
  <c r="M31" i="2"/>
  <c r="M30" i="2"/>
  <c r="M29" i="2"/>
  <c r="M28" i="2"/>
  <c r="M27" i="2"/>
  <c r="M26" i="2"/>
  <c r="M25" i="2"/>
  <c r="M24" i="2"/>
  <c r="M23" i="2"/>
  <c r="M35" i="12"/>
  <c r="M34" i="12"/>
  <c r="M33" i="12"/>
  <c r="M32" i="12"/>
  <c r="M31" i="12"/>
  <c r="M30" i="12"/>
  <c r="M29" i="12"/>
  <c r="M28" i="12"/>
  <c r="M27" i="12"/>
  <c r="M26" i="12"/>
  <c r="M25" i="12"/>
  <c r="M24" i="12"/>
  <c r="M23" i="12"/>
  <c r="M27" i="11"/>
  <c r="M28" i="11"/>
  <c r="M29" i="11"/>
  <c r="M30" i="11"/>
  <c r="M31" i="11"/>
  <c r="M32" i="11"/>
  <c r="M33" i="11"/>
  <c r="M34" i="11"/>
  <c r="M26" i="11"/>
  <c r="M35" i="11"/>
  <c r="AB85" i="12"/>
  <c r="AB84" i="12"/>
  <c r="AB85" i="2"/>
  <c r="AB84" i="2"/>
  <c r="AB85" i="3"/>
  <c r="AB84" i="3"/>
  <c r="AB85" i="14"/>
  <c r="AB84" i="14"/>
  <c r="AB85" i="4"/>
  <c r="AB84" i="4"/>
  <c r="AB85" i="5"/>
  <c r="AB84" i="5"/>
  <c r="AB85" i="23"/>
  <c r="AC77" i="6"/>
  <c r="AC76" i="6"/>
  <c r="AC77" i="8"/>
  <c r="AC76" i="8"/>
  <c r="AC77" i="9"/>
  <c r="AC76" i="9"/>
  <c r="AC77" i="10"/>
  <c r="AC65" i="15"/>
  <c r="AC64" i="15"/>
  <c r="AC65" i="16"/>
  <c r="AC64" i="16"/>
  <c r="AC65" i="17"/>
  <c r="AC64" i="17"/>
  <c r="AC65" i="18"/>
  <c r="AC64" i="18"/>
  <c r="AC65" i="19"/>
  <c r="W40" i="1"/>
  <c r="R40" i="1"/>
  <c r="W39" i="1"/>
  <c r="R39" i="1"/>
  <c r="W38" i="1"/>
  <c r="R38" i="1"/>
  <c r="W37" i="1"/>
  <c r="R37" i="1"/>
  <c r="W36" i="1"/>
  <c r="R36" i="1"/>
  <c r="W35" i="1"/>
  <c r="R35" i="1"/>
  <c r="W34" i="1"/>
  <c r="R34" i="1"/>
  <c r="W33" i="1"/>
  <c r="R33" i="1"/>
  <c r="W30" i="1"/>
  <c r="R30" i="1"/>
  <c r="W26" i="1"/>
  <c r="R26" i="1"/>
  <c r="W25" i="1"/>
  <c r="R25" i="1"/>
  <c r="W24" i="1"/>
  <c r="R24" i="1"/>
  <c r="W20" i="1"/>
  <c r="R20" i="1"/>
  <c r="W19" i="1"/>
  <c r="R19" i="1"/>
  <c r="W15" i="1"/>
  <c r="W16" i="1"/>
  <c r="R16" i="1"/>
  <c r="R15" i="1"/>
  <c r="L40" i="1"/>
  <c r="K40" i="1"/>
  <c r="L39" i="1"/>
  <c r="K39" i="1"/>
  <c r="L38" i="1"/>
  <c r="K38" i="1"/>
  <c r="L37" i="1"/>
  <c r="K37" i="1"/>
  <c r="L36" i="1"/>
  <c r="K36" i="1"/>
  <c r="L35" i="1"/>
  <c r="K35" i="1"/>
  <c r="L34" i="1"/>
  <c r="K34" i="1"/>
  <c r="L33" i="1"/>
  <c r="K33" i="1"/>
  <c r="L30" i="1"/>
  <c r="K30" i="1"/>
  <c r="L26" i="1"/>
  <c r="K26" i="1"/>
  <c r="L25" i="1"/>
  <c r="K25" i="1"/>
  <c r="L24" i="1"/>
  <c r="K24" i="1"/>
  <c r="L20" i="1"/>
  <c r="K20" i="1"/>
  <c r="L19" i="1"/>
  <c r="K19" i="1"/>
  <c r="L16" i="1"/>
  <c r="K16" i="1"/>
  <c r="L15" i="1"/>
  <c r="K15" i="1"/>
  <c r="AA47" i="7"/>
  <c r="AB47" i="6"/>
  <c r="AA48" i="19"/>
  <c r="AA47" i="18"/>
  <c r="AA46" i="10"/>
  <c r="AA46" i="9"/>
  <c r="AA46" i="17"/>
  <c r="AA48" i="15"/>
  <c r="AA47" i="15"/>
  <c r="AA46" i="15"/>
  <c r="AA48" i="8"/>
  <c r="AA47" i="8"/>
  <c r="AA46" i="8"/>
  <c r="AB46" i="6"/>
  <c r="AB81" i="10"/>
  <c r="AB67" i="10"/>
  <c r="AB66" i="10"/>
  <c r="AB65" i="10"/>
  <c r="AB64" i="10"/>
  <c r="AB63" i="10"/>
  <c r="AB62" i="10"/>
  <c r="AB59" i="10"/>
  <c r="AB58" i="10"/>
  <c r="AB57" i="10"/>
  <c r="AB81" i="9"/>
  <c r="AB67" i="9"/>
  <c r="AB66" i="9"/>
  <c r="AB65" i="9"/>
  <c r="AB64" i="9"/>
  <c r="AB63" i="9"/>
  <c r="AB62" i="9"/>
  <c r="AB59" i="9"/>
  <c r="AB58" i="9"/>
  <c r="AB57" i="9"/>
  <c r="AB81" i="8"/>
  <c r="AB67" i="8"/>
  <c r="AB66" i="8"/>
  <c r="AB65" i="8"/>
  <c r="AB64" i="8"/>
  <c r="AB63" i="8"/>
  <c r="AB62" i="8"/>
  <c r="AB59" i="8"/>
  <c r="AB58" i="8"/>
  <c r="AB57" i="8"/>
  <c r="AB81" i="6"/>
  <c r="AB67" i="6"/>
  <c r="AB66" i="6"/>
  <c r="AB65" i="6"/>
  <c r="AB64" i="6"/>
  <c r="AB63" i="6"/>
  <c r="AB62" i="6"/>
  <c r="AB59" i="6"/>
  <c r="AB58" i="6"/>
  <c r="AB57" i="6"/>
  <c r="AB69" i="15"/>
  <c r="AB69" i="16"/>
  <c r="AB69" i="17"/>
  <c r="AB69" i="18"/>
  <c r="AB69" i="19"/>
  <c r="AB81" i="7"/>
  <c r="AA89" i="23"/>
  <c r="AA75" i="23"/>
  <c r="AA74" i="23"/>
  <c r="AA71" i="23"/>
  <c r="AA70" i="23"/>
  <c r="AA69" i="23"/>
  <c r="AA66" i="23"/>
  <c r="AA65" i="23"/>
  <c r="AA64" i="23"/>
  <c r="AA63" i="23"/>
  <c r="AA62" i="23"/>
  <c r="AA59" i="23"/>
  <c r="AA58" i="23"/>
  <c r="AA89" i="5"/>
  <c r="AA75" i="5"/>
  <c r="AA74" i="5"/>
  <c r="AA71" i="5"/>
  <c r="AA70" i="5"/>
  <c r="AA69" i="5"/>
  <c r="AA66" i="5"/>
  <c r="AA65" i="5"/>
  <c r="AA64" i="5"/>
  <c r="AA63" i="5"/>
  <c r="AA62" i="5"/>
  <c r="AA59" i="5"/>
  <c r="AA58" i="5"/>
  <c r="AA89" i="4"/>
  <c r="AA75" i="4"/>
  <c r="AA74" i="4"/>
  <c r="AA71" i="4"/>
  <c r="AA70" i="4"/>
  <c r="AA69" i="4"/>
  <c r="AA66" i="4"/>
  <c r="AA65" i="4"/>
  <c r="AA64" i="4"/>
  <c r="AA63" i="4"/>
  <c r="AA62" i="4"/>
  <c r="AA59" i="4"/>
  <c r="AA58" i="4"/>
  <c r="AA89" i="14"/>
  <c r="AA75" i="14"/>
  <c r="AA74" i="14"/>
  <c r="AA71" i="14"/>
  <c r="AA70" i="14"/>
  <c r="AA69" i="14"/>
  <c r="AA66" i="14"/>
  <c r="AA65" i="14"/>
  <c r="AA64" i="14"/>
  <c r="AA63" i="14"/>
  <c r="AA62" i="14"/>
  <c r="AA59" i="14"/>
  <c r="AA58" i="14"/>
  <c r="AA89" i="3"/>
  <c r="AA75" i="3"/>
  <c r="AA74" i="3"/>
  <c r="AA71" i="3"/>
  <c r="AA70" i="3"/>
  <c r="AA69" i="3"/>
  <c r="AA66" i="3"/>
  <c r="AA65" i="3"/>
  <c r="AA64" i="3"/>
  <c r="AA63" i="3"/>
  <c r="AA62" i="3"/>
  <c r="AA59" i="3"/>
  <c r="AA58" i="3"/>
  <c r="AA89" i="2"/>
  <c r="AA75" i="2"/>
  <c r="AA74" i="2"/>
  <c r="AA71" i="2"/>
  <c r="AA70" i="2"/>
  <c r="AA69" i="2"/>
  <c r="AA66" i="2"/>
  <c r="AA65" i="2"/>
  <c r="AA64" i="2"/>
  <c r="AA63" i="2"/>
  <c r="AA62" i="2"/>
  <c r="AA59" i="2"/>
  <c r="AA58" i="2"/>
  <c r="AA89" i="12"/>
  <c r="AA75" i="12"/>
  <c r="AA74" i="12"/>
  <c r="AA71" i="12"/>
  <c r="AA70" i="12"/>
  <c r="AA69" i="12"/>
  <c r="AA66" i="12"/>
  <c r="AA65" i="12"/>
  <c r="AA64" i="12"/>
  <c r="AA63" i="12"/>
  <c r="AA62" i="12"/>
  <c r="AA59" i="12"/>
  <c r="AA58" i="12"/>
  <c r="AA46" i="7"/>
  <c r="AB48" i="6"/>
  <c r="AA46" i="4"/>
  <c r="AA46" i="3"/>
  <c r="AA47" i="19"/>
  <c r="AA46" i="19"/>
  <c r="AA48" i="18"/>
  <c r="AA46" i="18"/>
  <c r="AA48" i="10"/>
  <c r="AA47" i="10"/>
  <c r="AA48" i="9"/>
  <c r="AA47" i="9"/>
  <c r="AA48" i="17"/>
  <c r="AA47" i="17"/>
  <c r="AA48" i="16"/>
  <c r="AA47" i="16"/>
  <c r="AA46" i="16"/>
  <c r="AA48" i="23"/>
  <c r="AA47" i="23"/>
  <c r="AA46" i="23"/>
  <c r="AA48" i="5"/>
  <c r="AA47" i="5"/>
  <c r="AA46" i="5"/>
  <c r="AA48" i="14"/>
  <c r="AA47" i="14"/>
  <c r="AA46" i="14"/>
  <c r="AA48" i="3"/>
  <c r="AA47" i="3"/>
  <c r="AA48" i="2"/>
  <c r="AA47" i="2"/>
  <c r="AA46" i="2"/>
  <c r="AA48" i="12"/>
  <c r="AA47" i="12"/>
  <c r="AA46" i="12"/>
  <c r="AB67" i="7"/>
  <c r="AB66" i="7"/>
  <c r="AB65" i="7"/>
  <c r="AB64" i="7"/>
  <c r="AB63" i="7"/>
  <c r="AB62" i="7"/>
  <c r="AB59" i="7"/>
  <c r="AB58" i="7"/>
  <c r="AB57" i="7"/>
  <c r="AA51" i="3" l="1"/>
  <c r="N96" i="3" s="1"/>
  <c r="Q19" i="1" s="1"/>
  <c r="AA51" i="2"/>
  <c r="N96" i="2" s="1"/>
  <c r="Q16" i="1" s="1"/>
  <c r="AA51" i="10"/>
  <c r="N89" i="10" s="1"/>
  <c r="Q38" i="1" s="1"/>
  <c r="AA51" i="15"/>
  <c r="N75" i="15" s="1"/>
  <c r="Q34" i="1" s="1"/>
  <c r="AA51" i="8"/>
  <c r="N89" i="8" s="1"/>
  <c r="Q33" i="1" s="1"/>
  <c r="AB51" i="6"/>
  <c r="N89" i="6" s="1"/>
  <c r="Q30" i="1" s="1"/>
  <c r="AA51" i="17"/>
  <c r="N75" i="17" s="1"/>
  <c r="Q36" i="1" s="1"/>
  <c r="AA51" i="23"/>
  <c r="N96" i="23" s="1"/>
  <c r="Q26" i="1" s="1"/>
  <c r="AA51" i="14"/>
  <c r="N96" i="14" s="1"/>
  <c r="Q20" i="1" s="1"/>
  <c r="AA51" i="18"/>
  <c r="N75" i="18" s="1"/>
  <c r="Q39" i="1" s="1"/>
  <c r="AA51" i="9"/>
  <c r="N89" i="9" s="1"/>
  <c r="Q37" i="1" s="1"/>
  <c r="AA51" i="12"/>
  <c r="N96" i="12" s="1"/>
  <c r="Q15" i="1" s="1"/>
  <c r="AA51" i="5"/>
  <c r="N96" i="5" s="1"/>
  <c r="Q25" i="1" s="1"/>
  <c r="AA51" i="16"/>
  <c r="N75" i="16" s="1"/>
  <c r="Q35" i="1" s="1"/>
  <c r="AA51" i="19"/>
  <c r="N75" i="19" s="1"/>
  <c r="Q40" i="1" s="1"/>
  <c r="M63" i="23"/>
  <c r="L63" i="5"/>
  <c r="M63" i="5"/>
  <c r="M63" i="14"/>
  <c r="M63" i="3"/>
  <c r="L63" i="2"/>
  <c r="M63" i="12"/>
  <c r="W31" i="1"/>
  <c r="R31" i="1"/>
  <c r="L31" i="1"/>
  <c r="K31" i="1"/>
  <c r="AC77" i="7"/>
  <c r="AA48" i="7"/>
  <c r="AB85" i="11"/>
  <c r="AB88" i="11"/>
  <c r="AB75" i="11"/>
  <c r="AB70" i="11"/>
  <c r="AB69" i="11"/>
  <c r="W14" i="1"/>
  <c r="R14" i="1"/>
  <c r="L14" i="1"/>
  <c r="K14" i="1"/>
  <c r="AA51" i="7" l="1"/>
  <c r="N89" i="7" s="1"/>
  <c r="Q31" i="1" s="1"/>
  <c r="AA89" i="11"/>
  <c r="AA75" i="11"/>
  <c r="AA74" i="11"/>
  <c r="AA71" i="11"/>
  <c r="AA70" i="11"/>
  <c r="AA69" i="11"/>
  <c r="AA66" i="11"/>
  <c r="AA65" i="11"/>
  <c r="AA64" i="11"/>
  <c r="AA63" i="11"/>
  <c r="AA62" i="11"/>
  <c r="AA59" i="11"/>
  <c r="AA46" i="11" l="1"/>
  <c r="M24" i="11" l="1"/>
  <c r="M25" i="11"/>
  <c r="M23" i="11"/>
  <c r="AA24" i="1"/>
  <c r="AA30" i="1"/>
  <c r="AA31" i="1"/>
  <c r="AA32" i="1"/>
  <c r="AA33" i="1"/>
  <c r="AA34" i="1"/>
  <c r="AA35" i="1"/>
  <c r="AA36" i="1"/>
  <c r="AA37" i="1"/>
  <c r="AA38" i="1"/>
  <c r="AA39" i="1"/>
  <c r="AA40" i="1"/>
  <c r="AA29" i="1"/>
  <c r="AA26" i="1"/>
  <c r="AA25" i="1"/>
  <c r="AA19" i="1"/>
  <c r="AA20" i="1"/>
  <c r="AA23" i="1"/>
  <c r="AA15" i="1"/>
  <c r="AA16" i="1"/>
  <c r="AA14" i="1"/>
  <c r="L63" i="23"/>
  <c r="AB63" i="23" s="1"/>
  <c r="P63" i="23" s="1"/>
  <c r="M59" i="23"/>
  <c r="AB59" i="23" s="1"/>
  <c r="P59" i="23" s="1"/>
  <c r="M58" i="23"/>
  <c r="AB58" i="23" s="1"/>
  <c r="P58" i="23" s="1"/>
  <c r="AB92" i="23"/>
  <c r="AB91" i="23"/>
  <c r="AB90" i="23"/>
  <c r="AB88" i="23"/>
  <c r="AB84" i="23"/>
  <c r="AB81" i="23"/>
  <c r="AB78" i="23"/>
  <c r="AB75" i="23"/>
  <c r="P75" i="23" s="1"/>
  <c r="AB74" i="23"/>
  <c r="P74" i="23" s="1"/>
  <c r="AB71" i="23"/>
  <c r="AB70" i="23"/>
  <c r="P70" i="23" s="1"/>
  <c r="AB69" i="23"/>
  <c r="P69" i="23" s="1"/>
  <c r="AD66" i="10"/>
  <c r="AD65" i="10"/>
  <c r="AC67" i="10"/>
  <c r="AD66" i="9"/>
  <c r="AD67" i="9"/>
  <c r="AC67" i="9"/>
  <c r="AD67" i="7"/>
  <c r="AC67" i="7"/>
  <c r="AA48" i="11"/>
  <c r="AA47" i="11"/>
  <c r="AA48" i="4"/>
  <c r="AA47" i="4"/>
  <c r="AB63" i="5"/>
  <c r="P63" i="5" s="1"/>
  <c r="M63" i="4"/>
  <c r="L63" i="4"/>
  <c r="AB63" i="4" s="1"/>
  <c r="P63" i="4" s="1"/>
  <c r="AB63" i="14"/>
  <c r="M63" i="2"/>
  <c r="AB63" i="2"/>
  <c r="P63" i="2" s="1"/>
  <c r="M63" i="11"/>
  <c r="L63" i="11"/>
  <c r="AB63" i="12"/>
  <c r="P63" i="12" s="1"/>
  <c r="L63" i="3"/>
  <c r="AB63" i="3" s="1"/>
  <c r="P63" i="3" s="1"/>
  <c r="M58" i="3"/>
  <c r="AA51" i="4" l="1"/>
  <c r="N96" i="4" s="1"/>
  <c r="Q24" i="1" s="1"/>
  <c r="AB63" i="11"/>
  <c r="P63" i="11" s="1"/>
  <c r="AA51" i="11"/>
  <c r="N96" i="11" s="1"/>
  <c r="Q14" i="1" s="1"/>
  <c r="AC72" i="15"/>
  <c r="AC71" i="15"/>
  <c r="AC70" i="15"/>
  <c r="AC68" i="15"/>
  <c r="AC61" i="15"/>
  <c r="AC58" i="15"/>
  <c r="Q58" i="15" s="1"/>
  <c r="AC72" i="16"/>
  <c r="AC71" i="16"/>
  <c r="AC70" i="16"/>
  <c r="AC68" i="16"/>
  <c r="AC61" i="16"/>
  <c r="AC58" i="16"/>
  <c r="AC72" i="17"/>
  <c r="AC71" i="17"/>
  <c r="AC70" i="17"/>
  <c r="AC68" i="17"/>
  <c r="AC61" i="17"/>
  <c r="AC58" i="17"/>
  <c r="AC72" i="18"/>
  <c r="AC71" i="18"/>
  <c r="AC70" i="18"/>
  <c r="AC68" i="18"/>
  <c r="AC61" i="18"/>
  <c r="AC58" i="18"/>
  <c r="AC72" i="19"/>
  <c r="AC71" i="19"/>
  <c r="AC70" i="19"/>
  <c r="AC68" i="19"/>
  <c r="AC64" i="19"/>
  <c r="AC61" i="19"/>
  <c r="AC58" i="19"/>
  <c r="Q58" i="19" s="1"/>
  <c r="AC84" i="10" l="1"/>
  <c r="AC83" i="10"/>
  <c r="AC82" i="10"/>
  <c r="AC80" i="10"/>
  <c r="AC76" i="10"/>
  <c r="AC73" i="10"/>
  <c r="AC70" i="10"/>
  <c r="AD67" i="10"/>
  <c r="AC66" i="10"/>
  <c r="AC65" i="10"/>
  <c r="AD64" i="10"/>
  <c r="AC64" i="10"/>
  <c r="AD63" i="10"/>
  <c r="AC63" i="10"/>
  <c r="AD62" i="10"/>
  <c r="AC62" i="10"/>
  <c r="AC59" i="10"/>
  <c r="Q59" i="10" s="1"/>
  <c r="AC58" i="10"/>
  <c r="Q58" i="10" s="1"/>
  <c r="AC57" i="10"/>
  <c r="AC84" i="9"/>
  <c r="AC83" i="9"/>
  <c r="AC82" i="9"/>
  <c r="AC80" i="9"/>
  <c r="AC73" i="9"/>
  <c r="AC70" i="9"/>
  <c r="AC66" i="9"/>
  <c r="AD65" i="9"/>
  <c r="AC65" i="9"/>
  <c r="AD64" i="9"/>
  <c r="AC64" i="9"/>
  <c r="AD63" i="9"/>
  <c r="AC63" i="9"/>
  <c r="AD62" i="9"/>
  <c r="AC62" i="9"/>
  <c r="AC59" i="9"/>
  <c r="AC58" i="9"/>
  <c r="AC57" i="9"/>
  <c r="AC84" i="8"/>
  <c r="AC83" i="8"/>
  <c r="AC82" i="8"/>
  <c r="AC80" i="8"/>
  <c r="AC73" i="8"/>
  <c r="AC70" i="8"/>
  <c r="AD67" i="8"/>
  <c r="R67" i="8" s="1"/>
  <c r="AC67" i="8"/>
  <c r="Q67" i="8" s="1"/>
  <c r="AD66" i="8"/>
  <c r="R66" i="8" s="1"/>
  <c r="AC66" i="8"/>
  <c r="Q66" i="8" s="1"/>
  <c r="AD65" i="8"/>
  <c r="R65" i="8" s="1"/>
  <c r="AC65" i="8"/>
  <c r="Q65" i="8" s="1"/>
  <c r="AD64" i="8"/>
  <c r="R64" i="8" s="1"/>
  <c r="AC64" i="8"/>
  <c r="Q64" i="8" s="1"/>
  <c r="AD63" i="8"/>
  <c r="R63" i="8" s="1"/>
  <c r="AC63" i="8"/>
  <c r="Q63" i="8" s="1"/>
  <c r="AD62" i="8"/>
  <c r="R62" i="8" s="1"/>
  <c r="AC62" i="8"/>
  <c r="Q62" i="8" s="1"/>
  <c r="AC59" i="8"/>
  <c r="AC58" i="8"/>
  <c r="AC57" i="8"/>
  <c r="AC84" i="7"/>
  <c r="AC83" i="7"/>
  <c r="AC82" i="7"/>
  <c r="AC80" i="7"/>
  <c r="AC76" i="7"/>
  <c r="AC73" i="7"/>
  <c r="AC70" i="7"/>
  <c r="AD66" i="7"/>
  <c r="AC66" i="7"/>
  <c r="AD65" i="7"/>
  <c r="AC65" i="7"/>
  <c r="AD64" i="7"/>
  <c r="AC64" i="7"/>
  <c r="AD63" i="7"/>
  <c r="AC63" i="7"/>
  <c r="AD62" i="7"/>
  <c r="AC62" i="7"/>
  <c r="AC59" i="7"/>
  <c r="AC58" i="7"/>
  <c r="AC57" i="7"/>
  <c r="AD65" i="6"/>
  <c r="R65" i="6" s="1"/>
  <c r="AD66" i="6"/>
  <c r="R66" i="6" s="1"/>
  <c r="AD67" i="6"/>
  <c r="R67" i="6" s="1"/>
  <c r="AC67" i="6"/>
  <c r="Q67" i="6" s="1"/>
  <c r="AC66" i="6"/>
  <c r="Q66" i="6" s="1"/>
  <c r="AD63" i="6"/>
  <c r="R63" i="6" s="1"/>
  <c r="AD64" i="6"/>
  <c r="R64" i="6" s="1"/>
  <c r="AD62" i="6"/>
  <c r="R62" i="6" s="1"/>
  <c r="AC65" i="6"/>
  <c r="Q65" i="6" s="1"/>
  <c r="AC59" i="6"/>
  <c r="Q59" i="6" s="1"/>
  <c r="AC84" i="6" l="1"/>
  <c r="AC83" i="6"/>
  <c r="AC82" i="6"/>
  <c r="AC80" i="6"/>
  <c r="AC73" i="6"/>
  <c r="AC70" i="6"/>
  <c r="Q70" i="6" s="1"/>
  <c r="AC64" i="6"/>
  <c r="Q64" i="6" s="1"/>
  <c r="AC63" i="6"/>
  <c r="Q63" i="6" s="1"/>
  <c r="AC62" i="6"/>
  <c r="Q62" i="6" s="1"/>
  <c r="AC58" i="6"/>
  <c r="Q58" i="6" s="1"/>
  <c r="AC57" i="6"/>
  <c r="Q57" i="6" s="1"/>
  <c r="AB92" i="5"/>
  <c r="AB91" i="5"/>
  <c r="AB90" i="5"/>
  <c r="AB88" i="5"/>
  <c r="AB81" i="5"/>
  <c r="AB78" i="5"/>
  <c r="AB75" i="5"/>
  <c r="P75" i="5" s="1"/>
  <c r="AB74" i="5"/>
  <c r="P74" i="5" s="1"/>
  <c r="AB71" i="5"/>
  <c r="AB70" i="5"/>
  <c r="P70" i="5" s="1"/>
  <c r="AB69" i="5"/>
  <c r="P69" i="5" s="1"/>
  <c r="AB59" i="5"/>
  <c r="P59" i="5" s="1"/>
  <c r="AB58" i="5"/>
  <c r="P58" i="5" s="1"/>
  <c r="AB92" i="4"/>
  <c r="AB91" i="4"/>
  <c r="AB90" i="4"/>
  <c r="AB88" i="4"/>
  <c r="AB81" i="4"/>
  <c r="AB78" i="4"/>
  <c r="AB75" i="4"/>
  <c r="P75" i="4" s="1"/>
  <c r="AB74" i="4"/>
  <c r="P74" i="4" s="1"/>
  <c r="AB71" i="4"/>
  <c r="AB70" i="4"/>
  <c r="P70" i="4" s="1"/>
  <c r="AB69" i="4"/>
  <c r="P69" i="4" s="1"/>
  <c r="AB59" i="4"/>
  <c r="P59" i="4" s="1"/>
  <c r="AB58" i="4"/>
  <c r="P58" i="4" s="1"/>
  <c r="M71" i="14"/>
  <c r="AB71" i="14" s="1"/>
  <c r="AB92" i="14"/>
  <c r="AB91" i="14"/>
  <c r="AB90" i="14"/>
  <c r="AB88" i="14"/>
  <c r="AB81" i="14"/>
  <c r="AB78" i="14"/>
  <c r="AB75" i="14"/>
  <c r="P75" i="14" s="1"/>
  <c r="AB74" i="14"/>
  <c r="P74" i="14" s="1"/>
  <c r="AB70" i="14"/>
  <c r="P70" i="14" s="1"/>
  <c r="AB69" i="14"/>
  <c r="P69" i="14" s="1"/>
  <c r="AB59" i="14"/>
  <c r="P59" i="14" s="1"/>
  <c r="AB58" i="14"/>
  <c r="P58" i="14" s="1"/>
  <c r="M59" i="3"/>
  <c r="AB59" i="3" s="1"/>
  <c r="P59" i="3" s="1"/>
  <c r="AB58" i="3"/>
  <c r="P58" i="3" s="1"/>
  <c r="M71" i="3"/>
  <c r="AB71" i="3" s="1"/>
  <c r="AB92" i="3"/>
  <c r="AB91" i="3"/>
  <c r="AB90" i="3"/>
  <c r="AB88" i="3"/>
  <c r="AB81" i="3"/>
  <c r="AB78" i="3"/>
  <c r="AB75" i="3"/>
  <c r="P75" i="3" s="1"/>
  <c r="AB74" i="3"/>
  <c r="P74" i="3" s="1"/>
  <c r="AB70" i="3"/>
  <c r="P70" i="3" s="1"/>
  <c r="AB69" i="3"/>
  <c r="P69" i="3" s="1"/>
  <c r="M74" i="12"/>
  <c r="AB74" i="12" s="1"/>
  <c r="P74" i="12" s="1"/>
  <c r="AB92" i="12"/>
  <c r="AB91" i="12"/>
  <c r="AB90" i="12"/>
  <c r="AB88" i="12"/>
  <c r="AB81" i="12"/>
  <c r="AB78" i="12"/>
  <c r="AB75" i="12"/>
  <c r="P75" i="12" s="1"/>
  <c r="AB70" i="12"/>
  <c r="P70" i="12" s="1"/>
  <c r="AB69" i="12"/>
  <c r="P69" i="12" s="1"/>
  <c r="AB59" i="12"/>
  <c r="P59" i="12" s="1"/>
  <c r="AB58" i="12"/>
  <c r="P58" i="12" s="1"/>
  <c r="M74" i="11"/>
  <c r="AB74" i="11" s="1"/>
  <c r="M71" i="11"/>
  <c r="AB71" i="11" s="1"/>
  <c r="P71" i="11" s="1"/>
  <c r="AB92" i="11"/>
  <c r="AB91" i="11"/>
  <c r="AB90" i="11"/>
  <c r="AB84" i="11"/>
  <c r="AB81" i="11"/>
  <c r="AB78" i="11"/>
  <c r="P78" i="11" s="1"/>
  <c r="P75" i="11"/>
  <c r="P70" i="11"/>
  <c r="P69" i="11"/>
  <c r="P59" i="11"/>
  <c r="P58" i="11"/>
  <c r="AB88" i="2"/>
  <c r="AB90" i="2"/>
  <c r="AB91" i="2"/>
  <c r="AB92" i="2"/>
  <c r="P74" i="11" l="1"/>
  <c r="AB81" i="2"/>
  <c r="AB78" i="2"/>
  <c r="AB75" i="2"/>
  <c r="P75" i="2" s="1"/>
  <c r="AB71" i="2"/>
  <c r="AB74" i="2"/>
  <c r="P74" i="2" s="1"/>
  <c r="AB69" i="2"/>
  <c r="P69" i="2" s="1"/>
  <c r="AB70" i="2"/>
  <c r="P70" i="2" s="1"/>
  <c r="AB59" i="2"/>
  <c r="P59" i="2" s="1"/>
  <c r="AB58" i="2"/>
  <c r="P58" i="2" s="1"/>
</calcChain>
</file>

<file path=xl/sharedStrings.xml><?xml version="1.0" encoding="utf-8"?>
<sst xmlns="http://schemas.openxmlformats.org/spreadsheetml/2006/main" count="3617" uniqueCount="631">
  <si>
    <t>Welkom in het afwegingskader voor inlaat van gebiedsvreemd water in gebieden met natuur dat ontwikkeld is door Witteveen+Bos en B-Ware in opdracht van STOWA. Dit tabblad geeft toelichting bij het gebruik van dit afwegingskader.</t>
  </si>
  <si>
    <t>Toelichting bij het gebruik van het afwegingskader</t>
  </si>
  <si>
    <t xml:space="preserve">We adviseren daarom om dit afwegingskader als volgt te gebruiken. </t>
  </si>
  <si>
    <t xml:space="preserve">In een periode zonder waterschaarste, bijvoorbeeld in de winter, kunnen waterbeheerders samen met terrein beherende organisaties voor alle relevante gebieden dit afwegingskader doorlopen. Hieruit volgen twee belangrijke zaken: </t>
  </si>
  <si>
    <t>- een overzicht van welke gegevens er nog ontbreken, bijvoorbeeld over droogtegevoelige natuur, de hydrologie en de waterkwaliteit van het gebied en het inlaatwater;</t>
  </si>
  <si>
    <t>- een overzicht van welke gebieden bij waterschaarste water nodig hebben en welke factoren daarbij een risico vormen in die gebieden.</t>
  </si>
  <si>
    <t>kan vervolgens een gebiedsspecifieke afweging worden gemaakt, waarbij alle relevante factoren zoals hierboven genoemd voldoende worden meegenomen.</t>
  </si>
  <si>
    <t>Meer achtergrondinformatie over de opzet van dit afwegingskader en gebruikte grenswaarden kan worden gevonden in de achtergrondrapportage.</t>
  </si>
  <si>
    <t>Praktische handleiding</t>
  </si>
  <si>
    <t>Vraag 1</t>
  </si>
  <si>
    <t>In de eerste stap moet vraag 1 worden ingevuld (om welk type (eco)systeem gaat het?). Dit gebeurt op het tabblad ‘Overzicht’, in kolom F t/m H. De volgende twee punten moeten worden ingevuld:</t>
  </si>
  <si>
    <r>
      <t>-</t>
    </r>
    <r>
      <rPr>
        <sz val="7"/>
        <color theme="1"/>
        <rFont val="Times New Roman"/>
        <family val="1"/>
      </rPr>
      <t xml:space="preserve">       </t>
    </r>
    <r>
      <rPr>
        <sz val="9"/>
        <color theme="1"/>
        <rFont val="Segoe UI"/>
        <family val="2"/>
      </rPr>
      <t>geef voor alle aanwezige (eco)systemen:</t>
    </r>
  </si>
  <si>
    <t xml:space="preserve">Voor alle aanwezige ecosysteemtypes verschijnt in kolom I een oordeel: ‘inlaat groot risico’ of ‘ga door naar vraag 2’. Als de conclusie is ‘inlaat groot risico’ dan wil dit zeggen dat er maatwerk nodig is. </t>
  </si>
  <si>
    <t>De risico’s zijn in dit gebied zo groot dat een algemeen afwegingskader hier niet voor voldoet. Het advies is om met een expert te kijken wat een passende oplossing is.</t>
  </si>
  <si>
    <t>Vraag 2a</t>
  </si>
  <si>
    <t>Voor vraag 2a moeten drie zaken worden ingevuld:</t>
  </si>
  <si>
    <r>
      <t>-</t>
    </r>
    <r>
      <rPr>
        <sz val="7"/>
        <color theme="1"/>
        <rFont val="Times New Roman"/>
        <family val="1"/>
      </rPr>
      <t xml:space="preserve">       </t>
    </r>
    <r>
      <rPr>
        <sz val="9"/>
        <color theme="1"/>
        <rFont val="Segoe UI"/>
        <family val="2"/>
      </rPr>
      <t>levensgemeenschappen;</t>
    </r>
  </si>
  <si>
    <r>
      <t>-</t>
    </r>
    <r>
      <rPr>
        <sz val="7"/>
        <color theme="1"/>
        <rFont val="Times New Roman"/>
        <family val="1"/>
      </rPr>
      <t xml:space="preserve">       </t>
    </r>
    <r>
      <rPr>
        <sz val="9"/>
        <color theme="1"/>
        <rFont val="Segoe UI"/>
        <family val="2"/>
      </rPr>
      <t>aandachtssoorten;</t>
    </r>
  </si>
  <si>
    <r>
      <t>-</t>
    </r>
    <r>
      <rPr>
        <sz val="7"/>
        <color theme="1"/>
        <rFont val="Times New Roman"/>
        <family val="1"/>
      </rPr>
      <t xml:space="preserve">       </t>
    </r>
    <r>
      <rPr>
        <sz val="9"/>
        <color theme="1"/>
        <rFont val="Segoe UI"/>
        <family val="2"/>
      </rPr>
      <t>hydrologische voorwaarden.</t>
    </r>
  </si>
  <si>
    <t>Levensgemeenschappen</t>
  </si>
  <si>
    <t xml:space="preserve">Hier moet worden ingevuld welke levensgemeenschappen er aanwezig zijn in het ecosysteem. In sommige gevallen moet er een EKR score worden ingevuld. Het gaat dan om het meetpunt met de hoogste gemiddelde waarde. </t>
  </si>
  <si>
    <t xml:space="preserve">Het gemiddelde kan berekend worden over bijvoorbeeld de laatste vijf tot tien jaar, afhankelijk van de databeschikbaarheid. Daarbij adviseren we om metingen in of na zeer droge jaren niet mee te nemen, omdat de EKR score in die </t>
  </si>
  <si>
    <t>metingen vermoedelijk lager is. Is de EKR score lager dan de grenswaarde , maar zijn er toch indicaties dat er kwetsbare levensgemeenschappen aanwezig dan kan dit ook worden ingevuld.</t>
  </si>
  <si>
    <t>Aandachtssoorten</t>
  </si>
  <si>
    <t xml:space="preserve">In deze velden kunnen aandachtssoorten worden ingevuld die gevoelig zijn voor droogte en/of de waterkwaliteit. Welke aandachtssoorten dit zijn hangt sterk af van het gebied. In het afwegingskader zijn in ieder tabblad drie </t>
  </si>
  <si>
    <t>voorbeeldsoorten ingevuld. Dit lijstje kan naar eigen inzicht worden aangepast en aangevuld. Er kunnen maximaal vijf soorten worden ingevuld. Hierbij kan gedacht worden aan:</t>
  </si>
  <si>
    <r>
      <t>-</t>
    </r>
    <r>
      <rPr>
        <sz val="7"/>
        <color theme="1"/>
        <rFont val="Times New Roman"/>
        <family val="1"/>
      </rPr>
      <t xml:space="preserve">       </t>
    </r>
    <r>
      <rPr>
        <sz val="9"/>
        <color theme="1"/>
        <rFont val="Segoe UI"/>
        <family val="2"/>
      </rPr>
      <t>soorten die hoog scoren in de maatlatten van de KRW;</t>
    </r>
  </si>
  <si>
    <r>
      <t>-</t>
    </r>
    <r>
      <rPr>
        <sz val="7"/>
        <color theme="1"/>
        <rFont val="Times New Roman"/>
        <family val="1"/>
      </rPr>
      <t xml:space="preserve">       </t>
    </r>
    <r>
      <rPr>
        <sz val="9"/>
        <color theme="1"/>
        <rFont val="Segoe UI"/>
        <family val="2"/>
      </rPr>
      <t>soorten die worden bedreigd volgens de Rode Lijst;</t>
    </r>
  </si>
  <si>
    <r>
      <t>-</t>
    </r>
    <r>
      <rPr>
        <sz val="7"/>
        <color theme="1"/>
        <rFont val="Times New Roman"/>
        <family val="1"/>
      </rPr>
      <t xml:space="preserve">       </t>
    </r>
    <r>
      <rPr>
        <sz val="9"/>
        <color theme="1"/>
        <rFont val="Segoe UI"/>
        <family val="2"/>
      </rPr>
      <t>soorten die onder de Europese Habitatrichtlijn of Vogelrichtlijn vallen;</t>
    </r>
  </si>
  <si>
    <r>
      <t>-</t>
    </r>
    <r>
      <rPr>
        <sz val="7"/>
        <color theme="1"/>
        <rFont val="Times New Roman"/>
        <family val="1"/>
      </rPr>
      <t xml:space="preserve">       </t>
    </r>
    <r>
      <rPr>
        <sz val="9"/>
        <color theme="1"/>
        <rFont val="Segoe UI"/>
        <family val="2"/>
      </rPr>
      <t>lijsten met kenmerkende c.q. typische soorten in combinatie met expert oordeel;</t>
    </r>
  </si>
  <si>
    <r>
      <t>-</t>
    </r>
    <r>
      <rPr>
        <sz val="7"/>
        <color theme="1"/>
        <rFont val="Times New Roman"/>
        <family val="1"/>
      </rPr>
      <t xml:space="preserve">       </t>
    </r>
    <r>
      <rPr>
        <sz val="9"/>
        <color theme="1"/>
        <rFont val="Segoe UI"/>
        <family val="2"/>
      </rPr>
      <t>soorten uit bovenstaande lijsten die volgens de verspreidingsatlas zeldzaam zijn.</t>
    </r>
  </si>
  <si>
    <t xml:space="preserve">Bij het invullen van aandachtssoorten moet ook worden gelet op de timing van inlaat. Voor amfibieën is het bijvoorbeeld belangrijk dat er in het voorjaar voldoende water is. Als er in het voorjaar sprake is van droogte dan vormt dit voor </t>
  </si>
  <si>
    <t>amfibieën een sterke reden om water in te laten. Later in het groeiseizoen is het minder urgent. Verder is het goed om rekening te houden met soorten die indirect negatief worden beïnvloed door droogte. Een voorbeeld hiervan</t>
  </si>
  <si>
    <t>is de das, die bij droogte niet goed meer bij zijn voedsel kan (bijvoorbeeld wormen in de bodem).</t>
  </si>
  <si>
    <t>Hydrologische voorwaarden</t>
  </si>
  <si>
    <t>Vraag 2b</t>
  </si>
  <si>
    <t>Naast redenen voor de ecologie kunnen er andere belangrijke redenen zijn om water in te laten. Door ‘ja’ of ‘nee’ in te vullen kan worden aangegeven of deze reden spelen in het gebied.</t>
  </si>
  <si>
    <t>Of deze aspecten een zwaarwegende reden vormen om water in te laten verschilt per gebied en moet worden ingeschat door een expert, bijvoorbeeld een hydroloog.</t>
  </si>
  <si>
    <t>Advies vraag 2</t>
  </si>
  <si>
    <t xml:space="preserve">Het advies wordt gebaseerd op de ingevulde redenen om water in te laten (bijvoorbeeld de aanwezigheid van een bepaald vegetatietype en de aanwezigheid van twee verschillende doelsoorten), maar het kan ook zo zijn dat er </t>
  </si>
  <si>
    <t xml:space="preserve">maar één (zwaarwegende) reden is. Bijvoorbeeld het voorkomen van een doelsoort die zich moeilijk kan herkoloniseren in het gebied als deze soort verdwijnt. Het is niet zo dat als er een of meerdere toetsen op ‘groen’ staan dit </t>
  </si>
  <si>
    <t xml:space="preserve">automatisch betekent dat inlaat gewenst is. Het advies kan worden ingevuld door een optie te kiezen uit het drop-down menu. Dit advies wordt automatisch overgenomen op het tabblad 'overzicht'. Hier is ook ruimte voor eventuele </t>
  </si>
  <si>
    <t>opmerkingen. Als de conclusie is dat inlaat niet nodig is dan hoeft vraag drie voor het betreffende ecosysteem niet te worden ingevuld.</t>
  </si>
  <si>
    <t>Vraag 3a</t>
  </si>
  <si>
    <t>Voor vraag 3a moeten drie velden worden ingevuld. Het gaat om:</t>
  </si>
  <si>
    <r>
      <t>-</t>
    </r>
    <r>
      <rPr>
        <sz val="7"/>
        <color theme="1"/>
        <rFont val="Times New Roman"/>
        <family val="1"/>
      </rPr>
      <t xml:space="preserve">       </t>
    </r>
    <r>
      <rPr>
        <sz val="9"/>
        <color theme="1"/>
        <rFont val="Segoe UI"/>
        <family val="2"/>
      </rPr>
      <t>welk type inlaatwater is er beschikbaar?</t>
    </r>
  </si>
  <si>
    <t>Aan de hand van de ingevulde waarden wordt aangegeven of er een groot risico is voor de ecologie</t>
  </si>
  <si>
    <r>
      <t>-</t>
    </r>
    <r>
      <rPr>
        <sz val="7"/>
        <color theme="1"/>
        <rFont val="Times New Roman"/>
        <family val="1"/>
      </rPr>
      <t xml:space="preserve">       </t>
    </r>
    <r>
      <rPr>
        <sz val="9"/>
        <color theme="1"/>
        <rFont val="Segoe UI"/>
        <family val="2"/>
      </rPr>
      <t>inlaat is geen probleem. In dit geval kan worden doorgegaan naar vraag 3b;</t>
    </r>
  </si>
  <si>
    <r>
      <t>-</t>
    </r>
    <r>
      <rPr>
        <sz val="7"/>
        <color theme="1"/>
        <rFont val="Times New Roman"/>
        <family val="1"/>
      </rPr>
      <t xml:space="preserve">       </t>
    </r>
    <r>
      <rPr>
        <sz val="9"/>
        <color theme="1"/>
        <rFont val="Segoe UI"/>
        <family val="2"/>
      </rPr>
      <t>aandachtspunt. Er kan worden doorgegaan naar vraag 3b, maar deze conclusie moet worden meegenomen in de afweging;</t>
    </r>
  </si>
  <si>
    <t>Vraag 3b</t>
  </si>
  <si>
    <t>Vul de blauwe velden in</t>
  </si>
  <si>
    <r>
      <t>-</t>
    </r>
    <r>
      <rPr>
        <sz val="7"/>
        <color theme="1"/>
        <rFont val="Times New Roman"/>
        <family val="1"/>
      </rPr>
      <t xml:space="preserve">       </t>
    </r>
    <r>
      <rPr>
        <sz val="9"/>
        <color theme="1"/>
        <rFont val="Segoe UI"/>
        <family val="2"/>
      </rPr>
      <t>voor aquatische systemen moet het KRW doeltype worden ingevuld. Dit is verplicht om in te vullen omdat de grenswaarden daar vanaf hangen. Als het waterlichaam geen KRW waterlichaam is dan kan er ‘n.v.t’ worden ingevuld;</t>
    </r>
  </si>
  <si>
    <r>
      <t>-</t>
    </r>
    <r>
      <rPr>
        <sz val="7"/>
        <color theme="1"/>
        <rFont val="Times New Roman"/>
        <family val="1"/>
      </rPr>
      <t xml:space="preserve">       </t>
    </r>
    <r>
      <rPr>
        <sz val="9"/>
        <color theme="1"/>
        <rFont val="Segoe UI"/>
        <family val="2"/>
      </rPr>
      <t xml:space="preserve">zomergemiddelde waarden </t>
    </r>
    <r>
      <rPr>
        <sz val="8"/>
        <color theme="1"/>
        <rFont val="Segoe UI"/>
        <family val="2"/>
      </rPr>
      <t> </t>
    </r>
    <r>
      <rPr>
        <sz val="9"/>
        <color theme="1"/>
        <rFont val="Segoe UI"/>
        <family val="2"/>
      </rPr>
      <t xml:space="preserve">van concentraties in het inlaatwater (het liefst langjarig gemiddelde waarden, maar er kan ook voor worden gekozen om gemiddelde waarde van alleen droge jaren te gebruiken). Voor temperatuur </t>
    </r>
  </si>
  <si>
    <r>
      <t>-</t>
    </r>
    <r>
      <rPr>
        <sz val="7"/>
        <color theme="1"/>
        <rFont val="Times New Roman"/>
        <family val="1"/>
      </rPr>
      <t xml:space="preserve">       </t>
    </r>
    <r>
      <rPr>
        <sz val="9"/>
        <color theme="1"/>
        <rFont val="Segoe UI"/>
        <family val="2"/>
      </rPr>
      <t>zomergemiddelde waarden van concentraties in het gebiedseigen water (het liefst zonder gegevens van droge jaren mee te nemen);</t>
    </r>
  </si>
  <si>
    <r>
      <t>-</t>
    </r>
    <r>
      <rPr>
        <sz val="7"/>
        <color theme="1"/>
        <rFont val="Times New Roman"/>
        <family val="1"/>
      </rPr>
      <t xml:space="preserve">       </t>
    </r>
    <r>
      <rPr>
        <sz val="9"/>
        <color theme="1"/>
        <rFont val="Segoe UI"/>
        <family val="2"/>
      </rPr>
      <t>vul in of het inlaatwater risico’s vormt wat betreft toxische stoffen en exoten (ja/nee);</t>
    </r>
  </si>
  <si>
    <r>
      <t>-</t>
    </r>
    <r>
      <rPr>
        <sz val="7"/>
        <color theme="1"/>
        <rFont val="Times New Roman"/>
        <family val="1"/>
      </rPr>
      <t xml:space="preserve">       </t>
    </r>
    <r>
      <rPr>
        <sz val="9"/>
        <color theme="1"/>
        <rFont val="Segoe UI"/>
        <family val="2"/>
      </rPr>
      <t>vul in (indien inlaat met grondwater) of er kans is op sterke, ongewenste daling van de grondwaterstand;</t>
    </r>
  </si>
  <si>
    <r>
      <t>-</t>
    </r>
    <r>
      <rPr>
        <sz val="7"/>
        <color theme="1"/>
        <rFont val="Times New Roman"/>
        <family val="1"/>
      </rPr>
      <t xml:space="preserve">       </t>
    </r>
    <r>
      <rPr>
        <sz val="9"/>
        <color theme="1"/>
        <rFont val="Segoe UI"/>
        <family val="2"/>
      </rPr>
      <t xml:space="preserve">vul een aantal veldparameters in. Het gaat hier niet om zomergmiddelden, maar parameters die ter plekke gemeten kunnen worden in het veld. Het geeft een beeld van de toestand op het moment dat de afweging voor wel of </t>
    </r>
  </si>
  <si>
    <t>geen inlaat gemaakt moet worden.</t>
  </si>
  <si>
    <t>Na het invullen van de velden wordt met kleur aangegeven of er een risico is, en er wordt aangegeven of het inlaatwater voldoet aan de grenswaarde die geldt voor het betreffende type ecosysteem.</t>
  </si>
  <si>
    <t xml:space="preserve">Voor terrestrische systemen geldt dat de grenswaarden voor inlaat in de watergangen anders zijn dan wanneer het inlaat direct in contact komt met terrestrische vegetatie. Als het risico op inundatie van terrestrische vegetatie klein is kan de </t>
  </si>
  <si>
    <t>grenswaarde voor watergangen worden gehanteerd, als er wel grote kans is op inundatie van terrestrische vegetatie dan moet worden gekeken naar de grenswaarde voor ‘inlaat in contact met terrestrische vegetatie’.</t>
  </si>
  <si>
    <t>NB: Voor sommige terrestrische systemen zijn niet echt grenswaarden bekend. Voor die systemen is vraag 3b slechts beperkt uitgewerkt.</t>
  </si>
  <si>
    <t>Advies vraag 3</t>
  </si>
  <si>
    <t>Eindadvies</t>
  </si>
  <si>
    <t>Na het invullen van vraag 2 en 3 kan het eindadvies worden ingevuld. Hierbij moet een van de vier opties uit het drop-down menu worden geselecteerd: 'Er is geen reden om in te laten', 'Er moet niet worden ingelaten', 'Inlaat is gewenst,</t>
  </si>
  <si>
    <t>maar er zijn belangrijke aandachtspunten' of 'Inlaat is gewenst en er zijn geen zwaarwegende redenen om dit niet te doen'. Houd bij het invullen ook rekening met onzekerheden. Als er van belangrijke parameters geen metingen zijn dan</t>
  </si>
  <si>
    <t xml:space="preserve">kan dat ook een aandachtspunt vormen. Het eindadvies van elk tabblad wordt automatisch overgenomen op het tabblad 'Overzicht'. Hier is ook ruimte voor eventuele opmerkingen, zoals het ontbreken van data. </t>
  </si>
  <si>
    <t>Overige aanwijzingen</t>
  </si>
  <si>
    <t>Aanpassen grenswaarden</t>
  </si>
  <si>
    <t xml:space="preserve">Er kunnen redenen zijn om met andere grenswaarden te werken. In dit geval kunnen de waarden eenvoudig in de excelsheet worden aangepast (bij ‘norm’. Als dit gedaan wordt dan raden we aan om de cel een andere kleur te geven, zodat </t>
  </si>
  <si>
    <t>duidelijk wordt dat de grenswaarde is aangepast.</t>
  </si>
  <si>
    <t>Wat moet er worden ingevuld als er meerdere inlaatpunten zijn?</t>
  </si>
  <si>
    <t xml:space="preserve">Als er meerdere inlaatpunten zijn dan adviseren we om vraag drie voor alle inlaatpunten apart in te vullen. Zo kan in de afweging worden meegenomen welk inlaatpunt het meest geschikt is, bijvoorbeeld doordat de waterkwaliteit er beter is, </t>
  </si>
  <si>
    <t>of omdat het dichter bij het ecosysteem ligt dat het meest kwetsbaar is voor droogte.</t>
  </si>
  <si>
    <t>Hoe om te gaan met een onvolledige data?</t>
  </si>
  <si>
    <t>Voor sommige gebieden zal het voorkomen dat er onvoldoende of zelfs geen gegevens zijn van de kwaliteit van het gebiedseigen water en/of het inlaatwater. Als er geen gegevens zijn dan berust het oordeel van vraag 3 op de toets in vraag</t>
  </si>
  <si>
    <t xml:space="preserve">3a, aangevuld met gemeten veldparameters. Als het EGV in het inlaatwater bijvoorbeeld sterk afwijkt van het gebiedseigen water dan is dit een indicatie dat het zoutgehalte of de basenhuishouding van het inlaatwater heel ander is dan die van </t>
  </si>
  <si>
    <t>het gebied. Iets anders dat gebruikt kan worden is bijvoorbeeld het voorkomen van bepaalde vegetatie. Dit zit niet als vraag in het afwegingskader, maar kan wel gebruikt worden in de afweging. Als er kwelindicerende soorten (zoals water-</t>
  </si>
  <si>
    <t>violier of holpijp) voorkomen dan geeft dat aan dat het gebied mogelijk grondwatergevoed is, en dat inlaat met oppervlaktewater een groot risico oplevert. Soorten als liesgras en grof hoornblad geven aan dat het water voedselrijk is, terwijl</t>
  </si>
  <si>
    <t xml:space="preserve"> fonteinkruiden over het algemeen wijzen op een betere water kwaliteit.</t>
  </si>
  <si>
    <t>Opslaan en versiebeheer</t>
  </si>
  <si>
    <t>We adviseren om het afwegingskader op te slaan onder een duidelijke naam, bijvoorbeeld de naam van het gebied. Verder zijn er een aantal aandachtspunten:</t>
  </si>
  <si>
    <t>Code</t>
  </si>
  <si>
    <t>Omschrijving</t>
  </si>
  <si>
    <t>Indeling</t>
  </si>
  <si>
    <t>tabblad</t>
  </si>
  <si>
    <t>M1</t>
  </si>
  <si>
    <t>Gebufferde sloten op minerale bodem</t>
  </si>
  <si>
    <t>sloten</t>
  </si>
  <si>
    <t>M2</t>
  </si>
  <si>
    <t>Zwak gebufferde sloten</t>
  </si>
  <si>
    <t>M3</t>
  </si>
  <si>
    <t>Gebufferde (regionale) kanalen</t>
  </si>
  <si>
    <t>kanalen</t>
  </si>
  <si>
    <t>M4</t>
  </si>
  <si>
    <t>Zwak gebufferde (regionale) kanalen</t>
  </si>
  <si>
    <t>M5</t>
  </si>
  <si>
    <t>Ondiep lijnvormig water, open verbinding met rivier/geïnundeerd</t>
  </si>
  <si>
    <t>nvt</t>
  </si>
  <si>
    <t>M6</t>
  </si>
  <si>
    <t>Grote ondiepe kanalen</t>
  </si>
  <si>
    <t>M7</t>
  </si>
  <si>
    <t>Grote diepe kanalen</t>
  </si>
  <si>
    <t>M8</t>
  </si>
  <si>
    <t>Gebufferde laagveensloten</t>
  </si>
  <si>
    <t>M9</t>
  </si>
  <si>
    <t>Zwak gebufferde hoogveensloten</t>
  </si>
  <si>
    <t>M10</t>
  </si>
  <si>
    <t>Laagveen vaarten en kanalen</t>
  </si>
  <si>
    <t>M11</t>
  </si>
  <si>
    <t>Kleine ondiepe gebufferde plassen</t>
  </si>
  <si>
    <t>poelen en kleine meren</t>
  </si>
  <si>
    <t xml:space="preserve">M12 </t>
  </si>
  <si>
    <t>Kleine ondiepe zwak gebufferde plassen (vennen)</t>
  </si>
  <si>
    <t>vennen</t>
  </si>
  <si>
    <t>6 / 7</t>
  </si>
  <si>
    <t>M13</t>
  </si>
  <si>
    <t>Kleine ondiepe zure plassen (vennen)</t>
  </si>
  <si>
    <t xml:space="preserve">M14 </t>
  </si>
  <si>
    <t>Ondiepe gebufferde plassen</t>
  </si>
  <si>
    <t>grotere / diepe meren</t>
  </si>
  <si>
    <t>M15</t>
  </si>
  <si>
    <t>Ondiepe grote gebufferde meren</t>
  </si>
  <si>
    <t>M16</t>
  </si>
  <si>
    <t>Diepe gebufferde meren</t>
  </si>
  <si>
    <t>M17</t>
  </si>
  <si>
    <t>Diepe zwakgebufferde meren</t>
  </si>
  <si>
    <t>M18</t>
  </si>
  <si>
    <t>Diepe zure meren</t>
  </si>
  <si>
    <t>M19</t>
  </si>
  <si>
    <t>Diepe meren in open verbinding met rivier</t>
  </si>
  <si>
    <t xml:space="preserve">M20 </t>
  </si>
  <si>
    <t>Matig grote diepe gebufferde meren</t>
  </si>
  <si>
    <t xml:space="preserve">M21 </t>
  </si>
  <si>
    <t>Grote diepe gebufferde meren</t>
  </si>
  <si>
    <t>M22</t>
  </si>
  <si>
    <t>Kleine ondiepe kalkrijke plassen</t>
  </si>
  <si>
    <t xml:space="preserve">M23 </t>
  </si>
  <si>
    <t>Grote ondiepe kalkrijke plassen</t>
  </si>
  <si>
    <t>M24</t>
  </si>
  <si>
    <t>Diepe kalkrijke meren</t>
  </si>
  <si>
    <t>M25</t>
  </si>
  <si>
    <t>Ondiepe laagveenplassen</t>
  </si>
  <si>
    <t>M26</t>
  </si>
  <si>
    <t>Ondiepe hoogveenplassen / vennen</t>
  </si>
  <si>
    <t xml:space="preserve">M27 </t>
  </si>
  <si>
    <t>Matig grote ondiepe laagveenplassen</t>
  </si>
  <si>
    <t>M28</t>
  </si>
  <si>
    <t>Diepe laagveenmeren</t>
  </si>
  <si>
    <t>M29</t>
  </si>
  <si>
    <t>Matig grote diepe laagveenmeren</t>
  </si>
  <si>
    <t xml:space="preserve">M30 </t>
  </si>
  <si>
    <t xml:space="preserve">Zwak brakke wateren </t>
  </si>
  <si>
    <t xml:space="preserve">M31 </t>
  </si>
  <si>
    <t>Kleine brakke tot zoute wateren</t>
  </si>
  <si>
    <t xml:space="preserve">M32 </t>
  </si>
  <si>
    <t>Grote brakke tot zoute meren</t>
  </si>
  <si>
    <t>R1</t>
  </si>
  <si>
    <t>Droogvallende bron</t>
  </si>
  <si>
    <t>R2</t>
  </si>
  <si>
    <t>Permanente bron</t>
  </si>
  <si>
    <t>R3</t>
  </si>
  <si>
    <t>Droogvallende langzaam stromende bovenloop op zand</t>
  </si>
  <si>
    <t>laaglandbeken bovenloop</t>
  </si>
  <si>
    <t xml:space="preserve">R4  </t>
  </si>
  <si>
    <t>Permanent langzaamstromende bovenloop op zand</t>
  </si>
  <si>
    <t xml:space="preserve">R5  </t>
  </si>
  <si>
    <t>Langzaam stromende middenloop/benedenloop op zand</t>
  </si>
  <si>
    <t>laaglandbeken middenloop</t>
  </si>
  <si>
    <t xml:space="preserve">R6  </t>
  </si>
  <si>
    <t>Langzaam stromend riviertje op zand/klei</t>
  </si>
  <si>
    <t xml:space="preserve">R7  </t>
  </si>
  <si>
    <t>Langzaam stromende rivier/nevengeul op zand/klei</t>
  </si>
  <si>
    <t xml:space="preserve">R8  </t>
  </si>
  <si>
    <t>Zoet getijdenwater (uitlopers rivier) op zand/klei</t>
  </si>
  <si>
    <t>R9</t>
  </si>
  <si>
    <t>Langzaam stromende bovenloop op kalkhoudende bodem</t>
  </si>
  <si>
    <t>R10</t>
  </si>
  <si>
    <t>Langzaam stromende middenloop op kalkhoudende bodem</t>
  </si>
  <si>
    <t>R11</t>
  </si>
  <si>
    <t>Langzaam stromende bovenloop op veenbodem</t>
  </si>
  <si>
    <t xml:space="preserve">R12 </t>
  </si>
  <si>
    <t>Langzaam stromende middenloop/benedenloop op veenbodem</t>
  </si>
  <si>
    <t xml:space="preserve">R13 </t>
  </si>
  <si>
    <t>Snelstromende bovenloop op zand</t>
  </si>
  <si>
    <t>hooglandbeken</t>
  </si>
  <si>
    <t xml:space="preserve">R14 </t>
  </si>
  <si>
    <t>Snelstromende middenloop/benedenloop op zand</t>
  </si>
  <si>
    <t xml:space="preserve">R15 </t>
  </si>
  <si>
    <t>Snelstromend riviertje op kiezelhoudende bodem</t>
  </si>
  <si>
    <t xml:space="preserve">R16 </t>
  </si>
  <si>
    <t>Snelstromende rivier/nevengeul op zandbodem of grind</t>
  </si>
  <si>
    <t xml:space="preserve">R17 </t>
  </si>
  <si>
    <t>Snelstromende bovenloop op kalkhoudende bodem</t>
  </si>
  <si>
    <t xml:space="preserve">R18 </t>
  </si>
  <si>
    <t>Snelstromende middenloop/benedenloop op kalkhoudende bodem</t>
  </si>
  <si>
    <t xml:space="preserve">R19 </t>
  </si>
  <si>
    <t>Doorstroommoeras</t>
  </si>
  <si>
    <t xml:space="preserve">R20 </t>
  </si>
  <si>
    <t>Moerasbeek</t>
  </si>
  <si>
    <t xml:space="preserve">O2  </t>
  </si>
  <si>
    <t>Estuarium met matig getijverschil</t>
  </si>
  <si>
    <t xml:space="preserve">K1  </t>
  </si>
  <si>
    <t xml:space="preserve">Kustwater, open en polyhalien  </t>
  </si>
  <si>
    <t xml:space="preserve">K2  </t>
  </si>
  <si>
    <t>Kustwater, beschut en polyhalien</t>
  </si>
  <si>
    <t xml:space="preserve">K3  </t>
  </si>
  <si>
    <t>Kustwater, open en euhalien</t>
  </si>
  <si>
    <t>Welkom bij het overzichtstabblad voor de afweging wel of niet gebiedsvreemd water inlaten in gebieden met natuur. Het afwegingskader bestaat uit 3 hoofdvragen (zie onder). De eerste stap is het invullen van hoofdvraag 1 (kolom F, G en H). Enkel blauwe velden moeten worden ingevuld.</t>
  </si>
  <si>
    <t>Legenda</t>
  </si>
  <si>
    <t>Ga door naar vraag 2+3</t>
  </si>
  <si>
    <t>Inlaat groot risico</t>
  </si>
  <si>
    <t>Om welk type (eco)systeem / systemen gaat het?</t>
  </si>
  <si>
    <t>Vraag 2</t>
  </si>
  <si>
    <t>Zijn er belangrijke redenen om water in te laten?</t>
  </si>
  <si>
    <t>Vraag 3</t>
  </si>
  <si>
    <t>Zijn er belangrijke redenen (voor het ecosysteem) om toch geen water in te laten?</t>
  </si>
  <si>
    <r>
      <t xml:space="preserve">aanwezig? 
</t>
    </r>
    <r>
      <rPr>
        <sz val="9"/>
        <color theme="8"/>
        <rFont val="Segoe UI"/>
        <family val="2"/>
      </rPr>
      <t>(</t>
    </r>
    <r>
      <rPr>
        <i/>
        <sz val="9"/>
        <color theme="8"/>
        <rFont val="Segoe UI"/>
        <family val="2"/>
      </rPr>
      <t>zet kruisje indien aanwezig)</t>
    </r>
  </si>
  <si>
    <t>buffering (zuur-neutraliserend vermogen)</t>
  </si>
  <si>
    <t>advies vraag 1</t>
  </si>
  <si>
    <t>Uitwerking zie tabblad:</t>
  </si>
  <si>
    <t>advies vraag 2a</t>
  </si>
  <si>
    <t>advies vraag 2b</t>
  </si>
  <si>
    <t>opmerkingen</t>
  </si>
  <si>
    <t>Uitwerking zie tabblad</t>
  </si>
  <si>
    <t>advies vraag 3a</t>
  </si>
  <si>
    <t>advies vraag 3b</t>
  </si>
  <si>
    <t>eindadvies per ecosysteem</t>
  </si>
  <si>
    <t>Stromende wateren</t>
  </si>
  <si>
    <t>Blauwe velden invullen indien van toepassing</t>
  </si>
  <si>
    <t>Ruimte voor opmerkingen / aantekeningen</t>
  </si>
  <si>
    <t>ja</t>
  </si>
  <si>
    <t>nee</t>
  </si>
  <si>
    <t>indien ja naar vraag 2</t>
  </si>
  <si>
    <t>laaglandbeek bovenloop</t>
  </si>
  <si>
    <t>gebufferd</t>
  </si>
  <si>
    <t>laaglandbeek middenloop / benedenloop</t>
  </si>
  <si>
    <t>zwak gebufferd</t>
  </si>
  <si>
    <t>klei</t>
  </si>
  <si>
    <t>Semi-stilstaande wateren</t>
  </si>
  <si>
    <t>zand</t>
  </si>
  <si>
    <t>veen</t>
  </si>
  <si>
    <t>gemengd</t>
  </si>
  <si>
    <t>Stilstaande wateren</t>
  </si>
  <si>
    <t>vennen, geïsoleerd</t>
  </si>
  <si>
    <t>indien ja geen inlaat gewenst</t>
  </si>
  <si>
    <t>vennen niet geïsoleerd</t>
  </si>
  <si>
    <t>indien ja naar vraag 2, indien zwakgebufferd op zand geen inlaat gewenst</t>
  </si>
  <si>
    <t>indien ja naar vraag 1</t>
  </si>
  <si>
    <t>Terrestrische systemen</t>
  </si>
  <si>
    <t>hoogveen kern / hoogveenbos</t>
  </si>
  <si>
    <t>hoogveen (bufferzone)</t>
  </si>
  <si>
    <t>laagveen</t>
  </si>
  <si>
    <t>vochtige heide kern</t>
  </si>
  <si>
    <t>vochtige heide (bufferzone)</t>
  </si>
  <si>
    <t>alluviale bossen</t>
  </si>
  <si>
    <t>vochtige bossen</t>
  </si>
  <si>
    <t>duinvallei</t>
  </si>
  <si>
    <t>natte schraallanden</t>
  </si>
  <si>
    <t>vochtige hooilanden</t>
  </si>
  <si>
    <t>kruidenrijke graslanden / akkers</t>
  </si>
  <si>
    <t>weidevogelgraslanden</t>
  </si>
  <si>
    <t>Andere systemen</t>
  </si>
  <si>
    <t>Er is geen reden om in te laten</t>
  </si>
  <si>
    <t>Brakke / zoute systemen</t>
  </si>
  <si>
    <t>Er moet niet worden ingelaten</t>
  </si>
  <si>
    <t>Droge heide</t>
  </si>
  <si>
    <t>niet relevant in dit afwegingskader</t>
  </si>
  <si>
    <t>Inlaat is gewenst, maar er zijn belangrijke aandachtspunten</t>
  </si>
  <si>
    <t>Droog duinlandschap</t>
  </si>
  <si>
    <t>Inlaat is gewenst en er zijn geen zwaarwegende redenen om dit niet te doen</t>
  </si>
  <si>
    <t>Droge graslanden</t>
  </si>
  <si>
    <t>Droge bossen</t>
  </si>
  <si>
    <t>Bronnen / bronbeken</t>
  </si>
  <si>
    <t>Uitwerking voor hooglandbeken</t>
  </si>
  <si>
    <t>Hieronder staan per vraag korte instructies. Vul enkel blauwe velden in. Dit is meestal met een drop-down menu, als dit er niet is dan moet er een waarde worden ingevuld. Grijze velden worden automatisch ingevuld. Voor meer uitleg, zie het tabblad 'Toelichting'</t>
  </si>
  <si>
    <t>Vraag 2a Zijn er belangrijke redenen om water in te laten voor het ecosysteem?</t>
  </si>
  <si>
    <t>levensgemeenschappen</t>
  </si>
  <si>
    <t>Blauwe velden invullen</t>
  </si>
  <si>
    <t>Toets</t>
  </si>
  <si>
    <t>EKR score macrofauna (meetpunt met hoogste gemiddelde)</t>
  </si>
  <si>
    <t>Instructies: vul de blauwe velden in (kolom K), vervolgens krijgt kolom M (toets) de kleur groen, oranje of grijs</t>
  </si>
  <si>
    <t>EKR score vissen (meetpunt met hoogste gemiddelde)</t>
  </si>
  <si>
    <t>het is niet verplicht om alle velden in te vullen, maar voor een goed advies is een zo compleet mogelijk overzicht nodig</t>
  </si>
  <si>
    <t>Zijn er andere indicatoren die wijzen op kwetsbare stromingsminnende gemeenschappen in de beek?</t>
  </si>
  <si>
    <t>aandachtssoorten (soorten zijn voorbeelden voor Hooglandbeken, pas de lijst aan op basis van soorten die relevant zijn in het gebied)</t>
  </si>
  <si>
    <t>Sterke reden om in te laten</t>
  </si>
  <si>
    <t>Mogelijke reden om in te laten</t>
  </si>
  <si>
    <t>Stromend</t>
  </si>
  <si>
    <t>Geen reden om in te laten</t>
  </si>
  <si>
    <t>Droog</t>
  </si>
  <si>
    <t>Leefgebied van &lt;aandachtssoort&gt; aanwezig</t>
  </si>
  <si>
    <t>nooit</t>
  </si>
  <si>
    <t>Is er droogteproblematiek geweest in de beek (droogval of wegvallen stroming) in 2018 en/of 2019?</t>
  </si>
  <si>
    <t>incidenteel</t>
  </si>
  <si>
    <t>Zijn er beschaduwde restpoelen aanwezig in de beek?</t>
  </si>
  <si>
    <t>regelmatig</t>
  </si>
  <si>
    <t>vaak</t>
  </si>
  <si>
    <t>Vraag 2b Zijn er andere belangrijke redenen om water in te laten?</t>
  </si>
  <si>
    <t>doorspoelen</t>
  </si>
  <si>
    <t>overige redenen</t>
  </si>
  <si>
    <t xml:space="preserve">inlaat om oppervlaktewaterpeil hoog te houden, zodat de grondwaterstand in veengebieden </t>
  </si>
  <si>
    <t>niet teveel uitzakt (veenoxidatie tegengaan, bodemdaling, etc)</t>
  </si>
  <si>
    <t>Instructies: vul de blauwe velden in (kolom K), vervolgens komt er tekst te staan in kolom M (toets)</t>
  </si>
  <si>
    <t>inlaat om het systeem door te spoelen (bijv. tegen algenbloei, zuurstofproblematiek of verzilting)</t>
  </si>
  <si>
    <t>Sterke / mogelijke reden om in te laten' of 'Geen reden om in te laten'. Of iets een sterke of</t>
  </si>
  <si>
    <t>R17</t>
  </si>
  <si>
    <t>inlaat om te voldoen aan het peilbesluit</t>
  </si>
  <si>
    <t>mogelijke reden is om in te laten is gebiedsspecifiek, daarom is er in de toets geen onderscheid</t>
  </si>
  <si>
    <t>R18</t>
  </si>
  <si>
    <t>inlaat om voldoende water ‘benedenstrooms’ te hebben (doorvoerroute)</t>
  </si>
  <si>
    <t>gemaakt. Indien gewenst kan de gebruiker zelf dit onderscheid maken door de cel in kolom M</t>
  </si>
  <si>
    <t>inlaat om voldoende water voor de landbouw te voorzien</t>
  </si>
  <si>
    <t>een groene of oranje kleur te geven.</t>
  </si>
  <si>
    <t>inlaat t.b.v. recreatievaart / scheepvaart</t>
  </si>
  <si>
    <t>zichtwater in stand houden (bijvoorbeeld water in grachten)</t>
  </si>
  <si>
    <t>dijken beschermen (tegengewicht bieden of uitdroging voorkomen)</t>
  </si>
  <si>
    <t>neerslag</t>
  </si>
  <si>
    <t>behoud van houten funderingen</t>
  </si>
  <si>
    <t>grondwater</t>
  </si>
  <si>
    <t>anders</t>
  </si>
  <si>
    <t>inlaatwater</t>
  </si>
  <si>
    <t xml:space="preserve">hoe zwaar elk onderdeel uit vraag 2a en 2b weegt is gebiedsspecifiek en moet worden beoordeeld door een </t>
  </si>
  <si>
    <t xml:space="preserve">expert. Het is dus niet zo dat als er een onderdeel van vraag 2a of 2b op groen staat dit direct leidt tot advies </t>
  </si>
  <si>
    <t>sterke reden om in te laten'. Het advies dat wordt gekozen in kolom K wordt overgenomen op tabblad 'Overzicht'.</t>
  </si>
  <si>
    <t>Vraag 3a Zijn er belangrijke redenen (voor het ecosysteem) om toch geen water in te laten vanwege de herkomst van het inlaatwater?</t>
  </si>
  <si>
    <t>kanaalwater</t>
  </si>
  <si>
    <t>Welk type inlaatwater is er beschikbaar?</t>
  </si>
  <si>
    <t>rivierwater</t>
  </si>
  <si>
    <t>Hoeveel wordt er in een reguliere zomer ingelaten?</t>
  </si>
  <si>
    <t>Inlaat is geen probleem</t>
  </si>
  <si>
    <t>IJsselmeerwater</t>
  </si>
  <si>
    <t>Wat is de primaire waterbron in het gebied (dominante bron in de zomer)?</t>
  </si>
  <si>
    <t>Aandachtspunt</t>
  </si>
  <si>
    <t>effluentwater RWZI</t>
  </si>
  <si>
    <t>Niet inlaten</t>
  </si>
  <si>
    <t>gebiedseigen water met landbouwinvloed</t>
  </si>
  <si>
    <t>Toets herkomst water</t>
  </si>
  <si>
    <t>grondwater (overlevingswater)</t>
  </si>
  <si>
    <t>Vraag 3b Zijn er belangrijke redenen (voor het ecosysteem) om toch geen water in te laten vanwege de kwaliteit van het inlaatwater?</t>
  </si>
  <si>
    <r>
      <t xml:space="preserve">Indien er sprake is van een KRW waterlichaam, wat is het KRW doeltype? (Deze vraag </t>
    </r>
    <r>
      <rPr>
        <b/>
        <sz val="9"/>
        <color theme="1"/>
        <rFont val="Segoe UI"/>
        <family val="2"/>
      </rPr>
      <t xml:space="preserve">verplicht </t>
    </r>
    <r>
      <rPr>
        <sz val="9"/>
        <color theme="1"/>
        <rFont val="Segoe UI"/>
        <family val="2"/>
      </rPr>
      <t>invullen)</t>
    </r>
  </si>
  <si>
    <t>Toets waterkwaliteit: Inlaat vs. …</t>
  </si>
  <si>
    <t>Nutriënten</t>
  </si>
  <si>
    <t>Inlaat</t>
  </si>
  <si>
    <t>Gebied</t>
  </si>
  <si>
    <t>gebied</t>
  </si>
  <si>
    <t>grenswaarde</t>
  </si>
  <si>
    <t>Totaal fosfor (mg/l)</t>
  </si>
  <si>
    <t>Totaal stikstof (mg/l)</t>
  </si>
  <si>
    <t>Hardheid en alkaliniteit</t>
  </si>
  <si>
    <t>Instructies: vul de blauwe velden in. Het is verplicht om in te vullen om welk KRW type het gaat</t>
  </si>
  <si>
    <t>Hardheid (dH)</t>
  </si>
  <si>
    <t>pH</t>
  </si>
  <si>
    <t>niet verplicht om in te vullen, maar voor een goed advies is het belangrijk dat er zoveel mogelijk</t>
  </si>
  <si>
    <t>Calcium (mg/l)</t>
  </si>
  <si>
    <t>waarden worden ingevuld. Voor de meeste parameters moeten er twee waarden worden ingevuld:</t>
  </si>
  <si>
    <t>Magnesium (mg/l)</t>
  </si>
  <si>
    <t>een waarde voor het inlaatwater en een waarde voor gebiedseigen water. Hier kunnen zomer-</t>
  </si>
  <si>
    <t>Alkaliniteit (meq/l / mmol/l bicarbonaat)</t>
  </si>
  <si>
    <t>Sulfaat, ijzer, chloride</t>
  </si>
  <si>
    <t>Sulfaat (mg/l)</t>
  </si>
  <si>
    <t>IJzer (mg/l)</t>
  </si>
  <si>
    <t>Chloride (mg/l)</t>
  </si>
  <si>
    <t>Zuurstofhuishouding en temperatuur</t>
  </si>
  <si>
    <t>Watertemperatuur °C</t>
  </si>
  <si>
    <r>
      <t>BZV (mg O</t>
    </r>
    <r>
      <rPr>
        <vertAlign val="subscript"/>
        <sz val="9"/>
        <color theme="1"/>
        <rFont val="Segoe UI"/>
        <family val="2"/>
      </rPr>
      <t>2</t>
    </r>
    <r>
      <rPr>
        <sz val="9"/>
        <color theme="1"/>
        <rFont val="Segoe UI"/>
        <family val="2"/>
      </rPr>
      <t>/l)</t>
    </r>
  </si>
  <si>
    <t>Specifiek toxische stoffen</t>
  </si>
  <si>
    <t>Zijn er normoverschrijdingen bekend?</t>
  </si>
  <si>
    <t>indien relevant, maak een overzicht van stoffen die specifiek voor het gebied een risico zijn</t>
  </si>
  <si>
    <t>Exoten</t>
  </si>
  <si>
    <t>Is er een risico op het inlaten van exoten die nog niet in het gebied voorkomen?</t>
  </si>
  <si>
    <t>indien relevant, maak een overzicht van soorten die specifiek voor het gebied een risico zijn</t>
  </si>
  <si>
    <t>Overig</t>
  </si>
  <si>
    <t>Bij inlaat grondwater, is er kans op sterke, ongewenste daling van de grondwaterstand?</t>
  </si>
  <si>
    <t>Bij inlaat oppervlaktewater, ontstaat er door inlaat watertekort in de omgeving</t>
  </si>
  <si>
    <t>bijvoorbeeld bij inlaat vanuit een beek naar een natuurgebied?</t>
  </si>
  <si>
    <t>Veldparameters</t>
  </si>
  <si>
    <t>Actuele watertemperatuur °C</t>
  </si>
  <si>
    <r>
      <t>EGV (</t>
    </r>
    <r>
      <rPr>
        <sz val="9"/>
        <rFont val="Calibri"/>
        <family val="2"/>
      </rPr>
      <t>µ</t>
    </r>
    <r>
      <rPr>
        <sz val="9"/>
        <rFont val="Segoe UI"/>
        <family val="2"/>
      </rPr>
      <t>S/cm)</t>
    </r>
  </si>
  <si>
    <t>Afwijkende kleur inlaatwater</t>
  </si>
  <si>
    <t>Afwijkende geur inlaatwater</t>
  </si>
  <si>
    <t>Blauwalg gesignaleerd in inlaatwater</t>
  </si>
  <si>
    <t>Instructies: het advies van vraag 3a wordt automatisch</t>
  </si>
  <si>
    <t>overgenomen. Kies voor vraag 3b uit het drop-down</t>
  </si>
  <si>
    <t>menu, waarbij het antwoord moet worden gebaseerd</t>
  </si>
  <si>
    <t xml:space="preserve">Instructies: selecteer een advies uit het drop-down menu, </t>
  </si>
  <si>
    <t xml:space="preserve">gebaseerd op het advies uit vraag 2 en 3 dit advies wordt </t>
  </si>
  <si>
    <t>Uitwerking voor laaglandbeek bovenloop</t>
  </si>
  <si>
    <t>aandachtssoorten (soorten zijn voorbeelden voor bovenlopen van laaglandbeken, pas de lijst aan op basis van soorten die relevant zijn in het gebied)</t>
  </si>
  <si>
    <t>R4</t>
  </si>
  <si>
    <t>R19</t>
  </si>
  <si>
    <t>R20</t>
  </si>
  <si>
    <t xml:space="preserve">Inlaat* </t>
  </si>
  <si>
    <t xml:space="preserve">Gebied* </t>
  </si>
  <si>
    <t xml:space="preserve">Uitwerking voor laaglandbeek midden/benedenloop </t>
  </si>
  <si>
    <t>aandachtssoorten (soorten zijn voorbeelden voor midden/benedenlopen van laaglandbeken, pas de lijst aan op basis van soorten die relevant zijn in het gebied)</t>
  </si>
  <si>
    <t>R5</t>
  </si>
  <si>
    <t>R12</t>
  </si>
  <si>
    <t>Uitwerking voor sloten</t>
  </si>
  <si>
    <t>EKR score macrofauna (meetpunt met hoogste gemiddelde) voldoet aan het GEP / andere indicatie van bijzondere levensgemeenschap</t>
  </si>
  <si>
    <t>EKR score vissen (meetpunt met hoogste gemiddelde) voldoet aan het GEP  / andere indicatie van bijzondere levensgemeenschap</t>
  </si>
  <si>
    <t>aandachtssoorten (soorten zijn voorbeelden voor sloten, pas de lijst aan op basis van soorten die relevant zijn in het gebied)</t>
  </si>
  <si>
    <t>Slootpeil zakt ver uit</t>
  </si>
  <si>
    <t xml:space="preserve">&lt;andere hydrologische voorwaarden&gt; </t>
  </si>
  <si>
    <t>Uitwerking voor kanalen</t>
  </si>
  <si>
    <t>Peil zakt ver uit</t>
  </si>
  <si>
    <t>Uitwerking voor vennen, geïsoleerd</t>
  </si>
  <si>
    <t>Gebiedsvreemd water inlaten in geïsoleerde vennen levert een groot risico op voor de ecologie. Het advies is om hier zeer terughoudend mee te zijn.</t>
  </si>
  <si>
    <t>Voor geïsoleerde vennen is om deze reden geen uitwerking gemaakt van vraag 2 en 3.</t>
  </si>
  <si>
    <t>Uitwerking voor vennen (niet geïsoleerd)</t>
  </si>
  <si>
    <t>levensgemeenschappen (bijv. macrofauna of vegetatietypen invullen die kwetsbaar en/of droogtegevoelig zijn)</t>
  </si>
  <si>
    <t>&lt;aanwezigheid levensgemeenschap x&gt;</t>
  </si>
  <si>
    <t>&lt;aanwezigheid levensgemeenschap y&gt;</t>
  </si>
  <si>
    <t>aandachtssoorten</t>
  </si>
  <si>
    <t>Dreigt het ven droog te vallen / staat het al te lang droog?</t>
  </si>
  <si>
    <t>M12</t>
  </si>
  <si>
    <t>Uitwerking voor poelen en kleine meren</t>
  </si>
  <si>
    <t>Uitwerking voor grotere / diepe meren</t>
  </si>
  <si>
    <t>M14</t>
  </si>
  <si>
    <t>M20</t>
  </si>
  <si>
    <t>M23</t>
  </si>
  <si>
    <t>M27</t>
  </si>
  <si>
    <t>Uitwerking voor hoogveen kern / hoogveenbos</t>
  </si>
  <si>
    <t>Gebiedsvreemd water inlaten in hoogveen kern / hoogveenbos levert een groot risico op voor de ecologie. Het advies is om hier zeer terughoudend mee te zijn.</t>
  </si>
  <si>
    <t>Voor hoogveen kern / hoogveenbos is om deze reden geen uitwerking gemaakt van vraag 2 en 3.</t>
  </si>
  <si>
    <t>Uitwerking voor hoogveen (bufferzone)</t>
  </si>
  <si>
    <t>levensgemeenschappen (bijv. vegetatietypen invullen die kwetsbaar en/of droogtegevoelig zijn)</t>
  </si>
  <si>
    <t>Oppervlaktewaterpeil in bufferzone zakt uit en veroorzaakt waterverlies in hoogveenrestant</t>
  </si>
  <si>
    <t>Grondwaterpeil is ver uitgezakt</t>
  </si>
  <si>
    <t>grenswaarde inlaat watergangen</t>
  </si>
  <si>
    <t>grenswaarde inlaat in contact met terrestrische vegetatie</t>
  </si>
  <si>
    <t>Fosfaat (mg/l)</t>
  </si>
  <si>
    <t>Instructies: vul de blauwe velden in. Het is niet verplicht om alle velden in te vullen,</t>
  </si>
  <si>
    <t>Sulfaat, ijzer, chloride, calcium, pH, alkaliniteit</t>
  </si>
  <si>
    <t>maar voor een goed advies is het belangrijk dat er zoveel mogelijk waarden worden</t>
  </si>
  <si>
    <t>ingevuld. Voor de meeste parameters moeten er twee waarden worden ingevuld:</t>
  </si>
  <si>
    <t>een waarde voor het inlaatwater en een waarde voor gebiedseigen water. Hier kunnen</t>
  </si>
  <si>
    <r>
      <t>Alkaliniteit (</t>
    </r>
    <r>
      <rPr>
        <sz val="9"/>
        <color theme="1"/>
        <rFont val="Calibri"/>
        <family val="2"/>
      </rPr>
      <t>µ</t>
    </r>
    <r>
      <rPr>
        <sz val="9"/>
        <color theme="1"/>
        <rFont val="Segoe UI"/>
        <family val="2"/>
      </rPr>
      <t>mol/l)</t>
    </r>
  </si>
  <si>
    <t>Uitwerking voor laagveen</t>
  </si>
  <si>
    <t>Slootpeilen zijn ver uitgezakt</t>
  </si>
  <si>
    <t>Ortho-fosfaat (mg/l)</t>
  </si>
  <si>
    <t>Actuele watertemperatuur</t>
  </si>
  <si>
    <t>Uitwerking voor vochtige heide kern</t>
  </si>
  <si>
    <t>Gebiedsvreemd water inlaten in de kern van vochtige heide levert een groot risico op voor de ecologie. Het advies is om hier zeer terughoudend mee te zijn.</t>
  </si>
  <si>
    <t>Voor de kern van vochtige heide is om deze reden geen uitwerking gemaakt van vraag 2 en 3.</t>
  </si>
  <si>
    <t>Uitwerking voor vochtige heide (bufferzone)</t>
  </si>
  <si>
    <t>Uitwerking voor alluviale bossen</t>
  </si>
  <si>
    <t>Uitzakking grondwaterpeil</t>
  </si>
  <si>
    <t>Uitzakking peil van rivier/beek/meander</t>
  </si>
  <si>
    <t>niet volledig uitgewerkt omdat er geen grenswaarden bekend zijn</t>
  </si>
  <si>
    <t>Uitwerking voor vochtige bossen</t>
  </si>
  <si>
    <t>Uitzakking peil van waterpartijen in bos</t>
  </si>
  <si>
    <t>Uitwerking voor duinvallei</t>
  </si>
  <si>
    <t>Uitwerking voor natte schraallanden</t>
  </si>
  <si>
    <t>Uitwerking voor vochtige hooilanden</t>
  </si>
  <si>
    <t>Uitwerking voor kruidenrijke graslanden / akkers</t>
  </si>
  <si>
    <t>aandachtssoorten (soorten zijn voorbeelden voor kruidenrijke graslanden/akkers, pas de lijst aan op basis van soorten die relevant zijn in het gebied)</t>
  </si>
  <si>
    <t>Laag percentage bodemvocht</t>
  </si>
  <si>
    <t>Uitwerking voor weidevogelgraslanden</t>
  </si>
  <si>
    <t>(broedende) weidevogels aanwezig</t>
  </si>
  <si>
    <t>&lt;andere levensgemeenschappen&gt;</t>
  </si>
  <si>
    <t>aandachtssoorten (soorten zijn voorbeelden voor weidevogelgraslanden, pas de lijst aan op basis van soorten die relevant zijn in het gebied)</t>
  </si>
  <si>
    <t>Onvoldoende plas-dras plekken aanwezig binnen mozaïek van graslanden</t>
  </si>
  <si>
    <t xml:space="preserve">Vervolgens raden we aan om zeker in kwetsbare gebieden gericht te gaan meten zodat er een betere afweging gemaakt kan worden op het moment van waterschaarste. Het afwegingskader biedt handvatten voor welke parameters hierbij </t>
  </si>
  <si>
    <r>
      <t>·</t>
    </r>
    <r>
      <rPr>
        <sz val="7"/>
        <color theme="1"/>
        <rFont val="Times New Roman"/>
        <family val="1"/>
      </rPr>
      <t xml:space="preserve">        </t>
    </r>
    <r>
      <rPr>
        <sz val="9"/>
        <color theme="1"/>
        <rFont val="Segoe UI"/>
        <family val="2"/>
      </rPr>
      <t xml:space="preserve">de mate van buffering (keuze uit gebufferd en zwak gebufferd). </t>
    </r>
  </si>
  <si>
    <r>
      <t xml:space="preserve">Na het invullen van vraag 2 kan op basis van de antwoorden op vraag 2a en 2b een advies worden ingevuld voor deze vraag. </t>
    </r>
    <r>
      <rPr>
        <u/>
        <sz val="9"/>
        <color theme="1"/>
        <rFont val="Segoe UI"/>
        <family val="2"/>
      </rPr>
      <t>Het is belangrijk dat dit gebeurt in samenspraak met een ecoloog en indien relevant een hydroloog</t>
    </r>
    <r>
      <rPr>
        <sz val="9"/>
        <color theme="1"/>
        <rFont val="Segoe UI"/>
        <family val="2"/>
      </rPr>
      <t xml:space="preserve">. </t>
    </r>
  </si>
  <si>
    <t>In het advies moet ontbrekende data ook worden meegenomen. Als alle seinen op groen staan, maar een paar parameters niet zijn ingevuld dan is er alsnog een risico voor de waterkwaliteit.</t>
  </si>
  <si>
    <t>Het advies voor vraag 3 kan worden gegeven door een optie te kiezen uit het drop-down menu. Dit advies wordt automatisch overgenomen op het tabblad 'overzicht'. Hier is ook ruimte voor eventuele opmerkingen</t>
  </si>
  <si>
    <t>Dit zou bijvoorbeeld in een apart tabblad "opmerkingen" bijgehouden kunnen worden.</t>
  </si>
  <si>
    <r>
      <t>-</t>
    </r>
    <r>
      <rPr>
        <sz val="7"/>
        <color theme="1"/>
        <rFont val="Times New Roman"/>
        <family val="1"/>
      </rPr>
      <t xml:space="preserve">               </t>
    </r>
    <r>
      <rPr>
        <sz val="9"/>
        <color theme="1"/>
        <rFont val="Segoe UI"/>
        <family val="2"/>
      </rPr>
      <t>het is belangrijk dat het herleidbaar is waar alle ingevulde waarden op zijn gebaseerd. Welke jaren zijn gekozen om gemiddelde waterkwaliteitswaarden te berekenen? Welk meetpunt is genomen om de gemiddelde EKR te berekenen?</t>
    </r>
  </si>
  <si>
    <r>
      <rPr>
        <sz val="9"/>
        <color theme="1"/>
        <rFont val="Segoe UI"/>
        <family val="2"/>
      </rPr>
      <t>-</t>
    </r>
    <r>
      <rPr>
        <sz val="7"/>
        <color theme="1"/>
        <rFont val="Times New Roman"/>
        <family val="1"/>
      </rPr>
      <t xml:space="preserve">       </t>
    </r>
    <r>
      <rPr>
        <sz val="9"/>
        <color theme="1"/>
        <rFont val="Segoe UI"/>
        <family val="2"/>
      </rPr>
      <t xml:space="preserve"> </t>
    </r>
    <r>
      <rPr>
        <sz val="7"/>
        <color theme="1"/>
        <rFont val="Times New Roman"/>
        <family val="1"/>
      </rPr>
      <t xml:space="preserve"> </t>
    </r>
    <r>
      <rPr>
        <sz val="9"/>
        <color theme="1"/>
        <rFont val="Segoe UI"/>
        <family val="2"/>
      </rPr>
      <t xml:space="preserve"> </t>
    </r>
    <r>
      <rPr>
        <sz val="7"/>
        <color theme="1"/>
        <rFont val="Times New Roman"/>
        <family val="1"/>
      </rPr>
      <t xml:space="preserve"> </t>
    </r>
    <r>
      <rPr>
        <sz val="9"/>
        <color theme="1"/>
        <rFont val="Segoe UI"/>
        <family val="2"/>
      </rPr>
      <t xml:space="preserve">  het is belangrijk om goed bij te houden en te noteren of er grenswaarden zijn aangepast;</t>
    </r>
  </si>
  <si>
    <t xml:space="preserve">Dit afwegingskader kan worden gebruikt bij het maken van de afweging of inlaat van gebiedsvreemd water wel of niet wenselijk is in een periode van waterschaarste in zoete natuurgebieden. Of inlaat wel of niet wenselijk is is complex en </t>
  </si>
  <si>
    <t>afhankelijk van veel verschillende factoren, zoals de de duur, ernst en sequentie van droogte, de gevoeligheid, toestand en herstelvermogen van het ecosysteem, de kwaliteit van het beschikbare inlaatwater en karakteristieken van het gebied</t>
  </si>
  <si>
    <t xml:space="preserve">(inrichting, verblijftijd en grootte van het gebied). Dit afwegingskader is bedoeld als hulpmiddel en biedt praktische handvatten om inzicht te krijgen in de noodzaak tot inlaat en de risico's die gepaard gaan met het inlaten van gebiedsvreemd </t>
  </si>
  <si>
    <t xml:space="preserve">water in verschillende ecosysteemtypen. Om het afwegingskader behapbaar en overzichtelijk te houden zijn niet alle bovenstaande factoren meegenomen. Daarnaast moeten de gehanteerde grenswaarden voor waterkwaliteitsparameters </t>
  </si>
  <si>
    <t xml:space="preserve">worden gezien als indicatief. Zeker in stilstaande wateren is het effect van stoffen in inkomende waterstromen sterk afhankelijk van de nutriëntenbelasting en de verblijftijd, niet alleen van de concentratie in het inlaatwater. </t>
  </si>
  <si>
    <t xml:space="preserve">Effecten van inlaat zouden eigenlijk systeemspecifiek moeten worden beschouwd, op basis van een systeemanalyse waarbij een water- en stoffenbalans wordt opgesteld. </t>
  </si>
  <si>
    <t>Is inlaat gewenst, gebaseerd op de antwoorden op vraag 2 en 3?</t>
  </si>
  <si>
    <t>dominant bodemtype in gebied</t>
  </si>
  <si>
    <r>
      <t>·</t>
    </r>
    <r>
      <rPr>
        <sz val="7"/>
        <color theme="1"/>
        <rFont val="Times New Roman"/>
        <family val="1"/>
      </rPr>
      <t xml:space="preserve">        </t>
    </r>
    <r>
      <rPr>
        <sz val="9"/>
        <color theme="1"/>
        <rFont val="Segoe UI"/>
        <family val="2"/>
      </rPr>
      <t xml:space="preserve">het dominante bodemtype (keuze uit klei, zand, veen of gemengd). Het gaat daarbij om de bodem waar het inlaatwater mee in contact komt. Stel dat er een sloot is met zandbodem en oevers van veen, vul dan 'veen' in. Het inlaatwater </t>
    </r>
  </si>
  <si>
    <t xml:space="preserve">   komt immers vooral in contact met veen.</t>
  </si>
  <si>
    <t>Meest kwetsbare locaties: is de beek stromend, is de beek stilstaand, of dreigt de beek droog te vallen?</t>
  </si>
  <si>
    <t>Stilstaand</t>
  </si>
  <si>
    <t>Voorbeeld: leefgebied van de beekdonderpad/rivierdonderpad aanwezig</t>
  </si>
  <si>
    <t>Voorbeeld: leefgebied van de beekprik/rivierprik aanwezig</t>
  </si>
  <si>
    <t>Voorbeeld: leefgebied van de gewone bronlibel aanwezig</t>
  </si>
  <si>
    <t>gebied, zie tabblad: 'Toelichting'.</t>
  </si>
  <si>
    <t>Voorbeeld: leefgebied van kranswieren aanwezig</t>
  </si>
  <si>
    <t>Voorbeeld: leefgebied van grote/kleine modderkruiper aanwezig</t>
  </si>
  <si>
    <t>Voorbeeld: leefgebied van de groene glazenmaker aanwezig</t>
  </si>
  <si>
    <t>Voor hulp bij het selecteren van levensgemeenschappen en aandachtssoorten die relevant zijn voor het gebied, zie</t>
  </si>
  <si>
    <t>tabblad: 'Toelichting'.</t>
  </si>
  <si>
    <t xml:space="preserve">Voor hulp bij het invullen van de juiste EKR score en bij het selecteren van aandachtssoorten die relevant zijn voor het </t>
  </si>
  <si>
    <t>Voorbeeld: leefgebied van de sierlijke witsnuitlibel aanwezig</t>
  </si>
  <si>
    <t>Voorbeeld: leefgebied van de venglazenmaker aanwezig</t>
  </si>
  <si>
    <t>Voorbeeld: leefgebied van de heikikker aanwezig</t>
  </si>
  <si>
    <t>Voorbeeld: leefgebied van het veenhooibeestje aanwezig</t>
  </si>
  <si>
    <t>Voorbeeld: leefgebied van de kraanvogel aanwezig</t>
  </si>
  <si>
    <t>Voorbeeld: leefgebied van de hoogveenglanslibel aanwezig</t>
  </si>
  <si>
    <t>Voorbeeld: leefgebied van de moeraswespenorchis aanwezig</t>
  </si>
  <si>
    <t>Voorbeeld: leefgebied van de medicinale bloedzuiger aanwezig</t>
  </si>
  <si>
    <t>Voorbeeld: leefgebied van de wulp aanwezig</t>
  </si>
  <si>
    <t>Voorbeeld: leefgebied van het heideblauwtje aanwezig</t>
  </si>
  <si>
    <t>Voorbeeld: leefgebied van de heivlinder aanwezig</t>
  </si>
  <si>
    <t>Voorbeeld: leefgebied van het gentiaanblauwtje aanwezig</t>
  </si>
  <si>
    <t>Voorbeeld: leefgebied van goudveil aanwezig</t>
  </si>
  <si>
    <t>Voorbeeld: leefgebied van bospaardenstaart aanwezig</t>
  </si>
  <si>
    <t>Voorbeeld: leefgebied van kleine ijsvogelvlinder aanwezig</t>
  </si>
  <si>
    <t>Voorbeeld: leefgebied van de das aanwezig</t>
  </si>
  <si>
    <t>Voorbeeld: leefgebied van de hazelworm aanwezig</t>
  </si>
  <si>
    <t>Voorbeeld: leefgebied van het bont dikkopje aanwezig</t>
  </si>
  <si>
    <t>Voorbeeld: leefgebied van groenknolorchis aanwezig</t>
  </si>
  <si>
    <t>Voorbeeld: leefgebied van parnassia aanwezig</t>
  </si>
  <si>
    <t>Voorbeeld: leefgebied van geelhartje aanwezig</t>
  </si>
  <si>
    <t>Voorbeeld: leefgebied van het spiegeldikkopje aanwezig</t>
  </si>
  <si>
    <t>Voorbeeld: leefgebied van het bruin blauwtje aanwezig</t>
  </si>
  <si>
    <t>Voorbeeld: leefgebied van de kleine parelmoervlinder aanwezig</t>
  </si>
  <si>
    <t>Voorbeeld: leefgebied van het pimpernelblauwtje aanwezig</t>
  </si>
  <si>
    <t>Voorbeeld: leefgebied van de vleeskleurige orchis aanwezig</t>
  </si>
  <si>
    <t>Voorbeeld: leefgebied van de wilde kievitsbloem aanwezig</t>
  </si>
  <si>
    <t>Voorbeeld: leefgebied van polei aanwezig</t>
  </si>
  <si>
    <t>Voorbeeld: leefgebied van het geelsprietdikkopje aanwezig</t>
  </si>
  <si>
    <t>Voorbeeld: leefgebied van de grutto aanwezig</t>
  </si>
  <si>
    <t>Voorbeeld: leefgebied van de kemphaan aanwezig</t>
  </si>
  <si>
    <t>Hier moeten een aantal vragen worden beantwoord om na te gaan hoe - hydrologisch gezien - dringend het is om water in te laten. Deze vragen zijn enkel relevant op het moment dat er sprake is van droogte en de afweging moet worden gemaakt</t>
  </si>
  <si>
    <t>hydrologische voorwaarden (enkel in te vullen als er daadwerkelijk sprake is van droogte en de afweging om in te laten moet worden gemaakt)</t>
  </si>
  <si>
    <t>Bijvoorbeeld: peil zakt uit / waterlichaam dreigt droog te vallen of staat al droog</t>
  </si>
  <si>
    <t>Bijvoorbeeld: peil zakt ver uit</t>
  </si>
  <si>
    <t>inlaat om lekkage in scheidende lagen (bijvoorbeeld een gliedelaag) te voorkomen</t>
  </si>
  <si>
    <t>inlaat van gebiedsvreemd bluswater om een natuurbrand te blussen</t>
  </si>
  <si>
    <t>Het gaat om de situatie in een reguliere zomer, dus een normale zomer zonder extreme droogte.</t>
  </si>
  <si>
    <t>Instructies: voor meer uitleg, zie</t>
  </si>
  <si>
    <t xml:space="preserve">        -     niet inlaten. Inlaat levert een groot risico op voor de waterkwaliteit. In dit geval is er maatwerk nodig. Er moet met een expert worden gekeken of inlaat acceptabel is</t>
  </si>
  <si>
    <r>
      <t>-</t>
    </r>
    <r>
      <rPr>
        <sz val="7"/>
        <color theme="1"/>
        <rFont val="Times New Roman"/>
        <family val="1"/>
      </rPr>
      <t xml:space="preserve">       </t>
    </r>
    <r>
      <rPr>
        <sz val="9"/>
        <color theme="1"/>
        <rFont val="Segoe UI"/>
        <family val="2"/>
      </rPr>
      <t>hoeveel wordt er in een reguliere zomer ingelaten?</t>
    </r>
    <r>
      <rPr>
        <sz val="8"/>
        <color theme="1"/>
        <rFont val="Segoe UI"/>
        <family val="2"/>
      </rPr>
      <t> </t>
    </r>
    <r>
      <rPr>
        <sz val="9"/>
        <color theme="1"/>
        <rFont val="Segoe UI"/>
        <family val="2"/>
      </rPr>
      <t>I</t>
    </r>
    <r>
      <rPr>
        <sz val="8"/>
        <color theme="1"/>
        <rFont val="Segoe UI"/>
        <family val="2"/>
      </rPr>
      <t>n</t>
    </r>
    <r>
      <rPr>
        <sz val="9"/>
        <color theme="1"/>
        <rFont val="Segoe UI"/>
        <family val="2"/>
      </rPr>
      <t xml:space="preserve"> </t>
    </r>
    <r>
      <rPr>
        <sz val="8"/>
        <color theme="1"/>
        <rFont val="Segoe UI"/>
        <family val="2"/>
      </rPr>
      <t>s</t>
    </r>
    <r>
      <rPr>
        <sz val="9"/>
        <color theme="1"/>
        <rFont val="Segoe UI"/>
        <family val="2"/>
      </rPr>
      <t>y</t>
    </r>
    <r>
      <rPr>
        <sz val="8"/>
        <color theme="1"/>
        <rFont val="Segoe UI"/>
        <family val="2"/>
      </rPr>
      <t>s</t>
    </r>
    <r>
      <rPr>
        <sz val="9"/>
        <color theme="1"/>
        <rFont val="Segoe UI"/>
        <family val="2"/>
      </rPr>
      <t>t</t>
    </r>
    <r>
      <rPr>
        <sz val="8"/>
        <color theme="1"/>
        <rFont val="Segoe UI"/>
        <family val="2"/>
      </rPr>
      <t>e</t>
    </r>
    <r>
      <rPr>
        <sz val="9"/>
        <color theme="1"/>
        <rFont val="Segoe UI"/>
        <family val="2"/>
      </rPr>
      <t>m</t>
    </r>
    <r>
      <rPr>
        <sz val="8"/>
        <color theme="1"/>
        <rFont val="Segoe UI"/>
        <family val="2"/>
      </rPr>
      <t>e</t>
    </r>
    <r>
      <rPr>
        <sz val="9"/>
        <color theme="1"/>
        <rFont val="Segoe UI"/>
        <family val="2"/>
      </rPr>
      <t>n</t>
    </r>
    <r>
      <rPr>
        <sz val="8"/>
        <color theme="1"/>
        <rFont val="Segoe UI"/>
        <family val="2"/>
      </rPr>
      <t xml:space="preserve"> </t>
    </r>
    <r>
      <rPr>
        <sz val="9"/>
        <color theme="1"/>
        <rFont val="Segoe UI"/>
        <family val="2"/>
      </rPr>
      <t>w</t>
    </r>
    <r>
      <rPr>
        <sz val="8"/>
        <color theme="1"/>
        <rFont val="Segoe UI"/>
        <family val="2"/>
      </rPr>
      <t>a</t>
    </r>
    <r>
      <rPr>
        <sz val="9"/>
        <color theme="1"/>
        <rFont val="Segoe UI"/>
        <family val="2"/>
      </rPr>
      <t>a</t>
    </r>
    <r>
      <rPr>
        <sz val="8"/>
        <color theme="1"/>
        <rFont val="Segoe UI"/>
        <family val="2"/>
      </rPr>
      <t>r</t>
    </r>
    <r>
      <rPr>
        <sz val="9"/>
        <color theme="1"/>
        <rFont val="Segoe UI"/>
        <family val="2"/>
      </rPr>
      <t>i</t>
    </r>
    <r>
      <rPr>
        <sz val="8"/>
        <color theme="1"/>
        <rFont val="Segoe UI"/>
        <family val="2"/>
      </rPr>
      <t>n</t>
    </r>
    <r>
      <rPr>
        <sz val="9"/>
        <color theme="1"/>
        <rFont val="Segoe UI"/>
        <family val="2"/>
      </rPr>
      <t xml:space="preserve"> </t>
    </r>
    <r>
      <rPr>
        <sz val="8"/>
        <color theme="1"/>
        <rFont val="Segoe UI"/>
        <family val="2"/>
      </rPr>
      <t>a</t>
    </r>
    <r>
      <rPr>
        <sz val="9"/>
        <color theme="1"/>
        <rFont val="Segoe UI"/>
        <family val="2"/>
      </rPr>
      <t>l</t>
    </r>
    <r>
      <rPr>
        <sz val="8"/>
        <color theme="1"/>
        <rFont val="Segoe UI"/>
        <family val="2"/>
      </rPr>
      <t xml:space="preserve"> </t>
    </r>
    <r>
      <rPr>
        <sz val="9"/>
        <color theme="1"/>
        <rFont val="Segoe UI"/>
        <family val="2"/>
      </rPr>
      <t>v</t>
    </r>
    <r>
      <rPr>
        <sz val="8"/>
        <color theme="1"/>
        <rFont val="Segoe UI"/>
        <family val="2"/>
      </rPr>
      <t>e</t>
    </r>
    <r>
      <rPr>
        <sz val="9"/>
        <color theme="1"/>
        <rFont val="Segoe UI"/>
        <family val="2"/>
      </rPr>
      <t>e</t>
    </r>
    <r>
      <rPr>
        <sz val="8"/>
        <color theme="1"/>
        <rFont val="Segoe UI"/>
        <family val="2"/>
      </rPr>
      <t>l</t>
    </r>
    <r>
      <rPr>
        <sz val="9"/>
        <color theme="1"/>
        <rFont val="Segoe UI"/>
        <family val="2"/>
      </rPr>
      <t xml:space="preserve"> </t>
    </r>
    <r>
      <rPr>
        <sz val="8"/>
        <color theme="1"/>
        <rFont val="Segoe UI"/>
        <family val="2"/>
      </rPr>
      <t>w</t>
    </r>
    <r>
      <rPr>
        <sz val="9"/>
        <color theme="1"/>
        <rFont val="Segoe UI"/>
        <family val="2"/>
      </rPr>
      <t>o</t>
    </r>
    <r>
      <rPr>
        <sz val="8"/>
        <color theme="1"/>
        <rFont val="Segoe UI"/>
        <family val="2"/>
      </rPr>
      <t>r</t>
    </r>
    <r>
      <rPr>
        <sz val="9"/>
        <color theme="1"/>
        <rFont val="Segoe UI"/>
        <family val="2"/>
      </rPr>
      <t>d</t>
    </r>
    <r>
      <rPr>
        <sz val="8"/>
        <color theme="1"/>
        <rFont val="Segoe UI"/>
        <family val="2"/>
      </rPr>
      <t>t</t>
    </r>
    <r>
      <rPr>
        <sz val="9"/>
        <color theme="1"/>
        <rFont val="Segoe UI"/>
        <family val="2"/>
      </rPr>
      <t xml:space="preserve"> </t>
    </r>
    <r>
      <rPr>
        <sz val="8"/>
        <color theme="1"/>
        <rFont val="Segoe UI"/>
        <family val="2"/>
      </rPr>
      <t>i</t>
    </r>
    <r>
      <rPr>
        <sz val="9"/>
        <color theme="1"/>
        <rFont val="Segoe UI"/>
        <family val="2"/>
      </rPr>
      <t>n</t>
    </r>
    <r>
      <rPr>
        <sz val="8"/>
        <color theme="1"/>
        <rFont val="Segoe UI"/>
        <family val="2"/>
      </rPr>
      <t>g</t>
    </r>
    <r>
      <rPr>
        <sz val="9"/>
        <color theme="1"/>
        <rFont val="Segoe UI"/>
        <family val="2"/>
      </rPr>
      <t>e</t>
    </r>
    <r>
      <rPr>
        <sz val="8"/>
        <color theme="1"/>
        <rFont val="Segoe UI"/>
        <family val="2"/>
      </rPr>
      <t>l</t>
    </r>
    <r>
      <rPr>
        <sz val="9"/>
        <color theme="1"/>
        <rFont val="Segoe UI"/>
        <family val="2"/>
      </rPr>
      <t>a</t>
    </r>
    <r>
      <rPr>
        <sz val="8"/>
        <color theme="1"/>
        <rFont val="Segoe UI"/>
        <family val="2"/>
      </rPr>
      <t>t</t>
    </r>
    <r>
      <rPr>
        <sz val="9"/>
        <color theme="1"/>
        <rFont val="Segoe UI"/>
        <family val="2"/>
      </rPr>
      <t>e</t>
    </r>
    <r>
      <rPr>
        <sz val="8"/>
        <color theme="1"/>
        <rFont val="Segoe UI"/>
        <family val="2"/>
      </rPr>
      <t>n</t>
    </r>
    <r>
      <rPr>
        <sz val="9"/>
        <color theme="1"/>
        <rFont val="Segoe UI"/>
        <family val="2"/>
      </rPr>
      <t xml:space="preserve"> </t>
    </r>
    <r>
      <rPr>
        <sz val="8"/>
        <color theme="1"/>
        <rFont val="Segoe UI"/>
        <family val="2"/>
      </rPr>
      <t>z</t>
    </r>
    <r>
      <rPr>
        <sz val="9"/>
        <color theme="1"/>
        <rFont val="Segoe UI"/>
        <family val="2"/>
      </rPr>
      <t>o</t>
    </r>
    <r>
      <rPr>
        <sz val="8"/>
        <color theme="1"/>
        <rFont val="Segoe UI"/>
        <family val="2"/>
      </rPr>
      <t>n</t>
    </r>
    <r>
      <rPr>
        <sz val="9"/>
        <color theme="1"/>
        <rFont val="Segoe UI"/>
        <family val="2"/>
      </rPr>
      <t>d</t>
    </r>
    <r>
      <rPr>
        <sz val="8"/>
        <color theme="1"/>
        <rFont val="Segoe UI"/>
        <family val="2"/>
      </rPr>
      <t>e</t>
    </r>
    <r>
      <rPr>
        <sz val="9"/>
        <color theme="1"/>
        <rFont val="Segoe UI"/>
        <family val="2"/>
      </rPr>
      <t>r</t>
    </r>
    <r>
      <rPr>
        <sz val="8"/>
        <color theme="1"/>
        <rFont val="Segoe UI"/>
        <family val="2"/>
      </rPr>
      <t xml:space="preserve"> </t>
    </r>
    <r>
      <rPr>
        <sz val="9"/>
        <color theme="1"/>
        <rFont val="Segoe UI"/>
        <family val="2"/>
      </rPr>
      <t>d</t>
    </r>
    <r>
      <rPr>
        <sz val="8"/>
        <color theme="1"/>
        <rFont val="Segoe UI"/>
        <family val="2"/>
      </rPr>
      <t>r</t>
    </r>
    <r>
      <rPr>
        <sz val="9"/>
        <color theme="1"/>
        <rFont val="Segoe UI"/>
        <family val="2"/>
      </rPr>
      <t>o</t>
    </r>
    <r>
      <rPr>
        <sz val="8"/>
        <color theme="1"/>
        <rFont val="Segoe UI"/>
        <family val="2"/>
      </rPr>
      <t>o</t>
    </r>
    <r>
      <rPr>
        <sz val="9"/>
        <color theme="1"/>
        <rFont val="Segoe UI"/>
        <family val="2"/>
      </rPr>
      <t>g</t>
    </r>
    <r>
      <rPr>
        <sz val="8"/>
        <color theme="1"/>
        <rFont val="Segoe UI"/>
        <family val="2"/>
      </rPr>
      <t>t</t>
    </r>
    <r>
      <rPr>
        <sz val="9"/>
        <color theme="1"/>
        <rFont val="Segoe UI"/>
        <family val="2"/>
      </rPr>
      <t>e</t>
    </r>
    <r>
      <rPr>
        <sz val="8"/>
        <color theme="1"/>
        <rFont val="Segoe UI"/>
        <family val="2"/>
      </rPr>
      <t xml:space="preserve"> </t>
    </r>
    <r>
      <rPr>
        <sz val="9"/>
        <color theme="1"/>
        <rFont val="Segoe UI"/>
        <family val="2"/>
      </rPr>
      <t>z</t>
    </r>
    <r>
      <rPr>
        <sz val="8"/>
        <color theme="1"/>
        <rFont val="Segoe UI"/>
        <family val="2"/>
      </rPr>
      <t>i</t>
    </r>
    <r>
      <rPr>
        <sz val="9"/>
        <color theme="1"/>
        <rFont val="Segoe UI"/>
        <family val="2"/>
      </rPr>
      <t>j</t>
    </r>
    <r>
      <rPr>
        <sz val="8"/>
        <color theme="1"/>
        <rFont val="Segoe UI"/>
        <family val="2"/>
      </rPr>
      <t>n</t>
    </r>
    <r>
      <rPr>
        <sz val="9"/>
        <color theme="1"/>
        <rFont val="Segoe UI"/>
        <family val="2"/>
      </rPr>
      <t xml:space="preserve"> </t>
    </r>
    <r>
      <rPr>
        <sz val="8"/>
        <color theme="1"/>
        <rFont val="Segoe UI"/>
        <family val="2"/>
      </rPr>
      <t>d</t>
    </r>
    <r>
      <rPr>
        <sz val="9"/>
        <color theme="1"/>
        <rFont val="Segoe UI"/>
        <family val="2"/>
      </rPr>
      <t>e</t>
    </r>
    <r>
      <rPr>
        <sz val="8"/>
        <color theme="1"/>
        <rFont val="Segoe UI"/>
        <family val="2"/>
      </rPr>
      <t xml:space="preserve"> </t>
    </r>
    <r>
      <rPr>
        <sz val="9"/>
        <color theme="1"/>
        <rFont val="Segoe UI"/>
        <family val="2"/>
      </rPr>
      <t>r</t>
    </r>
    <r>
      <rPr>
        <sz val="8"/>
        <color theme="1"/>
        <rFont val="Segoe UI"/>
        <family val="2"/>
      </rPr>
      <t>i</t>
    </r>
    <r>
      <rPr>
        <sz val="9"/>
        <color theme="1"/>
        <rFont val="Segoe UI"/>
        <family val="2"/>
      </rPr>
      <t>s</t>
    </r>
    <r>
      <rPr>
        <sz val="8"/>
        <color theme="1"/>
        <rFont val="Segoe UI"/>
        <family val="2"/>
      </rPr>
      <t>i</t>
    </r>
    <r>
      <rPr>
        <sz val="9"/>
        <color theme="1"/>
        <rFont val="Segoe UI"/>
        <family val="2"/>
      </rPr>
      <t>c</t>
    </r>
    <r>
      <rPr>
        <sz val="8"/>
        <color theme="1"/>
        <rFont val="Segoe UI"/>
        <family val="2"/>
      </rPr>
      <t>o</t>
    </r>
    <r>
      <rPr>
        <sz val="9"/>
        <color theme="1"/>
        <rFont val="Segoe UI"/>
        <family val="2"/>
      </rPr>
      <t>'</t>
    </r>
    <r>
      <rPr>
        <sz val="8"/>
        <color theme="1"/>
        <rFont val="Segoe UI"/>
        <family val="2"/>
      </rPr>
      <t>s</t>
    </r>
    <r>
      <rPr>
        <sz val="9"/>
        <color theme="1"/>
        <rFont val="Segoe UI"/>
        <family val="2"/>
      </rPr>
      <t xml:space="preserve"> </t>
    </r>
    <r>
      <rPr>
        <sz val="8"/>
        <color theme="1"/>
        <rFont val="Segoe UI"/>
        <family val="2"/>
      </rPr>
      <t>k</t>
    </r>
    <r>
      <rPr>
        <sz val="9"/>
        <color theme="1"/>
        <rFont val="Segoe UI"/>
        <family val="2"/>
      </rPr>
      <t>l</t>
    </r>
    <r>
      <rPr>
        <sz val="8"/>
        <color theme="1"/>
        <rFont val="Segoe UI"/>
        <family val="2"/>
      </rPr>
      <t>e</t>
    </r>
    <r>
      <rPr>
        <sz val="9"/>
        <color theme="1"/>
        <rFont val="Segoe UI"/>
        <family val="2"/>
      </rPr>
      <t>i</t>
    </r>
    <r>
      <rPr>
        <sz val="8"/>
        <color theme="1"/>
        <rFont val="Segoe UI"/>
        <family val="2"/>
      </rPr>
      <t>n</t>
    </r>
    <r>
      <rPr>
        <sz val="9"/>
        <color theme="1"/>
        <rFont val="Segoe UI"/>
        <family val="2"/>
      </rPr>
      <t>e</t>
    </r>
    <r>
      <rPr>
        <sz val="8"/>
        <color theme="1"/>
        <rFont val="Segoe UI"/>
        <family val="2"/>
      </rPr>
      <t>r</t>
    </r>
    <r>
      <rPr>
        <sz val="9"/>
        <color theme="1"/>
        <rFont val="Segoe UI"/>
        <family val="2"/>
      </rPr>
      <t xml:space="preserve"> </t>
    </r>
    <r>
      <rPr>
        <sz val="8"/>
        <color theme="1"/>
        <rFont val="Segoe UI"/>
        <family val="2"/>
      </rPr>
      <t>d</t>
    </r>
    <r>
      <rPr>
        <sz val="9"/>
        <color theme="1"/>
        <rFont val="Segoe UI"/>
        <family val="2"/>
      </rPr>
      <t>a</t>
    </r>
    <r>
      <rPr>
        <sz val="8"/>
        <color theme="1"/>
        <rFont val="Segoe UI"/>
        <family val="2"/>
      </rPr>
      <t>n</t>
    </r>
    <r>
      <rPr>
        <sz val="9"/>
        <color theme="1"/>
        <rFont val="Segoe UI"/>
        <family val="2"/>
      </rPr>
      <t xml:space="preserve"> </t>
    </r>
    <r>
      <rPr>
        <sz val="8"/>
        <color theme="1"/>
        <rFont val="Segoe UI"/>
        <family val="2"/>
      </rPr>
      <t>i</t>
    </r>
    <r>
      <rPr>
        <sz val="9"/>
        <color theme="1"/>
        <rFont val="Segoe UI"/>
        <family val="2"/>
      </rPr>
      <t>n</t>
    </r>
    <r>
      <rPr>
        <sz val="8"/>
        <color theme="1"/>
        <rFont val="Segoe UI"/>
        <family val="2"/>
      </rPr>
      <t xml:space="preserve"> </t>
    </r>
    <r>
      <rPr>
        <sz val="9"/>
        <color theme="1"/>
        <rFont val="Segoe UI"/>
        <family val="2"/>
      </rPr>
      <t>s</t>
    </r>
    <r>
      <rPr>
        <sz val="8"/>
        <color theme="1"/>
        <rFont val="Segoe UI"/>
        <family val="2"/>
      </rPr>
      <t>y</t>
    </r>
    <r>
      <rPr>
        <sz val="9"/>
        <color theme="1"/>
        <rFont val="Segoe UI"/>
        <family val="2"/>
      </rPr>
      <t>s</t>
    </r>
    <r>
      <rPr>
        <sz val="8"/>
        <color theme="1"/>
        <rFont val="Segoe UI"/>
        <family val="2"/>
      </rPr>
      <t>t</t>
    </r>
    <r>
      <rPr>
        <sz val="9"/>
        <color theme="1"/>
        <rFont val="Segoe UI"/>
        <family val="2"/>
      </rPr>
      <t>e</t>
    </r>
    <r>
      <rPr>
        <sz val="8"/>
        <color theme="1"/>
        <rFont val="Segoe UI"/>
        <family val="2"/>
      </rPr>
      <t>m</t>
    </r>
    <r>
      <rPr>
        <sz val="9"/>
        <color theme="1"/>
        <rFont val="Segoe UI"/>
        <family val="2"/>
      </rPr>
      <t>e</t>
    </r>
    <r>
      <rPr>
        <sz val="8"/>
        <color theme="1"/>
        <rFont val="Segoe UI"/>
        <family val="2"/>
      </rPr>
      <t>n</t>
    </r>
    <r>
      <rPr>
        <sz val="9"/>
        <color theme="1"/>
        <rFont val="Segoe UI"/>
        <family val="2"/>
      </rPr>
      <t xml:space="preserve"> </t>
    </r>
    <r>
      <rPr>
        <sz val="8"/>
        <color theme="1"/>
        <rFont val="Segoe UI"/>
        <family val="2"/>
      </rPr>
      <t>w</t>
    </r>
    <r>
      <rPr>
        <sz val="9"/>
        <color theme="1"/>
        <rFont val="Segoe UI"/>
        <family val="2"/>
      </rPr>
      <t>a</t>
    </r>
    <r>
      <rPr>
        <sz val="8"/>
        <color theme="1"/>
        <rFont val="Segoe UI"/>
        <family val="2"/>
      </rPr>
      <t>a</t>
    </r>
    <r>
      <rPr>
        <sz val="9"/>
        <color theme="1"/>
        <rFont val="Segoe UI"/>
        <family val="2"/>
      </rPr>
      <t>r</t>
    </r>
    <r>
      <rPr>
        <sz val="8"/>
        <color theme="1"/>
        <rFont val="Segoe UI"/>
        <family val="2"/>
      </rPr>
      <t>i</t>
    </r>
    <r>
      <rPr>
        <sz val="9"/>
        <color theme="1"/>
        <rFont val="Segoe UI"/>
        <family val="2"/>
      </rPr>
      <t>n</t>
    </r>
    <r>
      <rPr>
        <sz val="8"/>
        <color theme="1"/>
        <rFont val="Segoe UI"/>
        <family val="2"/>
      </rPr>
      <t xml:space="preserve"> </t>
    </r>
    <r>
      <rPr>
        <sz val="9"/>
        <color theme="1"/>
        <rFont val="Segoe UI"/>
        <family val="2"/>
      </rPr>
      <t>z</t>
    </r>
    <r>
      <rPr>
        <sz val="8"/>
        <color theme="1"/>
        <rFont val="Segoe UI"/>
        <family val="2"/>
      </rPr>
      <t>e</t>
    </r>
    <r>
      <rPr>
        <sz val="9"/>
        <color theme="1"/>
        <rFont val="Segoe UI"/>
        <family val="2"/>
      </rPr>
      <t>l</t>
    </r>
    <r>
      <rPr>
        <sz val="8"/>
        <color theme="1"/>
        <rFont val="Segoe UI"/>
        <family val="2"/>
      </rPr>
      <t>d</t>
    </r>
    <r>
      <rPr>
        <sz val="9"/>
        <color theme="1"/>
        <rFont val="Segoe UI"/>
        <family val="2"/>
      </rPr>
      <t>e</t>
    </r>
    <r>
      <rPr>
        <sz val="8"/>
        <color theme="1"/>
        <rFont val="Segoe UI"/>
        <family val="2"/>
      </rPr>
      <t>n</t>
    </r>
    <r>
      <rPr>
        <sz val="9"/>
        <color theme="1"/>
        <rFont val="Segoe UI"/>
        <family val="2"/>
      </rPr>
      <t xml:space="preserve"> </t>
    </r>
    <r>
      <rPr>
        <sz val="8"/>
        <color theme="1"/>
        <rFont val="Segoe UI"/>
        <family val="2"/>
      </rPr>
      <t>t</t>
    </r>
    <r>
      <rPr>
        <sz val="9"/>
        <color theme="1"/>
        <rFont val="Segoe UI"/>
        <family val="2"/>
      </rPr>
      <t>o</t>
    </r>
    <r>
      <rPr>
        <sz val="8"/>
        <color theme="1"/>
        <rFont val="Segoe UI"/>
        <family val="2"/>
      </rPr>
      <t>t</t>
    </r>
    <r>
      <rPr>
        <sz val="9"/>
        <color theme="1"/>
        <rFont val="Segoe UI"/>
        <family val="2"/>
      </rPr>
      <t xml:space="preserve"> </t>
    </r>
    <r>
      <rPr>
        <sz val="8"/>
        <color theme="1"/>
        <rFont val="Segoe UI"/>
        <family val="2"/>
      </rPr>
      <t>n</t>
    </r>
    <r>
      <rPr>
        <sz val="9"/>
        <color theme="1"/>
        <rFont val="Segoe UI"/>
        <family val="2"/>
      </rPr>
      <t>o</t>
    </r>
    <r>
      <rPr>
        <sz val="8"/>
        <color theme="1"/>
        <rFont val="Segoe UI"/>
        <family val="2"/>
      </rPr>
      <t>o</t>
    </r>
    <r>
      <rPr>
        <sz val="9"/>
        <color theme="1"/>
        <rFont val="Segoe UI"/>
        <family val="2"/>
      </rPr>
      <t>i</t>
    </r>
    <r>
      <rPr>
        <sz val="8"/>
        <color theme="1"/>
        <rFont val="Segoe UI"/>
        <family val="2"/>
      </rPr>
      <t>t</t>
    </r>
    <r>
      <rPr>
        <sz val="9"/>
        <color theme="1"/>
        <rFont val="Segoe UI"/>
        <family val="2"/>
      </rPr>
      <t xml:space="preserve"> </t>
    </r>
    <r>
      <rPr>
        <sz val="8"/>
        <color theme="1"/>
        <rFont val="Segoe UI"/>
        <family val="2"/>
      </rPr>
      <t>w</t>
    </r>
    <r>
      <rPr>
        <sz val="9"/>
        <color theme="1"/>
        <rFont val="Segoe UI"/>
        <family val="2"/>
      </rPr>
      <t>o</t>
    </r>
    <r>
      <rPr>
        <sz val="8"/>
        <color theme="1"/>
        <rFont val="Segoe UI"/>
        <family val="2"/>
      </rPr>
      <t>r</t>
    </r>
    <r>
      <rPr>
        <sz val="9"/>
        <color theme="1"/>
        <rFont val="Segoe UI"/>
        <family val="2"/>
      </rPr>
      <t>d</t>
    </r>
    <r>
      <rPr>
        <sz val="8"/>
        <color theme="1"/>
        <rFont val="Segoe UI"/>
        <family val="2"/>
      </rPr>
      <t>t</t>
    </r>
    <r>
      <rPr>
        <sz val="9"/>
        <color theme="1"/>
        <rFont val="Segoe UI"/>
        <family val="2"/>
      </rPr>
      <t xml:space="preserve"> </t>
    </r>
    <r>
      <rPr>
        <sz val="8"/>
        <color theme="1"/>
        <rFont val="Segoe UI"/>
        <family val="2"/>
      </rPr>
      <t>i</t>
    </r>
    <r>
      <rPr>
        <sz val="9"/>
        <color theme="1"/>
        <rFont val="Segoe UI"/>
        <family val="2"/>
      </rPr>
      <t>n</t>
    </r>
    <r>
      <rPr>
        <sz val="8"/>
        <color theme="1"/>
        <rFont val="Segoe UI"/>
        <family val="2"/>
      </rPr>
      <t>g</t>
    </r>
    <r>
      <rPr>
        <sz val="9"/>
        <color theme="1"/>
        <rFont val="Segoe UI"/>
        <family val="2"/>
      </rPr>
      <t>e</t>
    </r>
    <r>
      <rPr>
        <sz val="8"/>
        <color theme="1"/>
        <rFont val="Segoe UI"/>
        <family val="2"/>
      </rPr>
      <t>l</t>
    </r>
    <r>
      <rPr>
        <sz val="9"/>
        <color theme="1"/>
        <rFont val="Segoe UI"/>
        <family val="2"/>
      </rPr>
      <t>a</t>
    </r>
    <r>
      <rPr>
        <sz val="8"/>
        <color theme="1"/>
        <rFont val="Segoe UI"/>
        <family val="2"/>
      </rPr>
      <t>t</t>
    </r>
    <r>
      <rPr>
        <sz val="9"/>
        <color theme="1"/>
        <rFont val="Segoe UI"/>
        <family val="2"/>
      </rPr>
      <t>e</t>
    </r>
    <r>
      <rPr>
        <sz val="8"/>
        <color theme="1"/>
        <rFont val="Segoe UI"/>
        <family val="2"/>
      </rPr>
      <t>n</t>
    </r>
  </si>
  <si>
    <r>
      <t>-</t>
    </r>
    <r>
      <rPr>
        <sz val="7"/>
        <color theme="1"/>
        <rFont val="Times New Roman"/>
        <family val="1"/>
      </rPr>
      <t xml:space="preserve">       </t>
    </r>
    <r>
      <rPr>
        <sz val="9"/>
        <color theme="1"/>
        <rFont val="Segoe UI"/>
        <family val="2"/>
      </rPr>
      <t xml:space="preserve">wat is de primaire waterbron van het gebied (dominante bron in de zomer)? Het gaat erom waar het water normaal gesproken hoofdzakelijk vandaan komt, op basis hiervan kan op grove wijze worden beoordeeld of inlaat een risico is. </t>
    </r>
  </si>
  <si>
    <t>Als er meerdere bronnen zijn, vul dan de belangrijkste in.</t>
  </si>
  <si>
    <t>ondergrens</t>
  </si>
  <si>
    <t>bovengrens</t>
  </si>
  <si>
    <t>R13</t>
  </si>
  <si>
    <t>R14</t>
  </si>
  <si>
    <t>- watertemperatuur: deze mag niet te hoog zijn in het inlaatwater</t>
  </si>
  <si>
    <t>dan levert dit een groot risico op voor de soorten in het systeem en processen die optreden</t>
  </si>
  <si>
    <t>- afwijkende geur inlaatwater. Een afwijkende geur van het inlaatwater kan wijzen op vervuiling of andere waterkwaliteitsproblemen, inlaat is daarmee risicovol</t>
  </si>
  <si>
    <t>- afwijkende kleur inlaatwater. Dit betreft een visuele check van het inlaatwater, als het water bijvoorbeeld een bruine of andere afwijkende kleur heeft, die wellicht wijst op vervuiling, dan is inlaten risicovol</t>
  </si>
  <si>
    <t>- blauwalg in inlaatwater. Het inlaten van water met blauwalg is risicovol voor de ecologie. Blauwalg kan worden vastgesteld door metingen, maar bijvoorbeeld ook door de aanwezigheid van een drijflaag</t>
  </si>
  <si>
    <t xml:space="preserve">- EGV: het Elektrisch Geleidingsvermogen is een maat voor de ionenhuishouding. Stel, deze is zeer laag, bijvoorbeeld 80, in het gebiedseigenwater (wat wijst op een systeem dat vooral door regenwater wordt gevoed) en 500 in het inlaatwater, </t>
  </si>
  <si>
    <t xml:space="preserve">Instructies: veldparameters zijn parameters die ingevuld kunnen worden tijdens een extreme </t>
  </si>
  <si>
    <t>droogte en de beheerder voor het dilemma staat of er wel of niet ingelaten moet worden. Ze</t>
  </si>
  <si>
    <t>geven inzicht in de actuele toestand van het inlaatwater. Hier kunnen nog aanvullende aandachts-</t>
  </si>
  <si>
    <t>punten naar voren, bijvoorbeeld als het water vervuild is. Het invullen van veldparameters is tevens</t>
  </si>
  <si>
    <t>aan te raden als er weinig langjarige gegevens zijn van het inlaatwater. Voor hulp bij het invullen,</t>
  </si>
  <si>
    <t>Instructies: vul de blauwe velden in. Het is niet verplicht om alle velden in te vullen, maar</t>
  </si>
  <si>
    <t>maar voor een goed advies is het belangrijk dat er zoveel mogelijk waarden worden ingevuld.</t>
  </si>
  <si>
    <t>De gebruiker maakt aan de hand van de toets in vraag 3a en 3b de afweging of er sterke argumenten zijn om geen water in te laten, of dat de kans op schade door inlaat laag wordt ingeschat. Hieronder volgen enkele handvatten:</t>
  </si>
  <si>
    <t xml:space="preserve">-      bij de beoordeling of inlaat wel of niet risicovol is moet goed worden gekeken naar de aandachtspunten en in hoeverre deze in de praktijk een risico vormen. Het is niet automatisch zo dat hoe meer aandachtspunten er zijn, hoe groter het </t>
  </si>
  <si>
    <t>risico is om in te laten. Houd bij de beoordeling rekening met het volgende:</t>
  </si>
  <si>
    <t>- hoeveel water zal er naar verwachting worden ingelaten? Als er een groot debiet wordt ingelaten in vergelijking met de hoeveelheid water in het gebied dan is het risico groot. Er komt dan een grote vracht aan stoffen binnen</t>
  </si>
  <si>
    <t>- is de concentratie in het inlaatwater veel hoger dan in het gebiedseigenwater, of veel hoger dan de grenswaarde, dan is het risico groter dan als de waarden weinig van elkaar verschillen</t>
  </si>
  <si>
    <t>- zijn er stoffen die specifiek voor het gebied een knelpunt vormen? Als voor deze stoffen de grenswaarde wordt overschreden is dit een risico</t>
  </si>
  <si>
    <t>op wat er is ingevuld hierboven. Voor hulp bij het</t>
  </si>
  <si>
    <t>uitwerking staat niet in dit afwegingskader. Voor brakke en zoute systemen is een apart afwegingskader ontwikkeld, zie https://www.stowa.nl/publicaties/afwegingskader-zoet-zout-dynamiek-huidige-beheerpraktijk</t>
  </si>
  <si>
    <t>Instructie: dit tabblad geeft een overzicht van alle KRW doeltypen,</t>
  </si>
  <si>
    <t>met daarbij de indeling in de verschillende ecosysteemtypen in</t>
  </si>
  <si>
    <t>het afwegingskader. In kolom D staat op welk tabblad ieder</t>
  </si>
  <si>
    <t>ecosysteemtype behandeld wordt. Op dit tabblad kunnen, na het</t>
  </si>
  <si>
    <t>beantwoorden van vraag 1 op het tabblad 'Overzicht', vraag 2 en</t>
  </si>
  <si>
    <t>https://wkp.rws.nl/geoviewer/water-guideline-views/Oppervlaktewater_vlak_lijn_groep</t>
  </si>
  <si>
    <t>(er is ook een optie nvt beschikbaar als het niet gaat om een KRW watertype). Voor hulp bij het</t>
  </si>
  <si>
    <t>3 worden ingevuld. In sommige gevallen is het bekend dat het</t>
  </si>
  <si>
    <t>KRW doeltype niet goed aansluit bij de karakteristieken van het</t>
  </si>
  <si>
    <t>watersysteem en wordt er een ander KRW doeltype overwogen.</t>
  </si>
  <si>
    <t>In dat geval zou de tool voor beide KRW typen een keer kunnen</t>
  </si>
  <si>
    <t xml:space="preserve">worden doorlopen. Dat geeft inzicht in de verschillen in </t>
  </si>
  <si>
    <t>argumenten voor en tegen inlaat tussen de twee KRW doeltypen.</t>
  </si>
  <si>
    <t>Om snel te kunnen zien welk KRW doeltype een waterlichaam</t>
  </si>
  <si>
    <t>heeft, zie onderstaande link:</t>
  </si>
  <si>
    <t>geldt dat de hoogst gemeten waarde moet worden ingevuld. Als er een defosfateringsinstallatie aanwezig is dan is het belangrijk om metingen te nemen van het gedefosfateerde water. Het kan voorkomen dat er meerdere bronnen zijn</t>
  </si>
  <si>
    <t>van inlaatwater om uit te kiezen. In dat geval is het aan te raden om de tool voor alle bronnen een keer te doorlopen. Dit geeft inzicht in verschillen in risico's tussen de waterbronnen;</t>
  </si>
  <si>
    <t>Instructies: vul zelf het advies in voor vraag 2a en vraag 2b door te kiezen uit drie opties in het drop-down menu</t>
  </si>
  <si>
    <t>Voor meer informatie over het maken van deze keuze, zie tabblad: 'Toelichting'.</t>
  </si>
  <si>
    <t>gemiddelde waarden worden ingevuld. Voor de temperatuur van het inlaatwater moet voor het</t>
  </si>
  <si>
    <t xml:space="preserve">inlaatwater de maximaal gemeten waarde worden ingevuld. Voor meer hulp bij het selecteren van </t>
  </si>
  <si>
    <t>zomergemiddelde waarden worden ingevuld. Voor meer hulp bij het selecteren van de</t>
  </si>
  <si>
    <t>zie het tabblad 'Toelichting'.</t>
  </si>
  <si>
    <t>kiezen van het antwoord, zie tabblad 'Toelichting'.</t>
  </si>
  <si>
    <t xml:space="preserve">Ten slotte moet op het tabblad 'Overzicht' de afweging worden gemaakt of er in het hele gebied kan worden ingelaten. Het kan voorkomen dat er voor sommige ecosystemen inlaat nodig is en geen probleem vormt voor de waterkwaliteit, terwijl het </t>
  </si>
  <si>
    <t>voor andere ecosystemen wel een probleem vormt. In dat geval moet er gekeken worden of het mogelijk is om water in te laten in het gebied zonder dat het inlaatwater in het ecosysteem komt waar inlaatwater een risico vormt. Als dit niet mogelijk is</t>
  </si>
  <si>
    <t>kan er besloten worden om toch in te laten, als dat voor bepaalde gebieden echt nodig is, of om het juist niet te doen omdat het risico voor de waterkwaliteit te groot is.</t>
  </si>
  <si>
    <t>automatisch overgenomen op het tabblad 'Overzicht'. Voor</t>
  </si>
  <si>
    <t>hulp bij het selecteren van het juiste advies, zie het tabblad</t>
  </si>
  <si>
    <t xml:space="preserve">Toelichting'. </t>
  </si>
  <si>
    <t>mg/l</t>
  </si>
  <si>
    <t>mmol/l</t>
  </si>
  <si>
    <t>dH</t>
  </si>
  <si>
    <t>meq</t>
  </si>
  <si>
    <t>Totaal fosfor (P)</t>
  </si>
  <si>
    <t>Fosfaat (P)</t>
  </si>
  <si>
    <t>Totaal stikstof (N)</t>
  </si>
  <si>
    <t>Hardheid (CaCO3)</t>
  </si>
  <si>
    <t>Calcium (Ca)</t>
  </si>
  <si>
    <t>Magnesium (Mg)</t>
  </si>
  <si>
    <t>Alkaliniteit (HCO3)</t>
  </si>
  <si>
    <t>Sulfaat (SO4)</t>
  </si>
  <si>
    <t>IJzer (Fe)</t>
  </si>
  <si>
    <t>Chloride (Cl)</t>
  </si>
  <si>
    <t>molecuulgewicht</t>
  </si>
  <si>
    <t>Omrekentabel</t>
  </si>
  <si>
    <t>Instructies: met deze tabel kunnen stoffen worden omgerekend</t>
  </si>
  <si>
    <t>naar een andere eenheid. Bijvoorbeeld van mg/l naar mmol/l of</t>
  </si>
  <si>
    <t>van Duitse hardheid (dH) naar mg/l. Om waarden om te rekenen</t>
  </si>
  <si>
    <t>kunnen de blauwe velden worden ingevuld. In de zwartomlijnde</t>
  </si>
  <si>
    <t>vakken verschijnt dan de omgerekende waarde.</t>
  </si>
  <si>
    <t>van mg/l naar mmol/l</t>
  </si>
  <si>
    <t>van mmol/l naar mg/l</t>
  </si>
  <si>
    <r>
      <t>selecteren van het juiste KRW doeltype, zie het</t>
    </r>
    <r>
      <rPr>
        <b/>
        <sz val="9"/>
        <color theme="1"/>
        <rFont val="Segoe UI"/>
        <family val="2"/>
      </rPr>
      <t xml:space="preserve"> tabblad 'KRW typen'</t>
    </r>
    <r>
      <rPr>
        <sz val="9"/>
        <color theme="1"/>
        <rFont val="Segoe UI"/>
        <family val="2"/>
      </rPr>
      <t>. Andere velden zijn</t>
    </r>
  </si>
  <si>
    <r>
      <t xml:space="preserve">mg/l naar dH, zie het </t>
    </r>
    <r>
      <rPr>
        <b/>
        <sz val="9"/>
        <color theme="1"/>
        <rFont val="Segoe UI"/>
        <family val="2"/>
      </rPr>
      <t>tabblad 'Omrekentabel'</t>
    </r>
    <r>
      <rPr>
        <sz val="9"/>
        <color theme="1"/>
        <rFont val="Segoe UI"/>
        <family val="2"/>
      </rPr>
      <t>.</t>
    </r>
  </si>
  <si>
    <r>
      <t xml:space="preserve">juiste waarden, zie </t>
    </r>
    <r>
      <rPr>
        <b/>
        <sz val="9"/>
        <color theme="1"/>
        <rFont val="Segoe UI"/>
        <family val="2"/>
      </rPr>
      <t>tabblad 'Toelichting'</t>
    </r>
    <r>
      <rPr>
        <sz val="9"/>
        <color theme="1"/>
        <rFont val="Segoe UI"/>
        <family val="2"/>
      </rPr>
      <t>. Let bij het invullen op de eenheden van de</t>
    </r>
  </si>
  <si>
    <r>
      <t xml:space="preserve">mmol/l naar mg/l of van mg/l naar dH, zie het </t>
    </r>
    <r>
      <rPr>
        <b/>
        <sz val="9"/>
        <color theme="1"/>
        <rFont val="Segoe UI"/>
        <family val="2"/>
      </rPr>
      <t>tabblad 'Omrekentabel'</t>
    </r>
    <r>
      <rPr>
        <sz val="9"/>
        <color theme="1"/>
        <rFont val="Segoe UI"/>
        <family val="2"/>
      </rPr>
      <t>.</t>
    </r>
  </si>
  <si>
    <r>
      <t>IJzer (</t>
    </r>
    <r>
      <rPr>
        <sz val="9"/>
        <color theme="1"/>
        <rFont val="Calibri"/>
        <family val="2"/>
      </rPr>
      <t>µmol</t>
    </r>
    <r>
      <rPr>
        <sz val="9"/>
        <color theme="1"/>
        <rFont val="Segoe UI"/>
        <family val="2"/>
      </rPr>
      <t>/l)</t>
    </r>
  </si>
  <si>
    <t>niet volledig uitgewerkt omdat er geen grenswaarden bekend zijn. Inlaat van voedselrijk water is wel een risico.</t>
  </si>
  <si>
    <t xml:space="preserve">relevant zijn. Ten slotte raden we aan om voor gebieden waar inlaat volgens het afwegingskader gewenst is, maar ook risico's zijn voor de waterkwaliteit, een systeemanalyse uit te voeren. Met de informatie uit de systeemanalyse </t>
  </si>
  <si>
    <t xml:space="preserve">In kolom I verschijnt dan een advies (rood of groen vakje). Voor ecosystemen die een rood vakje krijgen is maatwerk nodig en voldoet dit afwegingskader niet. Voor alle ecosystemen die een groen vakje krijgen moet vraag 2 en vraag 3 worden ingevuld. Dit gebeurt op een ander tabblad, in kolom J is te zien </t>
  </si>
  <si>
    <t xml:space="preserve">om welke tabbladen het gaat. Na het invullen van vraag 2 en 3 en het eindadvies in dezetabbladen verschijnt het advies voor vraag 2 en 3 automatisch op dit overzichtstabblad in kolom K, L (vraag 2), Q, R (vraag 3) en Y (eindadvies). Grijze velden hoeven dus niet te worden ingevuld. Aan de hand het advies kan </t>
  </si>
  <si>
    <r>
      <rPr>
        <sz val="9"/>
        <color theme="1"/>
        <rFont val="Segoe UI"/>
        <family val="2"/>
      </rPr>
      <t xml:space="preserve">besloten worden of er wel of niet moet worden ingelaten in het gebied. </t>
    </r>
    <r>
      <rPr>
        <i/>
        <sz val="9"/>
        <color theme="1"/>
        <rFont val="Segoe UI"/>
        <family val="2"/>
      </rPr>
      <t xml:space="preserve">LET OP: Dit instrument is een </t>
    </r>
    <r>
      <rPr>
        <i/>
        <u/>
        <sz val="9"/>
        <color theme="1"/>
        <rFont val="Segoe UI"/>
        <family val="2"/>
      </rPr>
      <t>hulpmiddel</t>
    </r>
    <r>
      <rPr>
        <i/>
        <sz val="9"/>
        <color theme="1"/>
        <rFont val="Segoe UI"/>
        <family val="2"/>
      </rPr>
      <t xml:space="preserve"> voor  afweging en geen richtlijn! De eindverantwoordelijkheid over wel of niet inlaten ligt bij de water- en natuurbeheerder. Lees ook de instructies op tabblad 'Toelichting'</t>
    </r>
  </si>
  <si>
    <r>
      <t xml:space="preserve">de juiste waarden, zie </t>
    </r>
    <r>
      <rPr>
        <b/>
        <sz val="9"/>
        <color theme="1"/>
        <rFont val="Segoe UI"/>
        <family val="2"/>
      </rPr>
      <t>tabblad 'Toelichting'</t>
    </r>
    <r>
      <rPr>
        <sz val="9"/>
        <color theme="1"/>
        <rFont val="Segoe UI"/>
        <family val="2"/>
      </rPr>
      <t>. Let bij het invullen op de eenheden van de waarden.</t>
    </r>
  </si>
  <si>
    <t>Om waarden om te rekenen vanuit een andere eenheid, bijvoorbeeld van mmol/l naar mg/l of van</t>
  </si>
  <si>
    <t xml:space="preserve">waarden. Om waarden om te rekenen vanuit een andere eenheid, bijvoorbeeld van </t>
  </si>
  <si>
    <r>
      <t>-</t>
    </r>
    <r>
      <rPr>
        <sz val="7"/>
        <color theme="1"/>
        <rFont val="Times New Roman"/>
        <family val="1"/>
      </rPr>
      <t xml:space="preserve">       </t>
    </r>
    <r>
      <rPr>
        <sz val="9"/>
        <color theme="1"/>
        <rFont val="Segoe UI"/>
        <family val="2"/>
      </rPr>
      <t>geef per (eco)systeem aan of het wel of niet aanwezig is in het gebied door het zetten van een kruisje (voor een overzicht van de indeling van KRW typen, en voor hulp bij het selecteren van het juiste type zie tabblad "KRW typen");</t>
    </r>
  </si>
  <si>
    <t>Grenswaarde</t>
  </si>
  <si>
    <t>Grenswaarde inlaat watergangen</t>
  </si>
  <si>
    <t>Grenswaarde inlaat in contact met terrestrische vegetatie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</si>
</sst>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color theme="1"/>
      <name val="Segoe UI"/>
      <family val="2"/>
    </font>
    <font>
      <b/>
      <sz val="9"/>
      <color theme="1"/>
      <name val="Segoe UI"/>
      <family val="2"/>
    </font>
    <font>
      <i/>
      <sz val="9"/>
      <color theme="1"/>
      <name val="Segoe UI"/>
      <family val="2"/>
    </font>
    <font>
      <sz val="8"/>
      <name val="Segoe UI"/>
      <family val="2"/>
    </font>
    <font>
      <vertAlign val="subscript"/>
      <sz val="9"/>
      <color theme="1"/>
      <name val="Segoe UI"/>
      <family val="2"/>
    </font>
    <font>
      <b/>
      <i/>
      <sz val="9"/>
      <color theme="1"/>
      <name val="Segoe UI"/>
      <family val="2"/>
    </font>
    <font>
      <i/>
      <sz val="9"/>
      <color theme="8"/>
      <name val="Segoe UI"/>
      <family val="2"/>
    </font>
    <font>
      <sz val="9"/>
      <color theme="0" tint="-0.499984740745262"/>
      <name val="Segoe UI"/>
      <family val="2"/>
    </font>
    <font>
      <sz val="9"/>
      <color rgb="FFFF0000"/>
      <name val="Segoe UI"/>
      <family val="2"/>
    </font>
    <font>
      <b/>
      <sz val="12"/>
      <color theme="1"/>
      <name val="Segoe UI"/>
      <family val="2"/>
    </font>
    <font>
      <sz val="9"/>
      <color theme="0" tint="-0.14999847407452621"/>
      <name val="Segoe UI"/>
      <family val="2"/>
    </font>
    <font>
      <b/>
      <sz val="9"/>
      <color theme="0" tint="-0.499984740745262"/>
      <name val="Segoe UI"/>
      <family val="2"/>
    </font>
    <font>
      <sz val="9"/>
      <name val="Segoe UI"/>
      <family val="2"/>
    </font>
    <font>
      <i/>
      <sz val="9"/>
      <color indexed="8"/>
      <name val="Segoe UI"/>
      <family val="2"/>
    </font>
    <font>
      <sz val="9"/>
      <color theme="1"/>
      <name val="Calibri"/>
      <family val="2"/>
    </font>
    <font>
      <i/>
      <u/>
      <sz val="9"/>
      <color theme="1"/>
      <name val="Segoe UI"/>
      <family val="2"/>
    </font>
    <font>
      <sz val="9"/>
      <color theme="8"/>
      <name val="Segoe UI"/>
      <family val="2"/>
    </font>
    <font>
      <b/>
      <sz val="9"/>
      <name val="Segoe UI"/>
      <family val="2"/>
    </font>
    <font>
      <sz val="9"/>
      <name val="Calibri"/>
      <family val="2"/>
    </font>
    <font>
      <u/>
      <sz val="9"/>
      <color theme="1"/>
      <name val="Segoe UI"/>
      <family val="2"/>
    </font>
    <font>
      <sz val="7"/>
      <color theme="1"/>
      <name val="Times New Roman"/>
      <family val="1"/>
    </font>
    <font>
      <i/>
      <sz val="9"/>
      <color rgb="FF005D76"/>
      <name val="Segoe UI"/>
      <family val="2"/>
    </font>
    <font>
      <sz val="8"/>
      <color theme="1"/>
      <name val="Segoe UI"/>
      <family val="2"/>
    </font>
    <font>
      <i/>
      <sz val="9"/>
      <name val="Segoe UI"/>
      <family val="2"/>
    </font>
    <font>
      <u/>
      <sz val="9"/>
      <color theme="10"/>
      <name val="Segoe UI"/>
      <family val="2"/>
    </font>
  </fonts>
  <fills count="1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theme="0" tint="-0.49998474074526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158">
    <xf numFmtId="0" fontId="0" fillId="0" borderId="0" xfId="0"/>
    <xf numFmtId="0" fontId="1" fillId="0" borderId="0" xfId="0" applyFont="1"/>
    <xf numFmtId="0" fontId="2" fillId="0" borderId="0" xfId="0" applyFont="1"/>
    <xf numFmtId="0" fontId="0" fillId="0" borderId="0" xfId="0" quotePrefix="1"/>
    <xf numFmtId="2" fontId="0" fillId="3" borderId="0" xfId="0" applyNumberFormat="1" applyFill="1"/>
    <xf numFmtId="0" fontId="0" fillId="4" borderId="1" xfId="0" applyFill="1" applyBorder="1"/>
    <xf numFmtId="0" fontId="0" fillId="4" borderId="2" xfId="0" applyFill="1" applyBorder="1"/>
    <xf numFmtId="0" fontId="0" fillId="3" borderId="0" xfId="0" applyFill="1"/>
    <xf numFmtId="0" fontId="0" fillId="4" borderId="3" xfId="0" applyFill="1" applyBorder="1"/>
    <xf numFmtId="0" fontId="0" fillId="4" borderId="4" xfId="0" applyFill="1" applyBorder="1"/>
    <xf numFmtId="0" fontId="0" fillId="4" borderId="0" xfId="0" applyFill="1"/>
    <xf numFmtId="0" fontId="2" fillId="4" borderId="0" xfId="0" applyFont="1" applyFill="1"/>
    <xf numFmtId="0" fontId="0" fillId="0" borderId="5" xfId="0" applyBorder="1"/>
    <xf numFmtId="0" fontId="0" fillId="0" borderId="6" xfId="0" applyBorder="1"/>
    <xf numFmtId="0" fontId="0" fillId="0" borderId="7" xfId="0" applyBorder="1"/>
    <xf numFmtId="0" fontId="0" fillId="2" borderId="8" xfId="0" applyFill="1" applyBorder="1"/>
    <xf numFmtId="0" fontId="0" fillId="0" borderId="9" xfId="0" applyBorder="1"/>
    <xf numFmtId="0" fontId="0" fillId="5" borderId="8" xfId="0" applyFill="1" applyBorder="1"/>
    <xf numFmtId="0" fontId="0" fillId="6" borderId="10" xfId="0" applyFill="1" applyBorder="1"/>
    <xf numFmtId="0" fontId="0" fillId="0" borderId="11" xfId="0" applyBorder="1"/>
    <xf numFmtId="0" fontId="0" fillId="0" borderId="12" xfId="0" applyBorder="1"/>
    <xf numFmtId="0" fontId="6" fillId="0" borderId="0" xfId="0" applyFont="1"/>
    <xf numFmtId="0" fontId="1" fillId="4" borderId="0" xfId="0" applyFont="1" applyFill="1"/>
    <xf numFmtId="0" fontId="7" fillId="0" borderId="0" xfId="0" applyFont="1"/>
    <xf numFmtId="0" fontId="5" fillId="8" borderId="0" xfId="0" applyFont="1" applyFill="1"/>
    <xf numFmtId="0" fontId="0" fillId="8" borderId="0" xfId="0" applyFill="1"/>
    <xf numFmtId="0" fontId="2" fillId="8" borderId="0" xfId="0" applyFont="1" applyFill="1"/>
    <xf numFmtId="0" fontId="0" fillId="8" borderId="0" xfId="0" applyFill="1" applyAlignment="1">
      <alignment horizontal="left"/>
    </xf>
    <xf numFmtId="0" fontId="0" fillId="9" borderId="0" xfId="0" applyFill="1"/>
    <xf numFmtId="0" fontId="0" fillId="0" borderId="13" xfId="0" applyBorder="1"/>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13" xfId="0" applyFont="1" applyBorder="1" applyAlignment="1">
      <alignment horizontal="left" vertical="top"/>
    </xf>
    <xf numFmtId="0" fontId="8" fillId="0" borderId="0" xfId="0" applyFont="1"/>
    <xf numFmtId="0" fontId="0" fillId="0" borderId="0" xfId="0" applyAlignment="1">
      <alignment horizontal="right"/>
    </xf>
    <xf numFmtId="0" fontId="9" fillId="0" borderId="0" xfId="0" applyFont="1"/>
    <xf numFmtId="0" fontId="10" fillId="4" borderId="1" xfId="0" applyFont="1" applyFill="1" applyBorder="1"/>
    <xf numFmtId="0" fontId="10" fillId="4" borderId="2" xfId="0" applyFont="1" applyFill="1" applyBorder="1"/>
    <xf numFmtId="0" fontId="11" fillId="0" borderId="0" xfId="0" applyFont="1"/>
    <xf numFmtId="0" fontId="12" fillId="3" borderId="0" xfId="0" applyFont="1" applyFill="1"/>
    <xf numFmtId="2" fontId="0" fillId="0" borderId="0" xfId="0" applyNumberFormat="1"/>
    <xf numFmtId="0" fontId="10" fillId="0" borderId="0" xfId="0" applyFont="1"/>
    <xf numFmtId="0" fontId="0" fillId="0" borderId="0" xfId="0" applyAlignment="1">
      <alignment wrapText="1"/>
    </xf>
    <xf numFmtId="0" fontId="2" fillId="0" borderId="0" xfId="0" applyFont="1" applyAlignment="1">
      <alignment wrapText="1"/>
    </xf>
    <xf numFmtId="0" fontId="13" fillId="0" borderId="0" xfId="0" applyFont="1"/>
    <xf numFmtId="0" fontId="10" fillId="4" borderId="3" xfId="0" applyFont="1" applyFill="1" applyBorder="1"/>
    <xf numFmtId="0" fontId="0" fillId="5" borderId="10" xfId="0" applyFill="1" applyBorder="1"/>
    <xf numFmtId="0" fontId="1" fillId="10" borderId="0" xfId="0" applyFont="1" applyFill="1"/>
    <xf numFmtId="0" fontId="0" fillId="10" borderId="0" xfId="0" applyFill="1"/>
    <xf numFmtId="0" fontId="0" fillId="10" borderId="13" xfId="0" applyFill="1" applyBorder="1"/>
    <xf numFmtId="0" fontId="1" fillId="11" borderId="0" xfId="0" applyFont="1" applyFill="1"/>
    <xf numFmtId="0" fontId="0" fillId="11" borderId="13" xfId="0" applyFill="1" applyBorder="1"/>
    <xf numFmtId="0" fontId="1" fillId="5" borderId="0" xfId="0" applyFont="1" applyFill="1"/>
    <xf numFmtId="0" fontId="0" fillId="12" borderId="14" xfId="0" applyFill="1" applyBorder="1"/>
    <xf numFmtId="0" fontId="0" fillId="12" borderId="15" xfId="0" applyFill="1" applyBorder="1"/>
    <xf numFmtId="0" fontId="0" fillId="12" borderId="16" xfId="0" applyFill="1" applyBorder="1"/>
    <xf numFmtId="0" fontId="0" fillId="12" borderId="17" xfId="0" applyFill="1" applyBorder="1"/>
    <xf numFmtId="0" fontId="0" fillId="12" borderId="0" xfId="0" applyFill="1"/>
    <xf numFmtId="0" fontId="0" fillId="12" borderId="13" xfId="0" applyFill="1" applyBorder="1"/>
    <xf numFmtId="0" fontId="2" fillId="12" borderId="18" xfId="0" applyFont="1" applyFill="1" applyBorder="1"/>
    <xf numFmtId="0" fontId="0" fillId="12" borderId="19" xfId="0" applyFill="1" applyBorder="1"/>
    <xf numFmtId="0" fontId="0" fillId="12" borderId="20" xfId="0" applyFill="1" applyBorder="1"/>
    <xf numFmtId="0" fontId="1" fillId="0" borderId="0" xfId="0" applyFont="1" applyAlignment="1">
      <alignment horizontal="right"/>
    </xf>
    <xf numFmtId="0" fontId="0" fillId="12" borderId="22" xfId="0" applyFill="1" applyBorder="1"/>
    <xf numFmtId="0" fontId="0" fillId="12" borderId="23" xfId="0" applyFill="1" applyBorder="1"/>
    <xf numFmtId="0" fontId="12" fillId="0" borderId="0" xfId="0" applyFont="1"/>
    <xf numFmtId="0" fontId="0" fillId="12" borderId="18" xfId="0" applyFill="1" applyBorder="1"/>
    <xf numFmtId="1" fontId="0" fillId="0" borderId="0" xfId="0" quotePrefix="1" applyNumberFormat="1" applyAlignment="1">
      <alignment horizontal="right"/>
    </xf>
    <xf numFmtId="0" fontId="0" fillId="13" borderId="10" xfId="0" applyFill="1" applyBorder="1"/>
    <xf numFmtId="0" fontId="0" fillId="4" borderId="5"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12" xfId="0" applyFill="1" applyBorder="1"/>
    <xf numFmtId="0" fontId="2" fillId="4" borderId="1" xfId="0" applyFont="1" applyFill="1" applyBorder="1"/>
    <xf numFmtId="0" fontId="1" fillId="0" borderId="13" xfId="0" applyFont="1" applyBorder="1" applyAlignment="1">
      <alignment horizontal="left" vertical="top" wrapText="1"/>
    </xf>
    <xf numFmtId="0" fontId="0" fillId="0" borderId="0" xfId="0" applyAlignment="1">
      <alignment horizontal="left"/>
    </xf>
    <xf numFmtId="0" fontId="0" fillId="12" borderId="17" xfId="0" quotePrefix="1" applyFill="1" applyBorder="1"/>
    <xf numFmtId="0" fontId="0" fillId="12" borderId="18" xfId="0" quotePrefix="1" applyFill="1" applyBorder="1"/>
    <xf numFmtId="0" fontId="0" fillId="0" borderId="24" xfId="0" applyBorder="1"/>
    <xf numFmtId="0" fontId="1" fillId="0" borderId="24" xfId="0" applyFont="1" applyBorder="1"/>
    <xf numFmtId="0" fontId="0" fillId="7" borderId="0" xfId="0" applyFill="1"/>
    <xf numFmtId="0" fontId="0" fillId="3" borderId="1" xfId="0" applyFill="1" applyBorder="1"/>
    <xf numFmtId="0" fontId="0" fillId="3" borderId="2" xfId="0" applyFill="1" applyBorder="1"/>
    <xf numFmtId="0" fontId="17" fillId="0" borderId="0" xfId="0" applyFont="1"/>
    <xf numFmtId="0" fontId="19" fillId="12" borderId="21" xfId="0" applyFont="1" applyFill="1" applyBorder="1"/>
    <xf numFmtId="0" fontId="19" fillId="12" borderId="22" xfId="0" applyFont="1" applyFill="1" applyBorder="1"/>
    <xf numFmtId="0" fontId="0" fillId="3" borderId="4" xfId="0" applyFill="1" applyBorder="1"/>
    <xf numFmtId="0" fontId="1" fillId="12" borderId="14" xfId="0" applyFont="1" applyFill="1" applyBorder="1"/>
    <xf numFmtId="0" fontId="0" fillId="0" borderId="0" xfId="0" applyAlignment="1">
      <alignment vertical="center"/>
    </xf>
    <xf numFmtId="0" fontId="0" fillId="10" borderId="15" xfId="0" applyFill="1" applyBorder="1"/>
    <xf numFmtId="0" fontId="0" fillId="10" borderId="16" xfId="0" applyFill="1" applyBorder="1"/>
    <xf numFmtId="0" fontId="0" fillId="10" borderId="17" xfId="0" applyFill="1" applyBorder="1" applyAlignment="1">
      <alignment vertical="center"/>
    </xf>
    <xf numFmtId="0" fontId="0" fillId="10" borderId="17" xfId="0" applyFill="1" applyBorder="1" applyAlignment="1">
      <alignment horizontal="left" vertical="center" indent="2"/>
    </xf>
    <xf numFmtId="0" fontId="0" fillId="10" borderId="17" xfId="0" applyFill="1" applyBorder="1" applyAlignment="1">
      <alignment horizontal="left" vertical="center" indent="4"/>
    </xf>
    <xf numFmtId="0" fontId="0" fillId="10" borderId="18" xfId="0" applyFill="1" applyBorder="1"/>
    <xf numFmtId="0" fontId="0" fillId="10" borderId="19" xfId="0" applyFill="1" applyBorder="1"/>
    <xf numFmtId="0" fontId="0" fillId="10" borderId="20" xfId="0" applyFill="1" applyBorder="1"/>
    <xf numFmtId="0" fontId="1" fillId="10" borderId="14" xfId="0" applyFont="1" applyFill="1" applyBorder="1"/>
    <xf numFmtId="0" fontId="22" fillId="0" borderId="0" xfId="0" applyFont="1" applyAlignment="1">
      <alignment vertical="center"/>
    </xf>
    <xf numFmtId="0" fontId="1" fillId="11" borderId="14" xfId="0" applyFont="1" applyFill="1" applyBorder="1"/>
    <xf numFmtId="0" fontId="0" fillId="11" borderId="15" xfId="0" applyFill="1" applyBorder="1"/>
    <xf numFmtId="0" fontId="0" fillId="11" borderId="16" xfId="0" applyFill="1" applyBorder="1"/>
    <xf numFmtId="0" fontId="0" fillId="11" borderId="17" xfId="0" applyFill="1" applyBorder="1" applyAlignment="1">
      <alignment vertical="center"/>
    </xf>
    <xf numFmtId="0" fontId="0" fillId="11" borderId="0" xfId="0" applyFill="1"/>
    <xf numFmtId="0" fontId="0" fillId="11" borderId="17" xfId="0" applyFill="1" applyBorder="1" applyAlignment="1">
      <alignment horizontal="left" vertical="center" indent="2"/>
    </xf>
    <xf numFmtId="0" fontId="21" fillId="11" borderId="17" xfId="0" applyFont="1" applyFill="1" applyBorder="1" applyAlignment="1">
      <alignment vertical="center"/>
    </xf>
    <xf numFmtId="0" fontId="0" fillId="11" borderId="18" xfId="0" applyFill="1" applyBorder="1" applyAlignment="1">
      <alignment vertical="center"/>
    </xf>
    <xf numFmtId="0" fontId="0" fillId="11" borderId="19" xfId="0" applyFill="1" applyBorder="1"/>
    <xf numFmtId="0" fontId="0" fillId="11" borderId="20" xfId="0" applyFill="1" applyBorder="1"/>
    <xf numFmtId="0" fontId="0" fillId="11" borderId="18" xfId="0" applyFill="1" applyBorder="1"/>
    <xf numFmtId="0" fontId="1" fillId="11" borderId="14" xfId="0" applyFont="1" applyFill="1" applyBorder="1" applyAlignment="1">
      <alignment vertical="center"/>
    </xf>
    <xf numFmtId="0" fontId="5" fillId="12" borderId="17" xfId="0" applyFont="1" applyFill="1" applyBorder="1"/>
    <xf numFmtId="0" fontId="0" fillId="5" borderId="15" xfId="0" applyFill="1" applyBorder="1"/>
    <xf numFmtId="0" fontId="0" fillId="5" borderId="16" xfId="0" applyFill="1" applyBorder="1"/>
    <xf numFmtId="0" fontId="0" fillId="5" borderId="17" xfId="0" applyFill="1" applyBorder="1" applyAlignment="1">
      <alignment vertical="center"/>
    </xf>
    <xf numFmtId="0" fontId="0" fillId="5" borderId="0" xfId="0" applyFill="1"/>
    <xf numFmtId="0" fontId="0" fillId="5" borderId="13" xfId="0" applyFill="1" applyBorder="1"/>
    <xf numFmtId="0" fontId="0" fillId="5" borderId="17" xfId="0" applyFill="1" applyBorder="1" applyAlignment="1">
      <alignment horizontal="left" vertical="center" indent="2"/>
    </xf>
    <xf numFmtId="0" fontId="0" fillId="5" borderId="18" xfId="0" applyFill="1" applyBorder="1"/>
    <xf numFmtId="0" fontId="0" fillId="5" borderId="19" xfId="0" applyFill="1" applyBorder="1"/>
    <xf numFmtId="0" fontId="0" fillId="5" borderId="20" xfId="0" applyFill="1" applyBorder="1"/>
    <xf numFmtId="0" fontId="1" fillId="5" borderId="14" xfId="0" applyFont="1" applyFill="1" applyBorder="1" applyAlignment="1">
      <alignment vertical="center"/>
    </xf>
    <xf numFmtId="0" fontId="0" fillId="5" borderId="18" xfId="0" quotePrefix="1" applyFill="1" applyBorder="1"/>
    <xf numFmtId="0" fontId="0" fillId="5" borderId="17" xfId="0" quotePrefix="1" applyFill="1" applyBorder="1" applyAlignment="1">
      <alignment horizontal="left" vertical="center" indent="2"/>
    </xf>
    <xf numFmtId="0" fontId="0" fillId="5" borderId="18" xfId="0" applyFill="1" applyBorder="1" applyAlignment="1">
      <alignment vertical="center"/>
    </xf>
    <xf numFmtId="0" fontId="1" fillId="5" borderId="14" xfId="0" applyFont="1" applyFill="1" applyBorder="1"/>
    <xf numFmtId="0" fontId="0" fillId="5" borderId="17" xfId="0" applyFill="1" applyBorder="1"/>
    <xf numFmtId="0" fontId="0" fillId="0" borderId="17" xfId="0" applyBorder="1"/>
    <xf numFmtId="0" fontId="1" fillId="0" borderId="17" xfId="0" applyFont="1" applyBorder="1" applyAlignment="1">
      <alignment horizontal="left" vertical="top" wrapText="1"/>
    </xf>
    <xf numFmtId="0" fontId="6" fillId="0" borderId="17" xfId="0" applyFont="1" applyBorder="1"/>
    <xf numFmtId="0" fontId="0" fillId="4" borderId="25" xfId="0" applyFill="1" applyBorder="1"/>
    <xf numFmtId="0" fontId="0" fillId="4" borderId="26" xfId="0" applyFill="1" applyBorder="1"/>
    <xf numFmtId="0" fontId="0" fillId="4" borderId="27" xfId="0" applyFill="1" applyBorder="1"/>
    <xf numFmtId="0" fontId="0" fillId="12" borderId="17" xfId="0" applyFill="1" applyBorder="1" applyAlignment="1">
      <alignment vertical="center"/>
    </xf>
    <xf numFmtId="0" fontId="21" fillId="12" borderId="17" xfId="0" applyFont="1" applyFill="1" applyBorder="1" applyAlignment="1">
      <alignment vertical="center"/>
    </xf>
    <xf numFmtId="0" fontId="0" fillId="12" borderId="17" xfId="0" quotePrefix="1" applyFill="1" applyBorder="1" applyAlignment="1">
      <alignment horizontal="left" vertical="center" indent="2"/>
    </xf>
    <xf numFmtId="0" fontId="0" fillId="2" borderId="21" xfId="0" applyFill="1" applyBorder="1"/>
    <xf numFmtId="0" fontId="0" fillId="2" borderId="22" xfId="0" applyFill="1" applyBorder="1"/>
    <xf numFmtId="0" fontId="0" fillId="2" borderId="23" xfId="0" applyFill="1" applyBorder="1"/>
    <xf numFmtId="0" fontId="0" fillId="10" borderId="17" xfId="0" quotePrefix="1" applyFill="1" applyBorder="1" applyAlignment="1">
      <alignment horizontal="left" vertical="center" indent="2"/>
    </xf>
    <xf numFmtId="0" fontId="23" fillId="0" borderId="0" xfId="0" applyFont="1"/>
    <xf numFmtId="0" fontId="20" fillId="12" borderId="17" xfId="0" quotePrefix="1" applyFont="1" applyFill="1" applyBorder="1" applyAlignment="1">
      <alignment horizontal="left" vertical="center" indent="2"/>
    </xf>
    <xf numFmtId="0" fontId="0" fillId="5" borderId="0" xfId="0" quotePrefix="1" applyFill="1"/>
    <xf numFmtId="0" fontId="0" fillId="12" borderId="28" xfId="0" applyFill="1" applyBorder="1"/>
    <xf numFmtId="0" fontId="0" fillId="12" borderId="24" xfId="0" applyFill="1" applyBorder="1"/>
    <xf numFmtId="0" fontId="0" fillId="12" borderId="29" xfId="0" applyFill="1" applyBorder="1"/>
    <xf numFmtId="0" fontId="0" fillId="0" borderId="1" xfId="0" applyBorder="1"/>
    <xf numFmtId="0" fontId="0" fillId="0" borderId="3" xfId="0" applyBorder="1"/>
    <xf numFmtId="0" fontId="0" fillId="0" borderId="2" xfId="0" applyBorder="1"/>
    <xf numFmtId="0" fontId="0" fillId="0" borderId="4" xfId="0" applyBorder="1"/>
    <xf numFmtId="0" fontId="0" fillId="0" borderId="30" xfId="0" applyBorder="1"/>
    <xf numFmtId="0" fontId="0" fillId="0" borderId="31" xfId="0" applyBorder="1"/>
    <xf numFmtId="0" fontId="24" fillId="3" borderId="21" xfId="1" applyFill="1" applyBorder="1"/>
    <xf numFmtId="0" fontId="0" fillId="3" borderId="22" xfId="0" applyFill="1" applyBorder="1"/>
    <xf numFmtId="0" fontId="0" fillId="3" borderId="23" xfId="0" applyFill="1" applyBorder="1"/>
  </cellXfs>
  <cellStyles count="2">
    <cellStyle name="Hyperlink" xfId="1" builtinId="8"/>
    <cellStyle name="Normal" xfId="0" builtinId="0"/>
  </cellStyles>
  <dxfs count="1663">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rgb="FF92D050"/>
        </patternFill>
      </fill>
    </dxf>
    <dxf>
      <fill>
        <patternFill>
          <bgColor theme="0" tint="-0.499984740745262"/>
        </patternFill>
      </fill>
    </dxf>
    <dxf>
      <fill>
        <patternFill>
          <bgColor theme="0" tint="-0.499984740745262"/>
        </patternFill>
      </fill>
    </dxf>
    <dxf>
      <fill>
        <patternFill>
          <bgColor rgb="FF92D050"/>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theme="0" tint="-0.499984740745262"/>
        </patternFill>
      </fill>
    </dxf>
    <dxf>
      <fill>
        <patternFill>
          <bgColor rgb="FFFFC000"/>
        </patternFill>
      </fill>
    </dxf>
    <dxf>
      <fill>
        <patternFill>
          <bgColor rgb="FF92D050"/>
        </patternFill>
      </fill>
    </dxf>
    <dxf>
      <fill>
        <patternFill patternType="solid">
          <bgColor theme="0" tint="-0.14996795556505021"/>
        </patternFill>
      </fill>
    </dxf>
    <dxf>
      <fill>
        <patternFill>
          <bgColor rgb="FF92D050"/>
        </patternFill>
      </fill>
    </dxf>
    <dxf>
      <fill>
        <patternFill>
          <bgColor rgb="FFFFC000"/>
        </patternFill>
      </fill>
    </dxf>
    <dxf>
      <fill>
        <patternFill>
          <bgColor theme="0" tint="-0.499984740745262"/>
        </patternFill>
      </fill>
    </dxf>
    <dxf>
      <fill>
        <patternFill>
          <bgColor rgb="FF92D05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theme="0" tint="-0.499984740745262"/>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106680</xdr:colOff>
      <xdr:row>6</xdr:row>
      <xdr:rowOff>30481</xdr:rowOff>
    </xdr:from>
    <xdr:to>
      <xdr:col>10</xdr:col>
      <xdr:colOff>855345</xdr:colOff>
      <xdr:row>8</xdr:row>
      <xdr:rowOff>60024</xdr:rowOff>
    </xdr:to>
    <xdr:pic>
      <xdr:nvPicPr>
        <xdr:cNvPr id="3" name="dimg_371" descr="Witteveen + Bos is partner Betoniek geworden!">
          <a:extLst>
            <a:ext uri="{FF2B5EF4-FFF2-40B4-BE49-F238E27FC236}">
              <a16:creationId xmlns:a16="http://schemas.microsoft.com/office/drawing/2014/main" id="{7650B7D3-E943-4CF3-8BBE-97E32B5F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0305" y="1059181"/>
          <a:ext cx="1533525" cy="38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64770</xdr:colOff>
      <xdr:row>5</xdr:row>
      <xdr:rowOff>154305</xdr:rowOff>
    </xdr:from>
    <xdr:to>
      <xdr:col>11</xdr:col>
      <xdr:colOff>891540</xdr:colOff>
      <xdr:row>9</xdr:row>
      <xdr:rowOff>76733</xdr:rowOff>
    </xdr:to>
    <xdr:pic>
      <xdr:nvPicPr>
        <xdr:cNvPr id="4" name="dimg_221" descr="B-WARE Research Centre | LinkedIn">
          <a:extLst>
            <a:ext uri="{FF2B5EF4-FFF2-40B4-BE49-F238E27FC236}">
              <a16:creationId xmlns:a16="http://schemas.microsoft.com/office/drawing/2014/main" id="{A1C87171-FC86-4C6A-8C03-C99DF44B02B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8551545" y="1011555"/>
          <a:ext cx="817245" cy="60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7620</xdr:colOff>
      <xdr:row>6</xdr:row>
      <xdr:rowOff>57150</xdr:rowOff>
    </xdr:from>
    <xdr:to>
      <xdr:col>14</xdr:col>
      <xdr:colOff>167640</xdr:colOff>
      <xdr:row>9</xdr:row>
      <xdr:rowOff>21739</xdr:rowOff>
    </xdr:to>
    <xdr:pic>
      <xdr:nvPicPr>
        <xdr:cNvPr id="6" name="dimg_13" descr="STOWA - Kaumera">
          <a:extLst>
            <a:ext uri="{FF2B5EF4-FFF2-40B4-BE49-F238E27FC236}">
              <a16:creationId xmlns:a16="http://schemas.microsoft.com/office/drawing/2014/main" id="{C3D99CB1-D609-4D06-9924-8E1E5B68B14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10132695" y="1085850"/>
          <a:ext cx="1379220" cy="488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220980</xdr:colOff>
      <xdr:row>0</xdr:row>
      <xdr:rowOff>152401</xdr:rowOff>
    </xdr:from>
    <xdr:to>
      <xdr:col>8</xdr:col>
      <xdr:colOff>76200</xdr:colOff>
      <xdr:row>2</xdr:row>
      <xdr:rowOff>54309</xdr:rowOff>
    </xdr:to>
    <xdr:pic>
      <xdr:nvPicPr>
        <xdr:cNvPr id="3" name="dimg_371" descr="Witteveen + Bos is partner Betoniek geworden!">
          <a:extLst>
            <a:ext uri="{FF2B5EF4-FFF2-40B4-BE49-F238E27FC236}">
              <a16:creationId xmlns:a16="http://schemas.microsoft.com/office/drawing/2014/main" id="{ABA93BB6-B187-4E52-BE9D-F0809DB12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154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358140</xdr:colOff>
      <xdr:row>0</xdr:row>
      <xdr:rowOff>0</xdr:rowOff>
    </xdr:from>
    <xdr:to>
      <xdr:col>9</xdr:col>
      <xdr:colOff>381000</xdr:colOff>
      <xdr:row>2</xdr:row>
      <xdr:rowOff>131978</xdr:rowOff>
    </xdr:to>
    <xdr:pic>
      <xdr:nvPicPr>
        <xdr:cNvPr id="4" name="dimg_221" descr="B-WARE Research Centre | LinkedIn">
          <a:extLst>
            <a:ext uri="{FF2B5EF4-FFF2-40B4-BE49-F238E27FC236}">
              <a16:creationId xmlns:a16="http://schemas.microsoft.com/office/drawing/2014/main" id="{9339783D-062F-4199-954A-E73A75FEC3D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8462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297180</xdr:colOff>
      <xdr:row>0</xdr:row>
      <xdr:rowOff>137160</xdr:rowOff>
    </xdr:from>
    <xdr:to>
      <xdr:col>12</xdr:col>
      <xdr:colOff>512445</xdr:colOff>
      <xdr:row>2</xdr:row>
      <xdr:rowOff>94129</xdr:rowOff>
    </xdr:to>
    <xdr:pic>
      <xdr:nvPicPr>
        <xdr:cNvPr id="5" name="dimg_13" descr="STOWA - Kaumera">
          <a:extLst>
            <a:ext uri="{FF2B5EF4-FFF2-40B4-BE49-F238E27FC236}">
              <a16:creationId xmlns:a16="http://schemas.microsoft.com/office/drawing/2014/main" id="{E89087CC-D61A-4716-A4C9-47026505D35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2094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243840</xdr:colOff>
      <xdr:row>0</xdr:row>
      <xdr:rowOff>152401</xdr:rowOff>
    </xdr:from>
    <xdr:to>
      <xdr:col>8</xdr:col>
      <xdr:colOff>91440</xdr:colOff>
      <xdr:row>2</xdr:row>
      <xdr:rowOff>54309</xdr:rowOff>
    </xdr:to>
    <xdr:pic>
      <xdr:nvPicPr>
        <xdr:cNvPr id="6" name="dimg_371" descr="Witteveen + Bos is partner Betoniek geworden!">
          <a:extLst>
            <a:ext uri="{FF2B5EF4-FFF2-40B4-BE49-F238E27FC236}">
              <a16:creationId xmlns:a16="http://schemas.microsoft.com/office/drawing/2014/main" id="{21F0AF23-DC5B-09E6-18D8-5A0DB3D5C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381000</xdr:colOff>
      <xdr:row>0</xdr:row>
      <xdr:rowOff>0</xdr:rowOff>
    </xdr:from>
    <xdr:to>
      <xdr:col>9</xdr:col>
      <xdr:colOff>396240</xdr:colOff>
      <xdr:row>2</xdr:row>
      <xdr:rowOff>131978</xdr:rowOff>
    </xdr:to>
    <xdr:pic>
      <xdr:nvPicPr>
        <xdr:cNvPr id="7" name="dimg_221" descr="B-WARE Research Centre | LinkedIn">
          <a:extLst>
            <a:ext uri="{FF2B5EF4-FFF2-40B4-BE49-F238E27FC236}">
              <a16:creationId xmlns:a16="http://schemas.microsoft.com/office/drawing/2014/main" id="{33FD3203-57B5-8BF8-A165-F0C07943DC3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5074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190500</xdr:colOff>
      <xdr:row>0</xdr:row>
      <xdr:rowOff>152401</xdr:rowOff>
    </xdr:from>
    <xdr:to>
      <xdr:col>8</xdr:col>
      <xdr:colOff>57150</xdr:colOff>
      <xdr:row>2</xdr:row>
      <xdr:rowOff>54309</xdr:rowOff>
    </xdr:to>
    <xdr:pic>
      <xdr:nvPicPr>
        <xdr:cNvPr id="2" name="dimg_371" descr="Witteveen + Bos is partner Betoniek geworden!">
          <a:extLst>
            <a:ext uri="{FF2B5EF4-FFF2-40B4-BE49-F238E27FC236}">
              <a16:creationId xmlns:a16="http://schemas.microsoft.com/office/drawing/2014/main" id="{AEA2F9C0-4625-1BB9-E541-30F6B55A9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106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327660</xdr:colOff>
      <xdr:row>0</xdr:row>
      <xdr:rowOff>0</xdr:rowOff>
    </xdr:from>
    <xdr:to>
      <xdr:col>9</xdr:col>
      <xdr:colOff>438150</xdr:colOff>
      <xdr:row>2</xdr:row>
      <xdr:rowOff>131978</xdr:rowOff>
    </xdr:to>
    <xdr:pic>
      <xdr:nvPicPr>
        <xdr:cNvPr id="4" name="dimg_221" descr="B-WARE Research Centre | LinkedIn">
          <a:extLst>
            <a:ext uri="{FF2B5EF4-FFF2-40B4-BE49-F238E27FC236}">
              <a16:creationId xmlns:a16="http://schemas.microsoft.com/office/drawing/2014/main" id="{623BB410-F160-94CF-C43A-D78C84C77FE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5414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0</xdr:row>
      <xdr:rowOff>137160</xdr:rowOff>
    </xdr:from>
    <xdr:to>
      <xdr:col>12</xdr:col>
      <xdr:colOff>478155</xdr:colOff>
      <xdr:row>2</xdr:row>
      <xdr:rowOff>94129</xdr:rowOff>
    </xdr:to>
    <xdr:pic>
      <xdr:nvPicPr>
        <xdr:cNvPr id="5" name="dimg_13" descr="STOWA - Kaumera">
          <a:extLst>
            <a:ext uri="{FF2B5EF4-FFF2-40B4-BE49-F238E27FC236}">
              <a16:creationId xmlns:a16="http://schemas.microsoft.com/office/drawing/2014/main" id="{BF1393F1-D596-8E30-4A08-1D720794BDD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9046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198120</xdr:colOff>
      <xdr:row>0</xdr:row>
      <xdr:rowOff>152401</xdr:rowOff>
    </xdr:from>
    <xdr:to>
      <xdr:col>8</xdr:col>
      <xdr:colOff>57150</xdr:colOff>
      <xdr:row>2</xdr:row>
      <xdr:rowOff>58119</xdr:rowOff>
    </xdr:to>
    <xdr:pic>
      <xdr:nvPicPr>
        <xdr:cNvPr id="4" name="dimg_371" descr="Witteveen + Bos is partner Betoniek geworden!">
          <a:extLst>
            <a:ext uri="{FF2B5EF4-FFF2-40B4-BE49-F238E27FC236}">
              <a16:creationId xmlns:a16="http://schemas.microsoft.com/office/drawing/2014/main" id="{EDF8AFDC-0874-42F5-82D0-CF9ACAC325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86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335280</xdr:colOff>
      <xdr:row>0</xdr:row>
      <xdr:rowOff>0</xdr:rowOff>
    </xdr:from>
    <xdr:to>
      <xdr:col>9</xdr:col>
      <xdr:colOff>438150</xdr:colOff>
      <xdr:row>2</xdr:row>
      <xdr:rowOff>135788</xdr:rowOff>
    </xdr:to>
    <xdr:pic>
      <xdr:nvPicPr>
        <xdr:cNvPr id="5" name="dimg_221" descr="B-WARE Research Centre | LinkedIn">
          <a:extLst>
            <a:ext uri="{FF2B5EF4-FFF2-40B4-BE49-F238E27FC236}">
              <a16:creationId xmlns:a16="http://schemas.microsoft.com/office/drawing/2014/main" id="{0E8F4843-AAF5-4BF5-94FA-C39A907C2D8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17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274320</xdr:colOff>
      <xdr:row>0</xdr:row>
      <xdr:rowOff>137160</xdr:rowOff>
    </xdr:from>
    <xdr:to>
      <xdr:col>12</xdr:col>
      <xdr:colOff>510540</xdr:colOff>
      <xdr:row>2</xdr:row>
      <xdr:rowOff>97939</xdr:rowOff>
    </xdr:to>
    <xdr:pic>
      <xdr:nvPicPr>
        <xdr:cNvPr id="6" name="dimg_13" descr="STOWA - Kaumera">
          <a:extLst>
            <a:ext uri="{FF2B5EF4-FFF2-40B4-BE49-F238E27FC236}">
              <a16:creationId xmlns:a16="http://schemas.microsoft.com/office/drawing/2014/main" id="{6D6F97FA-86EC-432F-B086-6F397D7A455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9808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0</xdr:row>
      <xdr:rowOff>152401</xdr:rowOff>
    </xdr:from>
    <xdr:to>
      <xdr:col>8</xdr:col>
      <xdr:colOff>95250</xdr:colOff>
      <xdr:row>2</xdr:row>
      <xdr:rowOff>54309</xdr:rowOff>
    </xdr:to>
    <xdr:pic>
      <xdr:nvPicPr>
        <xdr:cNvPr id="4" name="dimg_371" descr="Witteveen + Bos is partner Betoniek geworden!">
          <a:extLst>
            <a:ext uri="{FF2B5EF4-FFF2-40B4-BE49-F238E27FC236}">
              <a16:creationId xmlns:a16="http://schemas.microsoft.com/office/drawing/2014/main" id="{9B6A1266-5C49-4E07-8754-1AD1CE688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916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365760</xdr:colOff>
      <xdr:row>0</xdr:row>
      <xdr:rowOff>0</xdr:rowOff>
    </xdr:from>
    <xdr:to>
      <xdr:col>9</xdr:col>
      <xdr:colOff>476250</xdr:colOff>
      <xdr:row>2</xdr:row>
      <xdr:rowOff>131978</xdr:rowOff>
    </xdr:to>
    <xdr:pic>
      <xdr:nvPicPr>
        <xdr:cNvPr id="5" name="dimg_221" descr="B-WARE Research Centre | LinkedIn">
          <a:extLst>
            <a:ext uri="{FF2B5EF4-FFF2-40B4-BE49-F238E27FC236}">
              <a16:creationId xmlns:a16="http://schemas.microsoft.com/office/drawing/2014/main" id="{03A97321-2679-4071-8001-CF14BEF70E6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9224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0</xdr:row>
      <xdr:rowOff>137160</xdr:rowOff>
    </xdr:from>
    <xdr:to>
      <xdr:col>12</xdr:col>
      <xdr:colOff>516255</xdr:colOff>
      <xdr:row>2</xdr:row>
      <xdr:rowOff>94129</xdr:rowOff>
    </xdr:to>
    <xdr:pic>
      <xdr:nvPicPr>
        <xdr:cNvPr id="6" name="dimg_13" descr="STOWA - Kaumera">
          <a:extLst>
            <a:ext uri="{FF2B5EF4-FFF2-40B4-BE49-F238E27FC236}">
              <a16:creationId xmlns:a16="http://schemas.microsoft.com/office/drawing/2014/main" id="{BC748850-97EF-428A-8822-023C102286B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2856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144780</xdr:colOff>
      <xdr:row>0</xdr:row>
      <xdr:rowOff>152401</xdr:rowOff>
    </xdr:from>
    <xdr:to>
      <xdr:col>8</xdr:col>
      <xdr:colOff>0</xdr:colOff>
      <xdr:row>2</xdr:row>
      <xdr:rowOff>54309</xdr:rowOff>
    </xdr:to>
    <xdr:pic>
      <xdr:nvPicPr>
        <xdr:cNvPr id="4" name="dimg_371" descr="Witteveen + Bos is partner Betoniek geworden!">
          <a:extLst>
            <a:ext uri="{FF2B5EF4-FFF2-40B4-BE49-F238E27FC236}">
              <a16:creationId xmlns:a16="http://schemas.microsoft.com/office/drawing/2014/main" id="{A213AF36-238E-4CED-9FC1-550FC63D2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534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281940</xdr:colOff>
      <xdr:row>0</xdr:row>
      <xdr:rowOff>0</xdr:rowOff>
    </xdr:from>
    <xdr:to>
      <xdr:col>9</xdr:col>
      <xdr:colOff>381000</xdr:colOff>
      <xdr:row>2</xdr:row>
      <xdr:rowOff>131978</xdr:rowOff>
    </xdr:to>
    <xdr:pic>
      <xdr:nvPicPr>
        <xdr:cNvPr id="5" name="dimg_221" descr="B-WARE Research Centre | LinkedIn">
          <a:extLst>
            <a:ext uri="{FF2B5EF4-FFF2-40B4-BE49-F238E27FC236}">
              <a16:creationId xmlns:a16="http://schemas.microsoft.com/office/drawing/2014/main" id="{684D9D7B-72FB-4AB2-A205-C7BB3B0EBA3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0842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220980</xdr:colOff>
      <xdr:row>0</xdr:row>
      <xdr:rowOff>137160</xdr:rowOff>
    </xdr:from>
    <xdr:to>
      <xdr:col>12</xdr:col>
      <xdr:colOff>476250</xdr:colOff>
      <xdr:row>2</xdr:row>
      <xdr:rowOff>94129</xdr:rowOff>
    </xdr:to>
    <xdr:pic>
      <xdr:nvPicPr>
        <xdr:cNvPr id="6" name="dimg_13" descr="STOWA - Kaumera">
          <a:extLst>
            <a:ext uri="{FF2B5EF4-FFF2-40B4-BE49-F238E27FC236}">
              <a16:creationId xmlns:a16="http://schemas.microsoft.com/office/drawing/2014/main" id="{8CCA127B-D245-46D1-A08F-A7A719598BA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4474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57150</xdr:colOff>
      <xdr:row>2</xdr:row>
      <xdr:rowOff>88598</xdr:rowOff>
    </xdr:to>
    <xdr:pic>
      <xdr:nvPicPr>
        <xdr:cNvPr id="2" name="dimg_371" descr="Witteveen + Bos is partner Betoniek geworden!">
          <a:extLst>
            <a:ext uri="{FF2B5EF4-FFF2-40B4-BE49-F238E27FC236}">
              <a16:creationId xmlns:a16="http://schemas.microsoft.com/office/drawing/2014/main" id="{BFDB1154-1CC5-4F16-A932-94AF59459C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2970" y="102870"/>
          <a:ext cx="1512570" cy="40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20955</xdr:colOff>
      <xdr:row>3</xdr:row>
      <xdr:rowOff>59588</xdr:rowOff>
    </xdr:to>
    <xdr:pic>
      <xdr:nvPicPr>
        <xdr:cNvPr id="3" name="dimg_221" descr="B-WARE Research Centre | LinkedIn">
          <a:extLst>
            <a:ext uri="{FF2B5EF4-FFF2-40B4-BE49-F238E27FC236}">
              <a16:creationId xmlns:a16="http://schemas.microsoft.com/office/drawing/2014/main" id="{6A685973-18FD-4C0B-A86E-E32B2D63DDD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3665" y="17145"/>
          <a:ext cx="830580"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16024</xdr:rowOff>
    </xdr:to>
    <xdr:pic>
      <xdr:nvPicPr>
        <xdr:cNvPr id="4" name="dimg_13" descr="STOWA - Kaumera">
          <a:extLst>
            <a:ext uri="{FF2B5EF4-FFF2-40B4-BE49-F238E27FC236}">
              <a16:creationId xmlns:a16="http://schemas.microsoft.com/office/drawing/2014/main" id="{F2FBF5F6-11E2-4512-A4E7-428EE684C8F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9065"/>
          <a:ext cx="1421130" cy="47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175260</xdr:colOff>
      <xdr:row>0</xdr:row>
      <xdr:rowOff>152401</xdr:rowOff>
    </xdr:from>
    <xdr:to>
      <xdr:col>8</xdr:col>
      <xdr:colOff>20955</xdr:colOff>
      <xdr:row>2</xdr:row>
      <xdr:rowOff>54309</xdr:rowOff>
    </xdr:to>
    <xdr:pic>
      <xdr:nvPicPr>
        <xdr:cNvPr id="4" name="dimg_371" descr="Witteveen + Bos is partner Betoniek geworden!">
          <a:extLst>
            <a:ext uri="{FF2B5EF4-FFF2-40B4-BE49-F238E27FC236}">
              <a16:creationId xmlns:a16="http://schemas.microsoft.com/office/drawing/2014/main" id="{D49B7300-758D-4793-A885-CD77E4FC65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312420</xdr:colOff>
      <xdr:row>0</xdr:row>
      <xdr:rowOff>0</xdr:rowOff>
    </xdr:from>
    <xdr:to>
      <xdr:col>9</xdr:col>
      <xdr:colOff>382905</xdr:colOff>
      <xdr:row>2</xdr:row>
      <xdr:rowOff>131978</xdr:rowOff>
    </xdr:to>
    <xdr:pic>
      <xdr:nvPicPr>
        <xdr:cNvPr id="5" name="dimg_221" descr="B-WARE Research Centre | LinkedIn">
          <a:extLst>
            <a:ext uri="{FF2B5EF4-FFF2-40B4-BE49-F238E27FC236}">
              <a16:creationId xmlns:a16="http://schemas.microsoft.com/office/drawing/2014/main" id="{D6E43942-CF89-44E1-8E2E-68624551336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251460</xdr:colOff>
      <xdr:row>0</xdr:row>
      <xdr:rowOff>137160</xdr:rowOff>
    </xdr:from>
    <xdr:to>
      <xdr:col>12</xdr:col>
      <xdr:colOff>478155</xdr:colOff>
      <xdr:row>2</xdr:row>
      <xdr:rowOff>94129</xdr:rowOff>
    </xdr:to>
    <xdr:pic>
      <xdr:nvPicPr>
        <xdr:cNvPr id="6" name="dimg_13" descr="STOWA - Kaumera">
          <a:extLst>
            <a:ext uri="{FF2B5EF4-FFF2-40B4-BE49-F238E27FC236}">
              <a16:creationId xmlns:a16="http://schemas.microsoft.com/office/drawing/2014/main" id="{926732EF-CDE0-4330-BDBE-FC75B8022F6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A5756FBF-3C95-4060-A84F-23F8B866F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419100</xdr:colOff>
      <xdr:row>2</xdr:row>
      <xdr:rowOff>135788</xdr:rowOff>
    </xdr:to>
    <xdr:pic>
      <xdr:nvPicPr>
        <xdr:cNvPr id="5" name="dimg_221" descr="B-WARE Research Centre | LinkedIn">
          <a:extLst>
            <a:ext uri="{FF2B5EF4-FFF2-40B4-BE49-F238E27FC236}">
              <a16:creationId xmlns:a16="http://schemas.microsoft.com/office/drawing/2014/main" id="{67563416-5158-46D9-9D7A-D73364DC6D6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12</xdr:col>
      <xdr:colOff>474345</xdr:colOff>
      <xdr:row>2</xdr:row>
      <xdr:rowOff>97939</xdr:rowOff>
    </xdr:to>
    <xdr:pic>
      <xdr:nvPicPr>
        <xdr:cNvPr id="6" name="dimg_13" descr="STOWA - Kaumera">
          <a:extLst>
            <a:ext uri="{FF2B5EF4-FFF2-40B4-BE49-F238E27FC236}">
              <a16:creationId xmlns:a16="http://schemas.microsoft.com/office/drawing/2014/main" id="{B825275C-EC96-4FF7-B0E7-525F2282CDA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2" name="dimg_371" descr="Witteveen + Bos is partner Betoniek geworden!">
          <a:extLst>
            <a:ext uri="{FF2B5EF4-FFF2-40B4-BE49-F238E27FC236}">
              <a16:creationId xmlns:a16="http://schemas.microsoft.com/office/drawing/2014/main" id="{13DF4273-575C-4F03-B5D5-287F02CB5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0" y="152401"/>
          <a:ext cx="1504950" cy="40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438150</xdr:colOff>
      <xdr:row>2</xdr:row>
      <xdr:rowOff>135788</xdr:rowOff>
    </xdr:to>
    <xdr:pic>
      <xdr:nvPicPr>
        <xdr:cNvPr id="3" name="dimg_221" descr="B-WARE Research Centre | LinkedIn">
          <a:extLst>
            <a:ext uri="{FF2B5EF4-FFF2-40B4-BE49-F238E27FC236}">
              <a16:creationId xmlns:a16="http://schemas.microsoft.com/office/drawing/2014/main" id="{B1E42E85-F832-4C9C-AF90-8577FDF8622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57950" y="0"/>
          <a:ext cx="819150" cy="63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12</xdr:col>
      <xdr:colOff>510540</xdr:colOff>
      <xdr:row>2</xdr:row>
      <xdr:rowOff>97939</xdr:rowOff>
    </xdr:to>
    <xdr:pic>
      <xdr:nvPicPr>
        <xdr:cNvPr id="4" name="dimg_13" descr="STOWA - Kaumera">
          <a:extLst>
            <a:ext uri="{FF2B5EF4-FFF2-40B4-BE49-F238E27FC236}">
              <a16:creationId xmlns:a16="http://schemas.microsoft.com/office/drawing/2014/main" id="{8FA1E54A-105D-4D52-812E-E99B83C67A6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05700" y="133350"/>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53340</xdr:colOff>
      <xdr:row>2</xdr:row>
      <xdr:rowOff>92408</xdr:rowOff>
    </xdr:to>
    <xdr:pic>
      <xdr:nvPicPr>
        <xdr:cNvPr id="2" name="dimg_371" descr="Witteveen + Bos is partner Betoniek geworden!">
          <a:extLst>
            <a:ext uri="{FF2B5EF4-FFF2-40B4-BE49-F238E27FC236}">
              <a16:creationId xmlns:a16="http://schemas.microsoft.com/office/drawing/2014/main" id="{361FA62B-7253-4A04-88A1-6FEEB253A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2970" y="102870"/>
          <a:ext cx="1512570" cy="40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17145</xdr:colOff>
      <xdr:row>3</xdr:row>
      <xdr:rowOff>55778</xdr:rowOff>
    </xdr:to>
    <xdr:pic>
      <xdr:nvPicPr>
        <xdr:cNvPr id="3" name="dimg_221" descr="B-WARE Research Centre | LinkedIn">
          <a:extLst>
            <a:ext uri="{FF2B5EF4-FFF2-40B4-BE49-F238E27FC236}">
              <a16:creationId xmlns:a16="http://schemas.microsoft.com/office/drawing/2014/main" id="{DDCDA41E-2714-4FAE-8B94-2E6758E1962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3665" y="17145"/>
          <a:ext cx="830580"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19834</xdr:rowOff>
    </xdr:to>
    <xdr:pic>
      <xdr:nvPicPr>
        <xdr:cNvPr id="4" name="dimg_13" descr="STOWA - Kaumera">
          <a:extLst>
            <a:ext uri="{FF2B5EF4-FFF2-40B4-BE49-F238E27FC236}">
              <a16:creationId xmlns:a16="http://schemas.microsoft.com/office/drawing/2014/main" id="{E573737C-2DAD-4576-8E2C-908CF31F9CD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9065"/>
          <a:ext cx="1421130" cy="47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4E847209-D074-47BE-8891-F95B95D31D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415290</xdr:colOff>
      <xdr:row>2</xdr:row>
      <xdr:rowOff>135788</xdr:rowOff>
    </xdr:to>
    <xdr:pic>
      <xdr:nvPicPr>
        <xdr:cNvPr id="5" name="dimg_221" descr="B-WARE Research Centre | LinkedIn">
          <a:extLst>
            <a:ext uri="{FF2B5EF4-FFF2-40B4-BE49-F238E27FC236}">
              <a16:creationId xmlns:a16="http://schemas.microsoft.com/office/drawing/2014/main" id="{6F066A23-1D17-4243-862B-C071B60E9AC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12</xdr:col>
      <xdr:colOff>400050</xdr:colOff>
      <xdr:row>2</xdr:row>
      <xdr:rowOff>97939</xdr:rowOff>
    </xdr:to>
    <xdr:pic>
      <xdr:nvPicPr>
        <xdr:cNvPr id="6" name="dimg_13" descr="STOWA - Kaumera">
          <a:extLst>
            <a:ext uri="{FF2B5EF4-FFF2-40B4-BE49-F238E27FC236}">
              <a16:creationId xmlns:a16="http://schemas.microsoft.com/office/drawing/2014/main" id="{54AF1A4F-0A58-40B5-A61D-99675DA7E22A}"/>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310515</xdr:colOff>
      <xdr:row>0</xdr:row>
      <xdr:rowOff>112396</xdr:rowOff>
    </xdr:from>
    <xdr:to>
      <xdr:col>8</xdr:col>
      <xdr:colOff>169545</xdr:colOff>
      <xdr:row>2</xdr:row>
      <xdr:rowOff>60024</xdr:rowOff>
    </xdr:to>
    <xdr:pic>
      <xdr:nvPicPr>
        <xdr:cNvPr id="4" name="dimg_371" descr="Witteveen + Bos is partner Betoniek geworden!">
          <a:extLst>
            <a:ext uri="{FF2B5EF4-FFF2-40B4-BE49-F238E27FC236}">
              <a16:creationId xmlns:a16="http://schemas.microsoft.com/office/drawing/2014/main" id="{364CF486-3983-472B-9B54-9691CAD55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 y="112396"/>
          <a:ext cx="1516380" cy="357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386715</xdr:colOff>
      <xdr:row>0</xdr:row>
      <xdr:rowOff>0</xdr:rowOff>
    </xdr:from>
    <xdr:to>
      <xdr:col>8</xdr:col>
      <xdr:colOff>1177290</xdr:colOff>
      <xdr:row>2</xdr:row>
      <xdr:rowOff>152933</xdr:rowOff>
    </xdr:to>
    <xdr:pic>
      <xdr:nvPicPr>
        <xdr:cNvPr id="5" name="dimg_221" descr="B-WARE Research Centre | LinkedIn">
          <a:extLst>
            <a:ext uri="{FF2B5EF4-FFF2-40B4-BE49-F238E27FC236}">
              <a16:creationId xmlns:a16="http://schemas.microsoft.com/office/drawing/2014/main" id="{D2CA4ECB-B11E-4E4E-84E5-2E85F1DDD66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206490" y="0"/>
          <a:ext cx="782955" cy="562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110490</xdr:colOff>
      <xdr:row>0</xdr:row>
      <xdr:rowOff>121920</xdr:rowOff>
    </xdr:from>
    <xdr:to>
      <xdr:col>10</xdr:col>
      <xdr:colOff>781050</xdr:colOff>
      <xdr:row>2</xdr:row>
      <xdr:rowOff>116989</xdr:rowOff>
    </xdr:to>
    <xdr:pic>
      <xdr:nvPicPr>
        <xdr:cNvPr id="6" name="dimg_13" descr="STOWA - Kaumera">
          <a:extLst>
            <a:ext uri="{FF2B5EF4-FFF2-40B4-BE49-F238E27FC236}">
              <a16:creationId xmlns:a16="http://schemas.microsoft.com/office/drawing/2014/main" id="{5D58572B-CDB8-4F63-B37F-0A28B211200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349490" y="121920"/>
          <a:ext cx="1354455" cy="404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196215</xdr:colOff>
      <xdr:row>0</xdr:row>
      <xdr:rowOff>104775</xdr:rowOff>
    </xdr:from>
    <xdr:to>
      <xdr:col>8</xdr:col>
      <xdr:colOff>57150</xdr:colOff>
      <xdr:row>2</xdr:row>
      <xdr:rowOff>88598</xdr:rowOff>
    </xdr:to>
    <xdr:pic>
      <xdr:nvPicPr>
        <xdr:cNvPr id="5" name="dimg_371" descr="Witteveen + Bos is partner Betoniek geworden!">
          <a:extLst>
            <a:ext uri="{FF2B5EF4-FFF2-40B4-BE49-F238E27FC236}">
              <a16:creationId xmlns:a16="http://schemas.microsoft.com/office/drawing/2014/main" id="{4FF5D773-164D-48E8-A49C-764605EEE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8465" y="104775"/>
          <a:ext cx="1514475" cy="397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293370</xdr:colOff>
      <xdr:row>0</xdr:row>
      <xdr:rowOff>20955</xdr:rowOff>
    </xdr:from>
    <xdr:to>
      <xdr:col>10</xdr:col>
      <xdr:colOff>20955</xdr:colOff>
      <xdr:row>3</xdr:row>
      <xdr:rowOff>59588</xdr:rowOff>
    </xdr:to>
    <xdr:pic>
      <xdr:nvPicPr>
        <xdr:cNvPr id="6" name="dimg_221" descr="B-WARE Research Centre | LinkedIn">
          <a:extLst>
            <a:ext uri="{FF2B5EF4-FFF2-40B4-BE49-F238E27FC236}">
              <a16:creationId xmlns:a16="http://schemas.microsoft.com/office/drawing/2014/main" id="{64D9B660-948B-4FD6-ADEB-655632BDB70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5570" y="20955"/>
          <a:ext cx="832485" cy="62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234315</xdr:colOff>
      <xdr:row>0</xdr:row>
      <xdr:rowOff>140970</xdr:rowOff>
    </xdr:from>
    <xdr:to>
      <xdr:col>13</xdr:col>
      <xdr:colOff>0</xdr:colOff>
      <xdr:row>3</xdr:row>
      <xdr:rowOff>16024</xdr:rowOff>
    </xdr:to>
    <xdr:pic>
      <xdr:nvPicPr>
        <xdr:cNvPr id="7" name="dimg_13" descr="STOWA - Kaumera">
          <a:extLst>
            <a:ext uri="{FF2B5EF4-FFF2-40B4-BE49-F238E27FC236}">
              <a16:creationId xmlns:a16="http://schemas.microsoft.com/office/drawing/2014/main" id="{4BE9CA54-C0E4-4206-8F79-DE8183A0B7F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1415" y="140970"/>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190500</xdr:colOff>
      <xdr:row>0</xdr:row>
      <xdr:rowOff>152401</xdr:rowOff>
    </xdr:from>
    <xdr:to>
      <xdr:col>8</xdr:col>
      <xdr:colOff>57150</xdr:colOff>
      <xdr:row>2</xdr:row>
      <xdr:rowOff>54309</xdr:rowOff>
    </xdr:to>
    <xdr:pic>
      <xdr:nvPicPr>
        <xdr:cNvPr id="4" name="dimg_371" descr="Witteveen + Bos is partner Betoniek geworden!">
          <a:extLst>
            <a:ext uri="{FF2B5EF4-FFF2-40B4-BE49-F238E27FC236}">
              <a16:creationId xmlns:a16="http://schemas.microsoft.com/office/drawing/2014/main" id="{F8C515D0-5C27-454E-8333-3FFB7A75B1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86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327660</xdr:colOff>
      <xdr:row>0</xdr:row>
      <xdr:rowOff>0</xdr:rowOff>
    </xdr:from>
    <xdr:to>
      <xdr:col>9</xdr:col>
      <xdr:colOff>453390</xdr:colOff>
      <xdr:row>2</xdr:row>
      <xdr:rowOff>131978</xdr:rowOff>
    </xdr:to>
    <xdr:pic>
      <xdr:nvPicPr>
        <xdr:cNvPr id="5" name="dimg_221" descr="B-WARE Research Centre | LinkedIn">
          <a:extLst>
            <a:ext uri="{FF2B5EF4-FFF2-40B4-BE49-F238E27FC236}">
              <a16:creationId xmlns:a16="http://schemas.microsoft.com/office/drawing/2014/main" id="{33325F3D-171A-46FA-871C-4397100B5F1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17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266700</xdr:colOff>
      <xdr:row>0</xdr:row>
      <xdr:rowOff>104775</xdr:rowOff>
    </xdr:from>
    <xdr:to>
      <xdr:col>12</xdr:col>
      <xdr:colOff>400050</xdr:colOff>
      <xdr:row>2</xdr:row>
      <xdr:rowOff>75079</xdr:rowOff>
    </xdr:to>
    <xdr:pic>
      <xdr:nvPicPr>
        <xdr:cNvPr id="6" name="dimg_13" descr="STOWA - Kaumera">
          <a:extLst>
            <a:ext uri="{FF2B5EF4-FFF2-40B4-BE49-F238E27FC236}">
              <a16:creationId xmlns:a16="http://schemas.microsoft.com/office/drawing/2014/main" id="{50A6C361-97EA-4F87-8119-A74D2F933CB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34275" y="104775"/>
          <a:ext cx="1419225" cy="46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152400</xdr:colOff>
      <xdr:row>0</xdr:row>
      <xdr:rowOff>152401</xdr:rowOff>
    </xdr:from>
    <xdr:to>
      <xdr:col>8</xdr:col>
      <xdr:colOff>19050</xdr:colOff>
      <xdr:row>2</xdr:row>
      <xdr:rowOff>58119</xdr:rowOff>
    </xdr:to>
    <xdr:pic>
      <xdr:nvPicPr>
        <xdr:cNvPr id="4" name="dimg_371" descr="Witteveen + Bos is partner Betoniek geworden!">
          <a:extLst>
            <a:ext uri="{FF2B5EF4-FFF2-40B4-BE49-F238E27FC236}">
              <a16:creationId xmlns:a16="http://schemas.microsoft.com/office/drawing/2014/main" id="{84772D3E-12CE-4836-8538-C9B55D7FC4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289560</xdr:colOff>
      <xdr:row>0</xdr:row>
      <xdr:rowOff>0</xdr:rowOff>
    </xdr:from>
    <xdr:to>
      <xdr:col>9</xdr:col>
      <xdr:colOff>419100</xdr:colOff>
      <xdr:row>2</xdr:row>
      <xdr:rowOff>135788</xdr:rowOff>
    </xdr:to>
    <xdr:pic>
      <xdr:nvPicPr>
        <xdr:cNvPr id="5" name="dimg_221" descr="B-WARE Research Centre | LinkedIn">
          <a:extLst>
            <a:ext uri="{FF2B5EF4-FFF2-40B4-BE49-F238E27FC236}">
              <a16:creationId xmlns:a16="http://schemas.microsoft.com/office/drawing/2014/main" id="{5A563929-CBDB-4FC1-97A5-7A8F31E029A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228600</xdr:colOff>
      <xdr:row>0</xdr:row>
      <xdr:rowOff>137160</xdr:rowOff>
    </xdr:from>
    <xdr:to>
      <xdr:col>12</xdr:col>
      <xdr:colOff>531495</xdr:colOff>
      <xdr:row>2</xdr:row>
      <xdr:rowOff>97939</xdr:rowOff>
    </xdr:to>
    <xdr:pic>
      <xdr:nvPicPr>
        <xdr:cNvPr id="6" name="dimg_13" descr="STOWA - Kaumera">
          <a:extLst>
            <a:ext uri="{FF2B5EF4-FFF2-40B4-BE49-F238E27FC236}">
              <a16:creationId xmlns:a16="http://schemas.microsoft.com/office/drawing/2014/main" id="{FE6A9FA7-6430-406E-8825-F62D50451CE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182880</xdr:colOff>
      <xdr:row>0</xdr:row>
      <xdr:rowOff>152401</xdr:rowOff>
    </xdr:from>
    <xdr:to>
      <xdr:col>8</xdr:col>
      <xdr:colOff>38100</xdr:colOff>
      <xdr:row>2</xdr:row>
      <xdr:rowOff>54309</xdr:rowOff>
    </xdr:to>
    <xdr:pic>
      <xdr:nvPicPr>
        <xdr:cNvPr id="4" name="dimg_371" descr="Witteveen + Bos is partner Betoniek geworden!">
          <a:extLst>
            <a:ext uri="{FF2B5EF4-FFF2-40B4-BE49-F238E27FC236}">
              <a16:creationId xmlns:a16="http://schemas.microsoft.com/office/drawing/2014/main" id="{F0DD3506-479A-4F3F-B3E5-4EDF0FB02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320040</xdr:colOff>
      <xdr:row>0</xdr:row>
      <xdr:rowOff>0</xdr:rowOff>
    </xdr:from>
    <xdr:to>
      <xdr:col>9</xdr:col>
      <xdr:colOff>434340</xdr:colOff>
      <xdr:row>2</xdr:row>
      <xdr:rowOff>131978</xdr:rowOff>
    </xdr:to>
    <xdr:pic>
      <xdr:nvPicPr>
        <xdr:cNvPr id="5" name="dimg_221" descr="B-WARE Research Centre | LinkedIn">
          <a:extLst>
            <a:ext uri="{FF2B5EF4-FFF2-40B4-BE49-F238E27FC236}">
              <a16:creationId xmlns:a16="http://schemas.microsoft.com/office/drawing/2014/main" id="{4F408A68-E045-41C9-ABE8-6C0934AEDC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693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259080</xdr:colOff>
      <xdr:row>0</xdr:row>
      <xdr:rowOff>137160</xdr:rowOff>
    </xdr:from>
    <xdr:to>
      <xdr:col>13</xdr:col>
      <xdr:colOff>15240</xdr:colOff>
      <xdr:row>2</xdr:row>
      <xdr:rowOff>94129</xdr:rowOff>
    </xdr:to>
    <xdr:pic>
      <xdr:nvPicPr>
        <xdr:cNvPr id="6" name="dimg_13" descr="STOWA - Kaumera">
          <a:extLst>
            <a:ext uri="{FF2B5EF4-FFF2-40B4-BE49-F238E27FC236}">
              <a16:creationId xmlns:a16="http://schemas.microsoft.com/office/drawing/2014/main" id="{130CAB6A-256B-4D48-AFC7-F73B4CDE22F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057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160020</xdr:colOff>
      <xdr:row>0</xdr:row>
      <xdr:rowOff>152401</xdr:rowOff>
    </xdr:from>
    <xdr:to>
      <xdr:col>8</xdr:col>
      <xdr:colOff>15240</xdr:colOff>
      <xdr:row>2</xdr:row>
      <xdr:rowOff>54309</xdr:rowOff>
    </xdr:to>
    <xdr:pic>
      <xdr:nvPicPr>
        <xdr:cNvPr id="4" name="dimg_371" descr="Witteveen + Bos is partner Betoniek geworden!">
          <a:extLst>
            <a:ext uri="{FF2B5EF4-FFF2-40B4-BE49-F238E27FC236}">
              <a16:creationId xmlns:a16="http://schemas.microsoft.com/office/drawing/2014/main" id="{315119BE-0439-45F9-9D3E-BD794A49E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058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297180</xdr:colOff>
      <xdr:row>0</xdr:row>
      <xdr:rowOff>0</xdr:rowOff>
    </xdr:from>
    <xdr:to>
      <xdr:col>9</xdr:col>
      <xdr:colOff>415290</xdr:colOff>
      <xdr:row>2</xdr:row>
      <xdr:rowOff>131978</xdr:rowOff>
    </xdr:to>
    <xdr:pic>
      <xdr:nvPicPr>
        <xdr:cNvPr id="5" name="dimg_221" descr="B-WARE Research Centre | LinkedIn">
          <a:extLst>
            <a:ext uri="{FF2B5EF4-FFF2-40B4-BE49-F238E27FC236}">
              <a16:creationId xmlns:a16="http://schemas.microsoft.com/office/drawing/2014/main" id="{EB5AD88E-03C6-478D-9175-312243D37FE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2366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236220</xdr:colOff>
      <xdr:row>0</xdr:row>
      <xdr:rowOff>137160</xdr:rowOff>
    </xdr:from>
    <xdr:to>
      <xdr:col>13</xdr:col>
      <xdr:colOff>0</xdr:colOff>
      <xdr:row>2</xdr:row>
      <xdr:rowOff>94129</xdr:rowOff>
    </xdr:to>
    <xdr:pic>
      <xdr:nvPicPr>
        <xdr:cNvPr id="6" name="dimg_13" descr="STOWA - Kaumera">
          <a:extLst>
            <a:ext uri="{FF2B5EF4-FFF2-40B4-BE49-F238E27FC236}">
              <a16:creationId xmlns:a16="http://schemas.microsoft.com/office/drawing/2014/main" id="{9BB3AC87-B701-4BF0-ACA3-62A3ED8348D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5998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160020</xdr:colOff>
      <xdr:row>0</xdr:row>
      <xdr:rowOff>152401</xdr:rowOff>
    </xdr:from>
    <xdr:to>
      <xdr:col>8</xdr:col>
      <xdr:colOff>15240</xdr:colOff>
      <xdr:row>2</xdr:row>
      <xdr:rowOff>54309</xdr:rowOff>
    </xdr:to>
    <xdr:pic>
      <xdr:nvPicPr>
        <xdr:cNvPr id="4" name="dimg_371" descr="Witteveen + Bos is partner Betoniek geworden!">
          <a:extLst>
            <a:ext uri="{FF2B5EF4-FFF2-40B4-BE49-F238E27FC236}">
              <a16:creationId xmlns:a16="http://schemas.microsoft.com/office/drawing/2014/main" id="{6433F1BD-A366-405F-B4A8-8F55E61DD9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820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297180</xdr:colOff>
      <xdr:row>0</xdr:row>
      <xdr:rowOff>0</xdr:rowOff>
    </xdr:from>
    <xdr:to>
      <xdr:col>9</xdr:col>
      <xdr:colOff>434340</xdr:colOff>
      <xdr:row>2</xdr:row>
      <xdr:rowOff>131978</xdr:rowOff>
    </xdr:to>
    <xdr:pic>
      <xdr:nvPicPr>
        <xdr:cNvPr id="5" name="dimg_221" descr="B-WARE Research Centre | LinkedIn">
          <a:extLst>
            <a:ext uri="{FF2B5EF4-FFF2-40B4-BE49-F238E27FC236}">
              <a16:creationId xmlns:a16="http://schemas.microsoft.com/office/drawing/2014/main" id="{0A5E90E6-741F-4014-9CD5-D3865709D3D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128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236220</xdr:colOff>
      <xdr:row>0</xdr:row>
      <xdr:rowOff>137160</xdr:rowOff>
    </xdr:from>
    <xdr:to>
      <xdr:col>13</xdr:col>
      <xdr:colOff>0</xdr:colOff>
      <xdr:row>2</xdr:row>
      <xdr:rowOff>94129</xdr:rowOff>
    </xdr:to>
    <xdr:pic>
      <xdr:nvPicPr>
        <xdr:cNvPr id="6" name="dimg_13" descr="STOWA - Kaumera">
          <a:extLst>
            <a:ext uri="{FF2B5EF4-FFF2-40B4-BE49-F238E27FC236}">
              <a16:creationId xmlns:a16="http://schemas.microsoft.com/office/drawing/2014/main" id="{DF6096DE-17F7-428A-8CBF-521B515202B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6760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167640</xdr:colOff>
      <xdr:row>0</xdr:row>
      <xdr:rowOff>152401</xdr:rowOff>
    </xdr:from>
    <xdr:to>
      <xdr:col>8</xdr:col>
      <xdr:colOff>15240</xdr:colOff>
      <xdr:row>2</xdr:row>
      <xdr:rowOff>54309</xdr:rowOff>
    </xdr:to>
    <xdr:pic>
      <xdr:nvPicPr>
        <xdr:cNvPr id="4" name="dimg_371" descr="Witteveen + Bos is partner Betoniek geworden!">
          <a:extLst>
            <a:ext uri="{FF2B5EF4-FFF2-40B4-BE49-F238E27FC236}">
              <a16:creationId xmlns:a16="http://schemas.microsoft.com/office/drawing/2014/main" id="{00D307A8-31FC-4874-97AF-531A96081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304800</xdr:colOff>
      <xdr:row>0</xdr:row>
      <xdr:rowOff>0</xdr:rowOff>
    </xdr:from>
    <xdr:to>
      <xdr:col>9</xdr:col>
      <xdr:colOff>434340</xdr:colOff>
      <xdr:row>2</xdr:row>
      <xdr:rowOff>131978</xdr:rowOff>
    </xdr:to>
    <xdr:pic>
      <xdr:nvPicPr>
        <xdr:cNvPr id="5" name="dimg_221" descr="B-WARE Research Centre | LinkedIn">
          <a:extLst>
            <a:ext uri="{FF2B5EF4-FFF2-40B4-BE49-F238E27FC236}">
              <a16:creationId xmlns:a16="http://schemas.microsoft.com/office/drawing/2014/main" id="{27750692-3BD2-46D4-8A70-75525F10A16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243840</xdr:colOff>
      <xdr:row>0</xdr:row>
      <xdr:rowOff>137160</xdr:rowOff>
    </xdr:from>
    <xdr:to>
      <xdr:col>13</xdr:col>
      <xdr:colOff>19050</xdr:colOff>
      <xdr:row>2</xdr:row>
      <xdr:rowOff>94129</xdr:rowOff>
    </xdr:to>
    <xdr:pic>
      <xdr:nvPicPr>
        <xdr:cNvPr id="6" name="dimg_13" descr="STOWA - Kaumera">
          <a:extLst>
            <a:ext uri="{FF2B5EF4-FFF2-40B4-BE49-F238E27FC236}">
              <a16:creationId xmlns:a16="http://schemas.microsoft.com/office/drawing/2014/main" id="{59BD3EE3-E0D4-4DAF-A54E-D122EE4A043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175260</xdr:colOff>
      <xdr:row>0</xdr:row>
      <xdr:rowOff>167641</xdr:rowOff>
    </xdr:from>
    <xdr:to>
      <xdr:col>8</xdr:col>
      <xdr:colOff>17145</xdr:colOff>
      <xdr:row>2</xdr:row>
      <xdr:rowOff>56214</xdr:rowOff>
    </xdr:to>
    <xdr:pic>
      <xdr:nvPicPr>
        <xdr:cNvPr id="4" name="dimg_371" descr="Witteveen + Bos is partner Betoniek geworden!">
          <a:extLst>
            <a:ext uri="{FF2B5EF4-FFF2-40B4-BE49-F238E27FC236}">
              <a16:creationId xmlns:a16="http://schemas.microsoft.com/office/drawing/2014/main" id="{13882D21-D643-4696-A9A5-55F0EC559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5820" y="16764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312420</xdr:colOff>
      <xdr:row>0</xdr:row>
      <xdr:rowOff>15240</xdr:rowOff>
    </xdr:from>
    <xdr:to>
      <xdr:col>9</xdr:col>
      <xdr:colOff>421005</xdr:colOff>
      <xdr:row>2</xdr:row>
      <xdr:rowOff>135788</xdr:rowOff>
    </xdr:to>
    <xdr:pic>
      <xdr:nvPicPr>
        <xdr:cNvPr id="5" name="dimg_221" descr="B-WARE Research Centre | LinkedIn">
          <a:extLst>
            <a:ext uri="{FF2B5EF4-FFF2-40B4-BE49-F238E27FC236}">
              <a16:creationId xmlns:a16="http://schemas.microsoft.com/office/drawing/2014/main" id="{3886D76B-D824-4A1A-B8AA-4FE36173950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38900" y="1524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251460</xdr:colOff>
      <xdr:row>0</xdr:row>
      <xdr:rowOff>152400</xdr:rowOff>
    </xdr:from>
    <xdr:to>
      <xdr:col>13</xdr:col>
      <xdr:colOff>19050</xdr:colOff>
      <xdr:row>2</xdr:row>
      <xdr:rowOff>134134</xdr:rowOff>
    </xdr:to>
    <xdr:pic>
      <xdr:nvPicPr>
        <xdr:cNvPr id="6" name="dimg_13" descr="STOWA - Kaumera">
          <a:extLst>
            <a:ext uri="{FF2B5EF4-FFF2-40B4-BE49-F238E27FC236}">
              <a16:creationId xmlns:a16="http://schemas.microsoft.com/office/drawing/2014/main" id="{8A368955-4AED-44BC-B6D9-D8D2ADABFB2D}"/>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475220" y="15240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205740</xdr:colOff>
      <xdr:row>0</xdr:row>
      <xdr:rowOff>152401</xdr:rowOff>
    </xdr:from>
    <xdr:to>
      <xdr:col>8</xdr:col>
      <xdr:colOff>57150</xdr:colOff>
      <xdr:row>2</xdr:row>
      <xdr:rowOff>58119</xdr:rowOff>
    </xdr:to>
    <xdr:pic>
      <xdr:nvPicPr>
        <xdr:cNvPr id="4" name="dimg_371" descr="Witteveen + Bos is partner Betoniek geworden!">
          <a:extLst>
            <a:ext uri="{FF2B5EF4-FFF2-40B4-BE49-F238E27FC236}">
              <a16:creationId xmlns:a16="http://schemas.microsoft.com/office/drawing/2014/main" id="{6836252E-822F-4BF7-B75F-87001001B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3920" y="152401"/>
          <a:ext cx="1501140" cy="38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342900</xdr:colOff>
      <xdr:row>0</xdr:row>
      <xdr:rowOff>0</xdr:rowOff>
    </xdr:from>
    <xdr:to>
      <xdr:col>9</xdr:col>
      <xdr:colOff>457200</xdr:colOff>
      <xdr:row>2</xdr:row>
      <xdr:rowOff>135788</xdr:rowOff>
    </xdr:to>
    <xdr:pic>
      <xdr:nvPicPr>
        <xdr:cNvPr id="5" name="dimg_221" descr="B-WARE Research Centre | LinkedIn">
          <a:extLst>
            <a:ext uri="{FF2B5EF4-FFF2-40B4-BE49-F238E27FC236}">
              <a16:creationId xmlns:a16="http://schemas.microsoft.com/office/drawing/2014/main" id="{E3989A19-6CC3-4C35-A904-B7CA4CA5B25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01" b="11599"/>
        <a:stretch/>
      </xdr:blipFill>
      <xdr:spPr bwMode="auto">
        <a:xfrm>
          <a:off x="6477000" y="0"/>
          <a:ext cx="815340" cy="619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281940</xdr:colOff>
      <xdr:row>0</xdr:row>
      <xdr:rowOff>137160</xdr:rowOff>
    </xdr:from>
    <xdr:to>
      <xdr:col>13</xdr:col>
      <xdr:colOff>53340</xdr:colOff>
      <xdr:row>2</xdr:row>
      <xdr:rowOff>97939</xdr:rowOff>
    </xdr:to>
    <xdr:pic>
      <xdr:nvPicPr>
        <xdr:cNvPr id="6" name="dimg_13" descr="STOWA - Kaumera">
          <a:extLst>
            <a:ext uri="{FF2B5EF4-FFF2-40B4-BE49-F238E27FC236}">
              <a16:creationId xmlns:a16="http://schemas.microsoft.com/office/drawing/2014/main" id="{A0C8379E-7BA2-417D-BC4C-DF0BAE416BD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97" b="18957"/>
        <a:stretch/>
      </xdr:blipFill>
      <xdr:spPr bwMode="auto">
        <a:xfrm>
          <a:off x="7513320" y="137160"/>
          <a:ext cx="1409700" cy="45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kp.rws.nl/geoviewer/water-guideline-views/Oppervlaktewater_vlak_lijn_groe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EA9D-F45A-4D80-8D89-2A751634209F}">
  <dimension ref="B2:W150"/>
  <sheetViews>
    <sheetView tabSelected="1" workbookViewId="0"/>
  </sheetViews>
  <sheetFormatPr defaultRowHeight="13.2" x14ac:dyDescent="0.3"/>
  <cols>
    <col min="23" max="23" width="16.625" customWidth="1"/>
  </cols>
  <sheetData>
    <row r="2" spans="2:23" x14ac:dyDescent="0.3">
      <c r="B2" s="139" t="s">
        <v>0</v>
      </c>
      <c r="C2" s="140"/>
      <c r="D2" s="140"/>
      <c r="E2" s="140"/>
      <c r="F2" s="140"/>
      <c r="G2" s="140"/>
      <c r="H2" s="140"/>
      <c r="I2" s="140"/>
      <c r="J2" s="140"/>
      <c r="K2" s="140"/>
      <c r="L2" s="140"/>
      <c r="M2" s="140"/>
      <c r="N2" s="140"/>
      <c r="O2" s="140"/>
      <c r="P2" s="140"/>
      <c r="Q2" s="140"/>
      <c r="R2" s="140"/>
      <c r="S2" s="140"/>
      <c r="T2" s="140"/>
      <c r="U2" s="140"/>
      <c r="V2" s="140"/>
      <c r="W2" s="141"/>
    </row>
    <row r="4" spans="2:23" x14ac:dyDescent="0.3">
      <c r="B4" s="90" t="s">
        <v>1</v>
      </c>
      <c r="C4" s="55"/>
      <c r="D4" s="55"/>
      <c r="E4" s="55"/>
      <c r="F4" s="55"/>
      <c r="G4" s="55"/>
      <c r="H4" s="55"/>
      <c r="I4" s="55"/>
      <c r="J4" s="55"/>
      <c r="K4" s="55"/>
      <c r="L4" s="55"/>
      <c r="M4" s="55"/>
      <c r="N4" s="55"/>
      <c r="O4" s="55"/>
      <c r="P4" s="55"/>
      <c r="Q4" s="55"/>
      <c r="R4" s="55"/>
      <c r="S4" s="55"/>
      <c r="T4" s="55"/>
      <c r="U4" s="55"/>
      <c r="V4" s="55"/>
      <c r="W4" s="56"/>
    </row>
    <row r="5" spans="2:23" x14ac:dyDescent="0.3">
      <c r="B5" s="57" t="s">
        <v>471</v>
      </c>
      <c r="C5" s="58"/>
      <c r="D5" s="58"/>
      <c r="E5" s="58"/>
      <c r="F5" s="58"/>
      <c r="G5" s="58"/>
      <c r="H5" s="58"/>
      <c r="I5" s="58"/>
      <c r="J5" s="58"/>
      <c r="K5" s="58"/>
      <c r="L5" s="58"/>
      <c r="M5" s="58"/>
      <c r="N5" s="58"/>
      <c r="O5" s="58"/>
      <c r="P5" s="58"/>
      <c r="Q5" s="58"/>
      <c r="R5" s="58"/>
      <c r="S5" s="58"/>
      <c r="T5" s="58"/>
      <c r="U5" s="58"/>
      <c r="V5" s="58"/>
      <c r="W5" s="59"/>
    </row>
    <row r="6" spans="2:23" x14ac:dyDescent="0.3">
      <c r="B6" s="57" t="s">
        <v>472</v>
      </c>
      <c r="C6" s="58"/>
      <c r="D6" s="58"/>
      <c r="E6" s="58"/>
      <c r="F6" s="58"/>
      <c r="G6" s="58"/>
      <c r="H6" s="58"/>
      <c r="I6" s="58"/>
      <c r="J6" s="58"/>
      <c r="K6" s="58"/>
      <c r="L6" s="58"/>
      <c r="M6" s="58"/>
      <c r="N6" s="58"/>
      <c r="O6" s="58"/>
      <c r="P6" s="58"/>
      <c r="Q6" s="58"/>
      <c r="R6" s="58"/>
      <c r="S6" s="58"/>
      <c r="T6" s="58"/>
      <c r="U6" s="58"/>
      <c r="V6" s="58"/>
      <c r="W6" s="59"/>
    </row>
    <row r="7" spans="2:23" x14ac:dyDescent="0.3">
      <c r="B7" s="57" t="s">
        <v>473</v>
      </c>
      <c r="C7" s="58"/>
      <c r="D7" s="58"/>
      <c r="E7" s="58"/>
      <c r="F7" s="58"/>
      <c r="G7" s="58"/>
      <c r="H7" s="58"/>
      <c r="I7" s="58"/>
      <c r="J7" s="58"/>
      <c r="K7" s="58"/>
      <c r="L7" s="58"/>
      <c r="M7" s="58"/>
      <c r="N7" s="58"/>
      <c r="O7" s="58"/>
      <c r="P7" s="58"/>
      <c r="Q7" s="58"/>
      <c r="R7" s="58"/>
      <c r="S7" s="58"/>
      <c r="T7" s="58"/>
      <c r="U7" s="58"/>
      <c r="V7" s="58"/>
      <c r="W7" s="59"/>
    </row>
    <row r="8" spans="2:23" x14ac:dyDescent="0.3">
      <c r="B8" s="57" t="s">
        <v>474</v>
      </c>
      <c r="C8" s="58"/>
      <c r="D8" s="58"/>
      <c r="E8" s="58"/>
      <c r="F8" s="58"/>
      <c r="G8" s="58"/>
      <c r="H8" s="58"/>
      <c r="I8" s="58"/>
      <c r="J8" s="58"/>
      <c r="K8" s="58"/>
      <c r="L8" s="58"/>
      <c r="M8" s="58"/>
      <c r="N8" s="58"/>
      <c r="O8" s="58"/>
      <c r="P8" s="58"/>
      <c r="Q8" s="58"/>
      <c r="R8" s="58"/>
      <c r="S8" s="58"/>
      <c r="T8" s="58"/>
      <c r="U8" s="58"/>
      <c r="V8" s="58"/>
      <c r="W8" s="59"/>
    </row>
    <row r="9" spans="2:23" x14ac:dyDescent="0.3">
      <c r="B9" s="57" t="s">
        <v>475</v>
      </c>
      <c r="C9" s="58"/>
      <c r="D9" s="58"/>
      <c r="E9" s="58"/>
      <c r="F9" s="58"/>
      <c r="G9" s="58"/>
      <c r="H9" s="58"/>
      <c r="I9" s="58"/>
      <c r="J9" s="58"/>
      <c r="K9" s="58"/>
      <c r="L9" s="58"/>
      <c r="M9" s="58"/>
      <c r="N9" s="58"/>
      <c r="O9" s="58"/>
      <c r="P9" s="58"/>
      <c r="Q9" s="58"/>
      <c r="R9" s="58"/>
      <c r="S9" s="58"/>
      <c r="T9" s="58"/>
      <c r="U9" s="58"/>
      <c r="V9" s="58"/>
      <c r="W9" s="59"/>
    </row>
    <row r="10" spans="2:23" x14ac:dyDescent="0.3">
      <c r="B10" s="114" t="s">
        <v>476</v>
      </c>
      <c r="C10" s="58"/>
      <c r="D10" s="58"/>
      <c r="E10" s="58"/>
      <c r="F10" s="58"/>
      <c r="G10" s="58"/>
      <c r="H10" s="58"/>
      <c r="I10" s="58"/>
      <c r="J10" s="58"/>
      <c r="K10" s="58"/>
      <c r="L10" s="58"/>
      <c r="M10" s="58"/>
      <c r="N10" s="58"/>
      <c r="O10" s="58"/>
      <c r="P10" s="58"/>
      <c r="Q10" s="58"/>
      <c r="R10" s="58"/>
      <c r="S10" s="58"/>
      <c r="T10" s="58"/>
      <c r="U10" s="58"/>
      <c r="V10" s="58"/>
      <c r="W10" s="59"/>
    </row>
    <row r="11" spans="2:23" x14ac:dyDescent="0.3">
      <c r="B11" s="57"/>
      <c r="C11" s="58"/>
      <c r="D11" s="58"/>
      <c r="E11" s="58"/>
      <c r="F11" s="58"/>
      <c r="G11" s="58"/>
      <c r="H11" s="58"/>
      <c r="I11" s="58"/>
      <c r="J11" s="58"/>
      <c r="K11" s="58"/>
      <c r="L11" s="58"/>
      <c r="M11" s="58"/>
      <c r="N11" s="58"/>
      <c r="O11" s="58"/>
      <c r="P11" s="58"/>
      <c r="Q11" s="58"/>
      <c r="R11" s="58"/>
      <c r="S11" s="58"/>
      <c r="T11" s="58"/>
      <c r="U11" s="58"/>
      <c r="V11" s="58"/>
      <c r="W11" s="59"/>
    </row>
    <row r="12" spans="2:23" x14ac:dyDescent="0.3">
      <c r="B12" s="57" t="s">
        <v>2</v>
      </c>
      <c r="C12" s="58"/>
      <c r="D12" s="58"/>
      <c r="E12" s="58"/>
      <c r="F12" s="58"/>
      <c r="G12" s="58"/>
      <c r="H12" s="58"/>
      <c r="I12" s="58"/>
      <c r="J12" s="58"/>
      <c r="K12" s="58"/>
      <c r="L12" s="58"/>
      <c r="M12" s="58"/>
      <c r="N12" s="58"/>
      <c r="O12" s="58"/>
      <c r="P12" s="58"/>
      <c r="Q12" s="58"/>
      <c r="R12" s="58"/>
      <c r="S12" s="58"/>
      <c r="T12" s="58"/>
      <c r="U12" s="58"/>
      <c r="V12" s="58"/>
      <c r="W12" s="59"/>
    </row>
    <row r="13" spans="2:23" x14ac:dyDescent="0.3">
      <c r="B13" s="57" t="s">
        <v>3</v>
      </c>
      <c r="C13" s="58"/>
      <c r="D13" s="58"/>
      <c r="E13" s="58"/>
      <c r="F13" s="58"/>
      <c r="G13" s="58"/>
      <c r="H13" s="58"/>
      <c r="I13" s="58"/>
      <c r="J13" s="58"/>
      <c r="K13" s="58"/>
      <c r="L13" s="58"/>
      <c r="M13" s="58"/>
      <c r="N13" s="58"/>
      <c r="O13" s="58"/>
      <c r="P13" s="58"/>
      <c r="Q13" s="58"/>
      <c r="R13" s="58"/>
      <c r="S13" s="58"/>
      <c r="T13" s="58"/>
      <c r="U13" s="58"/>
      <c r="V13" s="58"/>
      <c r="W13" s="59"/>
    </row>
    <row r="14" spans="2:23" x14ac:dyDescent="0.3">
      <c r="B14" s="79" t="s">
        <v>4</v>
      </c>
      <c r="C14" s="58"/>
      <c r="D14" s="58"/>
      <c r="E14" s="58"/>
      <c r="F14" s="58"/>
      <c r="G14" s="58"/>
      <c r="H14" s="58"/>
      <c r="I14" s="58"/>
      <c r="J14" s="58"/>
      <c r="K14" s="58"/>
      <c r="L14" s="58"/>
      <c r="M14" s="58"/>
      <c r="N14" s="58"/>
      <c r="O14" s="58"/>
      <c r="P14" s="58"/>
      <c r="Q14" s="58"/>
      <c r="R14" s="58"/>
      <c r="S14" s="58"/>
      <c r="T14" s="58"/>
      <c r="U14" s="58"/>
      <c r="V14" s="58"/>
      <c r="W14" s="59"/>
    </row>
    <row r="15" spans="2:23" x14ac:dyDescent="0.3">
      <c r="B15" s="79" t="s">
        <v>5</v>
      </c>
      <c r="C15" s="58"/>
      <c r="D15" s="58"/>
      <c r="E15" s="58"/>
      <c r="F15" s="58"/>
      <c r="G15" s="58"/>
      <c r="H15" s="58"/>
      <c r="I15" s="58"/>
      <c r="J15" s="58"/>
      <c r="K15" s="58"/>
      <c r="L15" s="58"/>
      <c r="M15" s="58"/>
      <c r="N15" s="58"/>
      <c r="O15" s="58"/>
      <c r="P15" s="58"/>
      <c r="Q15" s="58"/>
      <c r="R15" s="58"/>
      <c r="S15" s="58"/>
      <c r="T15" s="58"/>
      <c r="U15" s="58"/>
      <c r="V15" s="58"/>
      <c r="W15" s="59"/>
    </row>
    <row r="16" spans="2:23" x14ac:dyDescent="0.3">
      <c r="B16" s="79"/>
      <c r="C16" s="58"/>
      <c r="D16" s="58"/>
      <c r="E16" s="58"/>
      <c r="F16" s="58"/>
      <c r="G16" s="58"/>
      <c r="H16" s="58"/>
      <c r="I16" s="58"/>
      <c r="J16" s="58"/>
      <c r="K16" s="58"/>
      <c r="L16" s="58"/>
      <c r="M16" s="58"/>
      <c r="N16" s="58"/>
      <c r="O16" s="58"/>
      <c r="P16" s="58"/>
      <c r="Q16" s="58"/>
      <c r="R16" s="58"/>
      <c r="S16" s="58"/>
      <c r="T16" s="58"/>
      <c r="U16" s="58"/>
      <c r="V16" s="58"/>
      <c r="W16" s="59"/>
    </row>
    <row r="17" spans="2:23" x14ac:dyDescent="0.3">
      <c r="B17" s="57" t="s">
        <v>463</v>
      </c>
      <c r="C17" s="58"/>
      <c r="D17" s="58"/>
      <c r="E17" s="58"/>
      <c r="F17" s="58"/>
      <c r="G17" s="58"/>
      <c r="H17" s="58"/>
      <c r="I17" s="58"/>
      <c r="J17" s="58"/>
      <c r="K17" s="58"/>
      <c r="L17" s="58"/>
      <c r="M17" s="58"/>
      <c r="N17" s="58"/>
      <c r="O17" s="58"/>
      <c r="P17" s="58"/>
      <c r="Q17" s="58"/>
      <c r="R17" s="58"/>
      <c r="S17" s="58"/>
      <c r="T17" s="58"/>
      <c r="U17" s="58"/>
      <c r="V17" s="58"/>
      <c r="W17" s="59"/>
    </row>
    <row r="18" spans="2:23" x14ac:dyDescent="0.3">
      <c r="B18" s="57" t="s">
        <v>620</v>
      </c>
      <c r="C18" s="58"/>
      <c r="D18" s="58"/>
      <c r="E18" s="58"/>
      <c r="F18" s="58"/>
      <c r="G18" s="58"/>
      <c r="H18" s="58"/>
      <c r="I18" s="58"/>
      <c r="J18" s="58"/>
      <c r="K18" s="58"/>
      <c r="L18" s="58"/>
      <c r="M18" s="58"/>
      <c r="N18" s="58"/>
      <c r="O18" s="58"/>
      <c r="P18" s="58"/>
      <c r="Q18" s="58"/>
      <c r="R18" s="58"/>
      <c r="S18" s="58"/>
      <c r="T18" s="58"/>
      <c r="U18" s="58"/>
      <c r="V18" s="58"/>
      <c r="W18" s="59"/>
    </row>
    <row r="19" spans="2:23" x14ac:dyDescent="0.3">
      <c r="B19" s="57" t="s">
        <v>6</v>
      </c>
      <c r="C19" s="58"/>
      <c r="D19" s="58"/>
      <c r="E19" s="58"/>
      <c r="F19" s="58"/>
      <c r="G19" s="58"/>
      <c r="H19" s="58"/>
      <c r="I19" s="58"/>
      <c r="J19" s="58"/>
      <c r="K19" s="58"/>
      <c r="L19" s="58"/>
      <c r="M19" s="58"/>
      <c r="N19" s="58"/>
      <c r="O19" s="58"/>
      <c r="P19" s="58"/>
      <c r="Q19" s="58"/>
      <c r="R19" s="58"/>
      <c r="S19" s="58"/>
      <c r="T19" s="58"/>
      <c r="U19" s="58"/>
      <c r="V19" s="58"/>
      <c r="W19" s="59"/>
    </row>
    <row r="20" spans="2:23" x14ac:dyDescent="0.3">
      <c r="B20" s="67" t="s">
        <v>7</v>
      </c>
      <c r="C20" s="61"/>
      <c r="D20" s="61"/>
      <c r="E20" s="61"/>
      <c r="F20" s="61"/>
      <c r="G20" s="61"/>
      <c r="H20" s="61"/>
      <c r="I20" s="61"/>
      <c r="J20" s="61"/>
      <c r="K20" s="61"/>
      <c r="L20" s="61"/>
      <c r="M20" s="61"/>
      <c r="N20" s="61"/>
      <c r="O20" s="61"/>
      <c r="P20" s="61"/>
      <c r="Q20" s="61"/>
      <c r="R20" s="61"/>
      <c r="S20" s="61"/>
      <c r="T20" s="61"/>
      <c r="U20" s="61"/>
      <c r="V20" s="61"/>
      <c r="W20" s="62"/>
    </row>
    <row r="22" spans="2:23" x14ac:dyDescent="0.3">
      <c r="B22" s="86" t="s">
        <v>8</v>
      </c>
    </row>
    <row r="24" spans="2:23" x14ac:dyDescent="0.3">
      <c r="B24" s="100" t="s">
        <v>9</v>
      </c>
      <c r="C24" s="92"/>
      <c r="D24" s="92"/>
      <c r="E24" s="92"/>
      <c r="F24" s="92"/>
      <c r="G24" s="92"/>
      <c r="H24" s="92"/>
      <c r="I24" s="92"/>
      <c r="J24" s="92"/>
      <c r="K24" s="92"/>
      <c r="L24" s="92"/>
      <c r="M24" s="92"/>
      <c r="N24" s="92"/>
      <c r="O24" s="92"/>
      <c r="P24" s="92"/>
      <c r="Q24" s="92"/>
      <c r="R24" s="92"/>
      <c r="S24" s="92"/>
      <c r="T24" s="92"/>
      <c r="U24" s="92"/>
      <c r="V24" s="92"/>
      <c r="W24" s="93"/>
    </row>
    <row r="25" spans="2:23" x14ac:dyDescent="0.3">
      <c r="B25" s="94" t="s">
        <v>10</v>
      </c>
      <c r="C25" s="49"/>
      <c r="D25" s="49"/>
      <c r="E25" s="49"/>
      <c r="F25" s="49"/>
      <c r="G25" s="49"/>
      <c r="H25" s="49"/>
      <c r="I25" s="49"/>
      <c r="J25" s="49"/>
      <c r="K25" s="49"/>
      <c r="L25" s="49"/>
      <c r="M25" s="49"/>
      <c r="N25" s="49"/>
      <c r="O25" s="49"/>
      <c r="P25" s="49"/>
      <c r="Q25" s="49"/>
      <c r="R25" s="49"/>
      <c r="S25" s="49"/>
      <c r="T25" s="49"/>
      <c r="U25" s="49"/>
      <c r="V25" s="49"/>
      <c r="W25" s="50"/>
    </row>
    <row r="26" spans="2:23" x14ac:dyDescent="0.3">
      <c r="B26" s="142" t="s">
        <v>627</v>
      </c>
      <c r="C26" s="49"/>
      <c r="D26" s="49"/>
      <c r="E26" s="49"/>
      <c r="F26" s="49"/>
      <c r="G26" s="49"/>
      <c r="H26" s="49"/>
      <c r="I26" s="49"/>
      <c r="J26" s="49"/>
      <c r="K26" s="49"/>
      <c r="L26" s="49"/>
      <c r="M26" s="49"/>
      <c r="N26" s="49"/>
      <c r="O26" s="49"/>
      <c r="P26" s="49"/>
      <c r="Q26" s="49"/>
      <c r="R26" s="49"/>
      <c r="S26" s="49"/>
      <c r="T26" s="49"/>
      <c r="U26" s="49"/>
      <c r="V26" s="49"/>
      <c r="W26" s="50"/>
    </row>
    <row r="27" spans="2:23" x14ac:dyDescent="0.3">
      <c r="B27" s="95" t="s">
        <v>11</v>
      </c>
      <c r="C27" s="49"/>
      <c r="D27" s="49"/>
      <c r="E27" s="49"/>
      <c r="F27" s="49"/>
      <c r="G27" s="49"/>
      <c r="H27" s="49"/>
      <c r="I27" s="49"/>
      <c r="J27" s="49"/>
      <c r="K27" s="49"/>
      <c r="L27" s="49"/>
      <c r="M27" s="49"/>
      <c r="N27" s="49"/>
      <c r="O27" s="49"/>
      <c r="P27" s="49"/>
      <c r="Q27" s="49"/>
      <c r="R27" s="49"/>
      <c r="S27" s="49"/>
      <c r="T27" s="49"/>
      <c r="U27" s="49"/>
      <c r="V27" s="49"/>
      <c r="W27" s="50"/>
    </row>
    <row r="28" spans="2:23" x14ac:dyDescent="0.3">
      <c r="B28" s="96" t="s">
        <v>464</v>
      </c>
      <c r="C28" s="49"/>
      <c r="D28" s="49"/>
      <c r="E28" s="49"/>
      <c r="F28" s="49"/>
      <c r="G28" s="49"/>
      <c r="H28" s="49"/>
      <c r="I28" s="49"/>
      <c r="J28" s="49"/>
      <c r="K28" s="49"/>
      <c r="L28" s="49"/>
      <c r="M28" s="49"/>
      <c r="N28" s="49"/>
      <c r="O28" s="49"/>
      <c r="P28" s="49"/>
      <c r="Q28" s="49"/>
      <c r="R28" s="49"/>
      <c r="S28" s="49"/>
      <c r="T28" s="49"/>
      <c r="U28" s="49"/>
      <c r="V28" s="49"/>
      <c r="W28" s="50"/>
    </row>
    <row r="29" spans="2:23" x14ac:dyDescent="0.3">
      <c r="B29" s="96" t="s">
        <v>479</v>
      </c>
      <c r="C29" s="49"/>
      <c r="D29" s="49"/>
      <c r="E29" s="49"/>
      <c r="F29" s="49"/>
      <c r="G29" s="49"/>
      <c r="H29" s="49"/>
      <c r="I29" s="49"/>
      <c r="J29" s="49"/>
      <c r="K29" s="49"/>
      <c r="L29" s="49"/>
      <c r="M29" s="49"/>
      <c r="N29" s="49"/>
      <c r="O29" s="49"/>
      <c r="P29" s="49"/>
      <c r="Q29" s="49"/>
      <c r="R29" s="49"/>
      <c r="S29" s="49"/>
      <c r="T29" s="49"/>
      <c r="U29" s="49"/>
      <c r="V29" s="49"/>
      <c r="W29" s="50"/>
    </row>
    <row r="30" spans="2:23" x14ac:dyDescent="0.3">
      <c r="B30" s="94"/>
      <c r="C30" s="49" t="s">
        <v>480</v>
      </c>
      <c r="D30" s="49"/>
      <c r="E30" s="49"/>
      <c r="F30" s="49"/>
      <c r="G30" s="49"/>
      <c r="H30" s="49"/>
      <c r="I30" s="49"/>
      <c r="J30" s="49"/>
      <c r="K30" s="49"/>
      <c r="L30" s="49"/>
      <c r="M30" s="49"/>
      <c r="N30" s="49"/>
      <c r="O30" s="49"/>
      <c r="P30" s="49"/>
      <c r="Q30" s="49"/>
      <c r="R30" s="49"/>
      <c r="S30" s="49"/>
      <c r="T30" s="49"/>
      <c r="U30" s="49"/>
      <c r="V30" s="49"/>
      <c r="W30" s="50"/>
    </row>
    <row r="31" spans="2:23" x14ac:dyDescent="0.3">
      <c r="B31" s="94" t="s">
        <v>12</v>
      </c>
      <c r="C31" s="49"/>
      <c r="D31" s="49"/>
      <c r="E31" s="49"/>
      <c r="F31" s="49"/>
      <c r="G31" s="49"/>
      <c r="H31" s="49"/>
      <c r="I31" s="49"/>
      <c r="J31" s="49"/>
      <c r="K31" s="49"/>
      <c r="L31" s="49"/>
      <c r="M31" s="49"/>
      <c r="N31" s="49"/>
      <c r="O31" s="49"/>
      <c r="P31" s="49"/>
      <c r="Q31" s="49"/>
      <c r="R31" s="49"/>
      <c r="S31" s="49"/>
      <c r="T31" s="49"/>
      <c r="U31" s="49"/>
      <c r="V31" s="49"/>
      <c r="W31" s="50"/>
    </row>
    <row r="32" spans="2:23" x14ac:dyDescent="0.3">
      <c r="B32" s="97" t="s">
        <v>13</v>
      </c>
      <c r="C32" s="98"/>
      <c r="D32" s="98"/>
      <c r="E32" s="98"/>
      <c r="F32" s="98"/>
      <c r="G32" s="98"/>
      <c r="H32" s="98"/>
      <c r="I32" s="98"/>
      <c r="J32" s="98"/>
      <c r="K32" s="98"/>
      <c r="L32" s="98"/>
      <c r="M32" s="98"/>
      <c r="N32" s="98"/>
      <c r="O32" s="98"/>
      <c r="P32" s="98"/>
      <c r="Q32" s="98"/>
      <c r="R32" s="98"/>
      <c r="S32" s="98"/>
      <c r="T32" s="98"/>
      <c r="U32" s="98"/>
      <c r="V32" s="98"/>
      <c r="W32" s="99"/>
    </row>
    <row r="34" spans="2:23" x14ac:dyDescent="0.3">
      <c r="B34" s="102" t="s">
        <v>14</v>
      </c>
      <c r="C34" s="103"/>
      <c r="D34" s="103"/>
      <c r="E34" s="103"/>
      <c r="F34" s="103"/>
      <c r="G34" s="103"/>
      <c r="H34" s="103"/>
      <c r="I34" s="103"/>
      <c r="J34" s="103"/>
      <c r="K34" s="103"/>
      <c r="L34" s="103"/>
      <c r="M34" s="103"/>
      <c r="N34" s="103"/>
      <c r="O34" s="103"/>
      <c r="P34" s="103"/>
      <c r="Q34" s="103"/>
      <c r="R34" s="103"/>
      <c r="S34" s="103"/>
      <c r="T34" s="103"/>
      <c r="U34" s="103"/>
      <c r="V34" s="103"/>
      <c r="W34" s="104"/>
    </row>
    <row r="35" spans="2:23" x14ac:dyDescent="0.3">
      <c r="B35" s="105" t="s">
        <v>15</v>
      </c>
      <c r="C35" s="106"/>
      <c r="D35" s="106"/>
      <c r="E35" s="106"/>
      <c r="F35" s="106"/>
      <c r="G35" s="106"/>
      <c r="H35" s="106"/>
      <c r="I35" s="106"/>
      <c r="J35" s="106"/>
      <c r="K35" s="106"/>
      <c r="L35" s="106"/>
      <c r="M35" s="106"/>
      <c r="N35" s="106"/>
      <c r="O35" s="106"/>
      <c r="P35" s="106"/>
      <c r="Q35" s="106"/>
      <c r="R35" s="106"/>
      <c r="S35" s="106"/>
      <c r="T35" s="106"/>
      <c r="U35" s="106"/>
      <c r="V35" s="106"/>
      <c r="W35" s="52"/>
    </row>
    <row r="36" spans="2:23" x14ac:dyDescent="0.3">
      <c r="B36" s="107" t="s">
        <v>16</v>
      </c>
      <c r="C36" s="106"/>
      <c r="D36" s="106"/>
      <c r="E36" s="106"/>
      <c r="F36" s="106"/>
      <c r="G36" s="106"/>
      <c r="H36" s="106"/>
      <c r="I36" s="106"/>
      <c r="J36" s="106"/>
      <c r="K36" s="106"/>
      <c r="L36" s="106"/>
      <c r="M36" s="106"/>
      <c r="N36" s="106"/>
      <c r="O36" s="106"/>
      <c r="P36" s="106"/>
      <c r="Q36" s="106"/>
      <c r="R36" s="106"/>
      <c r="S36" s="106"/>
      <c r="T36" s="106"/>
      <c r="U36" s="106"/>
      <c r="V36" s="106"/>
      <c r="W36" s="52"/>
    </row>
    <row r="37" spans="2:23" x14ac:dyDescent="0.3">
      <c r="B37" s="107" t="s">
        <v>17</v>
      </c>
      <c r="C37" s="106"/>
      <c r="D37" s="106"/>
      <c r="E37" s="106"/>
      <c r="F37" s="106"/>
      <c r="G37" s="106"/>
      <c r="H37" s="106"/>
      <c r="I37" s="106"/>
      <c r="J37" s="106"/>
      <c r="K37" s="106"/>
      <c r="L37" s="106"/>
      <c r="M37" s="106"/>
      <c r="N37" s="106"/>
      <c r="O37" s="106"/>
      <c r="P37" s="106"/>
      <c r="Q37" s="106"/>
      <c r="R37" s="106"/>
      <c r="S37" s="106"/>
      <c r="T37" s="106"/>
      <c r="U37" s="106"/>
      <c r="V37" s="106"/>
      <c r="W37" s="52"/>
    </row>
    <row r="38" spans="2:23" x14ac:dyDescent="0.3">
      <c r="B38" s="107" t="s">
        <v>18</v>
      </c>
      <c r="C38" s="106"/>
      <c r="D38" s="106"/>
      <c r="E38" s="106"/>
      <c r="F38" s="106"/>
      <c r="G38" s="106"/>
      <c r="H38" s="106"/>
      <c r="I38" s="106"/>
      <c r="J38" s="106"/>
      <c r="K38" s="106"/>
      <c r="L38" s="106"/>
      <c r="M38" s="106"/>
      <c r="N38" s="106"/>
      <c r="O38" s="106"/>
      <c r="P38" s="106"/>
      <c r="Q38" s="106"/>
      <c r="R38" s="106"/>
      <c r="S38" s="106"/>
      <c r="T38" s="106"/>
      <c r="U38" s="106"/>
      <c r="V38" s="106"/>
      <c r="W38" s="52"/>
    </row>
    <row r="39" spans="2:23" x14ac:dyDescent="0.3">
      <c r="B39" s="105"/>
      <c r="C39" s="106"/>
      <c r="D39" s="106"/>
      <c r="E39" s="106"/>
      <c r="F39" s="106"/>
      <c r="G39" s="106"/>
      <c r="H39" s="106"/>
      <c r="I39" s="106"/>
      <c r="J39" s="106"/>
      <c r="K39" s="106"/>
      <c r="L39" s="106"/>
      <c r="M39" s="106"/>
      <c r="N39" s="106"/>
      <c r="O39" s="106"/>
      <c r="P39" s="106"/>
      <c r="Q39" s="106"/>
      <c r="R39" s="106"/>
      <c r="S39" s="106"/>
      <c r="T39" s="106"/>
      <c r="U39" s="106"/>
      <c r="V39" s="106"/>
      <c r="W39" s="52"/>
    </row>
    <row r="40" spans="2:23" x14ac:dyDescent="0.3">
      <c r="B40" s="108" t="s">
        <v>19</v>
      </c>
      <c r="C40" s="106"/>
      <c r="D40" s="106"/>
      <c r="E40" s="106"/>
      <c r="F40" s="106"/>
      <c r="G40" s="106"/>
      <c r="H40" s="106"/>
      <c r="I40" s="106"/>
      <c r="J40" s="106"/>
      <c r="K40" s="106"/>
      <c r="L40" s="106"/>
      <c r="M40" s="106"/>
      <c r="N40" s="106"/>
      <c r="O40" s="106"/>
      <c r="P40" s="106"/>
      <c r="Q40" s="106"/>
      <c r="R40" s="106"/>
      <c r="S40" s="106"/>
      <c r="T40" s="106"/>
      <c r="U40" s="106"/>
      <c r="V40" s="106"/>
      <c r="W40" s="52"/>
    </row>
    <row r="41" spans="2:23" x14ac:dyDescent="0.3">
      <c r="B41" s="105" t="s">
        <v>20</v>
      </c>
      <c r="C41" s="106"/>
      <c r="D41" s="106"/>
      <c r="E41" s="106"/>
      <c r="F41" s="106"/>
      <c r="G41" s="106"/>
      <c r="H41" s="106"/>
      <c r="I41" s="106"/>
      <c r="J41" s="106"/>
      <c r="K41" s="106"/>
      <c r="L41" s="106"/>
      <c r="M41" s="106"/>
      <c r="N41" s="106"/>
      <c r="O41" s="106"/>
      <c r="P41" s="106"/>
      <c r="Q41" s="106"/>
      <c r="R41" s="106"/>
      <c r="S41" s="106"/>
      <c r="T41" s="106"/>
      <c r="U41" s="106"/>
      <c r="V41" s="106"/>
      <c r="W41" s="52"/>
    </row>
    <row r="42" spans="2:23" x14ac:dyDescent="0.3">
      <c r="B42" s="105" t="s">
        <v>21</v>
      </c>
      <c r="C42" s="106"/>
      <c r="D42" s="106"/>
      <c r="E42" s="106"/>
      <c r="F42" s="106"/>
      <c r="G42" s="106"/>
      <c r="H42" s="106"/>
      <c r="I42" s="106"/>
      <c r="J42" s="106"/>
      <c r="K42" s="106"/>
      <c r="L42" s="106"/>
      <c r="M42" s="106"/>
      <c r="N42" s="106"/>
      <c r="O42" s="106"/>
      <c r="P42" s="106"/>
      <c r="Q42" s="106"/>
      <c r="R42" s="106"/>
      <c r="S42" s="106"/>
      <c r="T42" s="106"/>
      <c r="U42" s="106"/>
      <c r="V42" s="106"/>
      <c r="W42" s="52"/>
    </row>
    <row r="43" spans="2:23" x14ac:dyDescent="0.3">
      <c r="B43" s="105" t="s">
        <v>22</v>
      </c>
      <c r="C43" s="106"/>
      <c r="D43" s="106"/>
      <c r="E43" s="106"/>
      <c r="F43" s="106"/>
      <c r="G43" s="106"/>
      <c r="H43" s="106"/>
      <c r="I43" s="106"/>
      <c r="J43" s="106"/>
      <c r="K43" s="106"/>
      <c r="L43" s="106"/>
      <c r="M43" s="106"/>
      <c r="N43" s="106"/>
      <c r="O43" s="106"/>
      <c r="P43" s="106"/>
      <c r="Q43" s="106"/>
      <c r="R43" s="106"/>
      <c r="S43" s="106"/>
      <c r="T43" s="106"/>
      <c r="U43" s="106"/>
      <c r="V43" s="106"/>
      <c r="W43" s="52"/>
    </row>
    <row r="44" spans="2:23" x14ac:dyDescent="0.3">
      <c r="B44" s="105"/>
      <c r="C44" s="106"/>
      <c r="D44" s="106"/>
      <c r="E44" s="106"/>
      <c r="F44" s="106"/>
      <c r="G44" s="106"/>
      <c r="H44" s="106"/>
      <c r="I44" s="106"/>
      <c r="J44" s="106"/>
      <c r="K44" s="106"/>
      <c r="L44" s="106"/>
      <c r="M44" s="106"/>
      <c r="N44" s="106"/>
      <c r="O44" s="106"/>
      <c r="P44" s="106"/>
      <c r="Q44" s="106"/>
      <c r="R44" s="106"/>
      <c r="S44" s="106"/>
      <c r="T44" s="106"/>
      <c r="U44" s="106"/>
      <c r="V44" s="106"/>
      <c r="W44" s="52"/>
    </row>
    <row r="45" spans="2:23" x14ac:dyDescent="0.3">
      <c r="B45" s="108" t="s">
        <v>23</v>
      </c>
      <c r="C45" s="106"/>
      <c r="D45" s="106"/>
      <c r="E45" s="106"/>
      <c r="F45" s="106"/>
      <c r="G45" s="106"/>
      <c r="H45" s="106"/>
      <c r="I45" s="106"/>
      <c r="J45" s="106"/>
      <c r="K45" s="106"/>
      <c r="L45" s="106"/>
      <c r="M45" s="106"/>
      <c r="N45" s="106"/>
      <c r="O45" s="106"/>
      <c r="P45" s="106"/>
      <c r="Q45" s="106"/>
      <c r="R45" s="106"/>
      <c r="S45" s="106"/>
      <c r="T45" s="106"/>
      <c r="U45" s="106"/>
      <c r="V45" s="106"/>
      <c r="W45" s="52"/>
    </row>
    <row r="46" spans="2:23" x14ac:dyDescent="0.3">
      <c r="B46" s="105" t="s">
        <v>24</v>
      </c>
      <c r="C46" s="106"/>
      <c r="D46" s="106"/>
      <c r="E46" s="106"/>
      <c r="F46" s="106"/>
      <c r="G46" s="106"/>
      <c r="H46" s="106"/>
      <c r="I46" s="106"/>
      <c r="J46" s="106"/>
      <c r="K46" s="106"/>
      <c r="L46" s="106"/>
      <c r="M46" s="106"/>
      <c r="N46" s="106"/>
      <c r="O46" s="106"/>
      <c r="P46" s="106"/>
      <c r="Q46" s="106"/>
      <c r="R46" s="106"/>
      <c r="S46" s="106"/>
      <c r="T46" s="106"/>
      <c r="U46" s="106"/>
      <c r="V46" s="106"/>
      <c r="W46" s="52"/>
    </row>
    <row r="47" spans="2:23" x14ac:dyDescent="0.3">
      <c r="B47" s="105" t="s">
        <v>25</v>
      </c>
      <c r="C47" s="106"/>
      <c r="D47" s="106"/>
      <c r="E47" s="106"/>
      <c r="F47" s="106"/>
      <c r="G47" s="106"/>
      <c r="H47" s="106"/>
      <c r="I47" s="106"/>
      <c r="J47" s="106"/>
      <c r="K47" s="106"/>
      <c r="L47" s="106"/>
      <c r="M47" s="106"/>
      <c r="N47" s="106"/>
      <c r="O47" s="106"/>
      <c r="P47" s="106"/>
      <c r="Q47" s="106"/>
      <c r="R47" s="106"/>
      <c r="S47" s="106"/>
      <c r="T47" s="106"/>
      <c r="U47" s="106"/>
      <c r="V47" s="106"/>
      <c r="W47" s="52"/>
    </row>
    <row r="48" spans="2:23" x14ac:dyDescent="0.3">
      <c r="B48" s="107" t="s">
        <v>26</v>
      </c>
      <c r="C48" s="106"/>
      <c r="D48" s="106"/>
      <c r="E48" s="106"/>
      <c r="F48" s="106"/>
      <c r="G48" s="106"/>
      <c r="H48" s="106"/>
      <c r="I48" s="106"/>
      <c r="J48" s="106"/>
      <c r="K48" s="106"/>
      <c r="L48" s="106"/>
      <c r="M48" s="106"/>
      <c r="N48" s="106"/>
      <c r="O48" s="106"/>
      <c r="P48" s="106"/>
      <c r="Q48" s="106"/>
      <c r="R48" s="106"/>
      <c r="S48" s="106"/>
      <c r="T48" s="106"/>
      <c r="U48" s="106"/>
      <c r="V48" s="106"/>
      <c r="W48" s="52"/>
    </row>
    <row r="49" spans="2:23" x14ac:dyDescent="0.3">
      <c r="B49" s="107" t="s">
        <v>27</v>
      </c>
      <c r="C49" s="106"/>
      <c r="D49" s="106"/>
      <c r="E49" s="106"/>
      <c r="F49" s="106"/>
      <c r="G49" s="106"/>
      <c r="H49" s="106"/>
      <c r="I49" s="106"/>
      <c r="J49" s="106"/>
      <c r="K49" s="106"/>
      <c r="L49" s="106"/>
      <c r="M49" s="106"/>
      <c r="N49" s="106"/>
      <c r="O49" s="106"/>
      <c r="P49" s="106"/>
      <c r="Q49" s="106"/>
      <c r="R49" s="106"/>
      <c r="S49" s="106"/>
      <c r="T49" s="106"/>
      <c r="U49" s="106"/>
      <c r="V49" s="106"/>
      <c r="W49" s="52"/>
    </row>
    <row r="50" spans="2:23" x14ac:dyDescent="0.3">
      <c r="B50" s="107" t="s">
        <v>28</v>
      </c>
      <c r="C50" s="106"/>
      <c r="D50" s="106"/>
      <c r="E50" s="106"/>
      <c r="F50" s="106"/>
      <c r="G50" s="106"/>
      <c r="H50" s="106"/>
      <c r="I50" s="106"/>
      <c r="J50" s="106"/>
      <c r="K50" s="106"/>
      <c r="L50" s="106"/>
      <c r="M50" s="106"/>
      <c r="N50" s="106"/>
      <c r="O50" s="106"/>
      <c r="P50" s="106"/>
      <c r="Q50" s="106"/>
      <c r="R50" s="106"/>
      <c r="S50" s="106"/>
      <c r="T50" s="106"/>
      <c r="U50" s="106"/>
      <c r="V50" s="106"/>
      <c r="W50" s="52"/>
    </row>
    <row r="51" spans="2:23" x14ac:dyDescent="0.3">
      <c r="B51" s="107" t="s">
        <v>29</v>
      </c>
      <c r="C51" s="106"/>
      <c r="D51" s="106"/>
      <c r="E51" s="106"/>
      <c r="F51" s="106"/>
      <c r="G51" s="106"/>
      <c r="H51" s="106"/>
      <c r="I51" s="106"/>
      <c r="J51" s="106"/>
      <c r="K51" s="106"/>
      <c r="L51" s="106"/>
      <c r="M51" s="106"/>
      <c r="N51" s="106"/>
      <c r="O51" s="106"/>
      <c r="P51" s="106"/>
      <c r="Q51" s="106"/>
      <c r="R51" s="106"/>
      <c r="S51" s="106"/>
      <c r="T51" s="106"/>
      <c r="U51" s="106"/>
      <c r="V51" s="106"/>
      <c r="W51" s="52"/>
    </row>
    <row r="52" spans="2:23" x14ac:dyDescent="0.3">
      <c r="B52" s="107" t="s">
        <v>30</v>
      </c>
      <c r="C52" s="106"/>
      <c r="D52" s="106"/>
      <c r="E52" s="106"/>
      <c r="F52" s="106"/>
      <c r="G52" s="106"/>
      <c r="H52" s="106"/>
      <c r="I52" s="106"/>
      <c r="J52" s="106"/>
      <c r="K52" s="106"/>
      <c r="L52" s="106"/>
      <c r="M52" s="106"/>
      <c r="N52" s="106"/>
      <c r="O52" s="106"/>
      <c r="P52" s="106"/>
      <c r="Q52" s="106"/>
      <c r="R52" s="106"/>
      <c r="S52" s="106"/>
      <c r="T52" s="106"/>
      <c r="U52" s="106"/>
      <c r="V52" s="106"/>
      <c r="W52" s="52"/>
    </row>
    <row r="53" spans="2:23" x14ac:dyDescent="0.3">
      <c r="B53" s="105"/>
      <c r="C53" s="106"/>
      <c r="D53" s="106"/>
      <c r="E53" s="106"/>
      <c r="F53" s="106"/>
      <c r="G53" s="106"/>
      <c r="H53" s="106"/>
      <c r="I53" s="106"/>
      <c r="J53" s="106"/>
      <c r="K53" s="106"/>
      <c r="L53" s="106"/>
      <c r="M53" s="106"/>
      <c r="N53" s="106"/>
      <c r="O53" s="106"/>
      <c r="P53" s="106"/>
      <c r="Q53" s="106"/>
      <c r="R53" s="106"/>
      <c r="S53" s="106"/>
      <c r="T53" s="106"/>
      <c r="U53" s="106"/>
      <c r="V53" s="106"/>
      <c r="W53" s="52"/>
    </row>
    <row r="54" spans="2:23" x14ac:dyDescent="0.3">
      <c r="B54" s="105" t="s">
        <v>31</v>
      </c>
      <c r="C54" s="106"/>
      <c r="D54" s="106"/>
      <c r="E54" s="106"/>
      <c r="F54" s="106"/>
      <c r="G54" s="106"/>
      <c r="H54" s="106"/>
      <c r="I54" s="106"/>
      <c r="J54" s="106"/>
      <c r="K54" s="106"/>
      <c r="L54" s="106"/>
      <c r="M54" s="106"/>
      <c r="N54" s="106"/>
      <c r="O54" s="106"/>
      <c r="P54" s="106"/>
      <c r="Q54" s="106"/>
      <c r="R54" s="106"/>
      <c r="S54" s="106"/>
      <c r="T54" s="106"/>
      <c r="U54" s="106"/>
      <c r="V54" s="106"/>
      <c r="W54" s="52"/>
    </row>
    <row r="55" spans="2:23" x14ac:dyDescent="0.3">
      <c r="B55" s="105" t="s">
        <v>32</v>
      </c>
      <c r="C55" s="106"/>
      <c r="D55" s="106"/>
      <c r="E55" s="106"/>
      <c r="F55" s="106"/>
      <c r="G55" s="106"/>
      <c r="H55" s="106"/>
      <c r="I55" s="106"/>
      <c r="J55" s="106"/>
      <c r="K55" s="106"/>
      <c r="L55" s="106"/>
      <c r="M55" s="106"/>
      <c r="N55" s="106"/>
      <c r="O55" s="106"/>
      <c r="P55" s="106"/>
      <c r="Q55" s="106"/>
      <c r="R55" s="106"/>
      <c r="S55" s="106"/>
      <c r="T55" s="106"/>
      <c r="U55" s="106"/>
      <c r="V55" s="106"/>
      <c r="W55" s="52"/>
    </row>
    <row r="56" spans="2:23" x14ac:dyDescent="0.3">
      <c r="B56" s="105" t="s">
        <v>33</v>
      </c>
      <c r="C56" s="106"/>
      <c r="D56" s="106"/>
      <c r="E56" s="106"/>
      <c r="F56" s="106"/>
      <c r="G56" s="106"/>
      <c r="H56" s="106"/>
      <c r="I56" s="106"/>
      <c r="J56" s="106"/>
      <c r="K56" s="106"/>
      <c r="L56" s="106"/>
      <c r="M56" s="106"/>
      <c r="N56" s="106"/>
      <c r="O56" s="106"/>
      <c r="P56" s="106"/>
      <c r="Q56" s="106"/>
      <c r="R56" s="106"/>
      <c r="S56" s="106"/>
      <c r="T56" s="106"/>
      <c r="U56" s="106"/>
      <c r="V56" s="106"/>
      <c r="W56" s="52"/>
    </row>
    <row r="57" spans="2:23" x14ac:dyDescent="0.3">
      <c r="B57" s="105"/>
      <c r="C57" s="106"/>
      <c r="D57" s="106"/>
      <c r="E57" s="106"/>
      <c r="F57" s="106"/>
      <c r="G57" s="106"/>
      <c r="H57" s="106"/>
      <c r="I57" s="106"/>
      <c r="J57" s="106"/>
      <c r="K57" s="106"/>
      <c r="L57" s="106"/>
      <c r="M57" s="106"/>
      <c r="N57" s="106"/>
      <c r="O57" s="106"/>
      <c r="P57" s="106"/>
      <c r="Q57" s="106"/>
      <c r="R57" s="106"/>
      <c r="S57" s="106"/>
      <c r="T57" s="106"/>
      <c r="U57" s="106"/>
      <c r="V57" s="106"/>
      <c r="W57" s="52"/>
    </row>
    <row r="58" spans="2:23" x14ac:dyDescent="0.3">
      <c r="B58" s="108" t="s">
        <v>34</v>
      </c>
      <c r="C58" s="106"/>
      <c r="D58" s="106"/>
      <c r="E58" s="106"/>
      <c r="F58" s="106"/>
      <c r="G58" s="106"/>
      <c r="H58" s="106"/>
      <c r="I58" s="106"/>
      <c r="J58" s="106"/>
      <c r="K58" s="106"/>
      <c r="L58" s="106"/>
      <c r="M58" s="106"/>
      <c r="N58" s="106"/>
      <c r="O58" s="106"/>
      <c r="P58" s="106"/>
      <c r="Q58" s="106"/>
      <c r="R58" s="106"/>
      <c r="S58" s="106"/>
      <c r="T58" s="106"/>
      <c r="U58" s="106"/>
      <c r="V58" s="106"/>
      <c r="W58" s="52"/>
    </row>
    <row r="59" spans="2:23" x14ac:dyDescent="0.3">
      <c r="B59" s="109" t="s">
        <v>524</v>
      </c>
      <c r="C59" s="110"/>
      <c r="D59" s="110"/>
      <c r="E59" s="110"/>
      <c r="F59" s="110"/>
      <c r="G59" s="110"/>
      <c r="H59" s="110"/>
      <c r="I59" s="110"/>
      <c r="J59" s="110"/>
      <c r="K59" s="110"/>
      <c r="L59" s="110"/>
      <c r="M59" s="110"/>
      <c r="N59" s="110"/>
      <c r="O59" s="110"/>
      <c r="P59" s="110"/>
      <c r="Q59" s="110"/>
      <c r="R59" s="110"/>
      <c r="S59" s="110"/>
      <c r="T59" s="110"/>
      <c r="U59" s="110"/>
      <c r="V59" s="110"/>
      <c r="W59" s="111"/>
    </row>
    <row r="60" spans="2:23" x14ac:dyDescent="0.3">
      <c r="B60" s="101"/>
    </row>
    <row r="61" spans="2:23" x14ac:dyDescent="0.3">
      <c r="B61" s="113" t="s">
        <v>35</v>
      </c>
      <c r="C61" s="103"/>
      <c r="D61" s="103"/>
      <c r="E61" s="103"/>
      <c r="F61" s="103"/>
      <c r="G61" s="103"/>
      <c r="H61" s="103"/>
      <c r="I61" s="103"/>
      <c r="J61" s="103"/>
      <c r="K61" s="103"/>
      <c r="L61" s="103"/>
      <c r="M61" s="103"/>
      <c r="N61" s="103"/>
      <c r="O61" s="103"/>
      <c r="P61" s="103"/>
      <c r="Q61" s="103"/>
      <c r="R61" s="103"/>
      <c r="S61" s="103"/>
      <c r="T61" s="103"/>
      <c r="U61" s="103"/>
      <c r="V61" s="103"/>
      <c r="W61" s="104"/>
    </row>
    <row r="62" spans="2:23" x14ac:dyDescent="0.3">
      <c r="B62" s="105" t="s">
        <v>36</v>
      </c>
      <c r="C62" s="106"/>
      <c r="D62" s="106"/>
      <c r="E62" s="106"/>
      <c r="F62" s="106"/>
      <c r="G62" s="106"/>
      <c r="H62" s="106"/>
      <c r="I62" s="106"/>
      <c r="J62" s="106"/>
      <c r="K62" s="106"/>
      <c r="L62" s="106"/>
      <c r="M62" s="106"/>
      <c r="N62" s="106"/>
      <c r="O62" s="106"/>
      <c r="P62" s="106"/>
      <c r="Q62" s="106"/>
      <c r="R62" s="106"/>
      <c r="S62" s="106"/>
      <c r="T62" s="106"/>
      <c r="U62" s="106"/>
      <c r="V62" s="106"/>
      <c r="W62" s="52"/>
    </row>
    <row r="63" spans="2:23" x14ac:dyDescent="0.3">
      <c r="B63" s="112" t="s">
        <v>37</v>
      </c>
      <c r="C63" s="110"/>
      <c r="D63" s="110"/>
      <c r="E63" s="110"/>
      <c r="F63" s="110"/>
      <c r="G63" s="110"/>
      <c r="H63" s="110"/>
      <c r="I63" s="110"/>
      <c r="J63" s="110"/>
      <c r="K63" s="110"/>
      <c r="L63" s="110"/>
      <c r="M63" s="110"/>
      <c r="N63" s="110"/>
      <c r="O63" s="110"/>
      <c r="P63" s="110"/>
      <c r="Q63" s="110"/>
      <c r="R63" s="110"/>
      <c r="S63" s="110"/>
      <c r="T63" s="110"/>
      <c r="U63" s="110"/>
      <c r="V63" s="110"/>
      <c r="W63" s="111"/>
    </row>
    <row r="65" spans="2:23" x14ac:dyDescent="0.3">
      <c r="B65" s="102" t="s">
        <v>38</v>
      </c>
      <c r="C65" s="103"/>
      <c r="D65" s="103"/>
      <c r="E65" s="103"/>
      <c r="F65" s="103"/>
      <c r="G65" s="103"/>
      <c r="H65" s="103"/>
      <c r="I65" s="103"/>
      <c r="J65" s="103"/>
      <c r="K65" s="103"/>
      <c r="L65" s="103"/>
      <c r="M65" s="103"/>
      <c r="N65" s="103"/>
      <c r="O65" s="103"/>
      <c r="P65" s="103"/>
      <c r="Q65" s="103"/>
      <c r="R65" s="103"/>
      <c r="S65" s="103"/>
      <c r="T65" s="103"/>
      <c r="U65" s="103"/>
      <c r="V65" s="103"/>
      <c r="W65" s="104"/>
    </row>
    <row r="66" spans="2:23" x14ac:dyDescent="0.3">
      <c r="B66" s="105" t="s">
        <v>465</v>
      </c>
      <c r="C66" s="106"/>
      <c r="D66" s="106"/>
      <c r="E66" s="106"/>
      <c r="F66" s="106"/>
      <c r="G66" s="106"/>
      <c r="H66" s="106"/>
      <c r="I66" s="106"/>
      <c r="J66" s="106"/>
      <c r="K66" s="106"/>
      <c r="L66" s="106"/>
      <c r="M66" s="106"/>
      <c r="N66" s="106"/>
      <c r="O66" s="106"/>
      <c r="P66" s="106"/>
      <c r="Q66" s="106"/>
      <c r="R66" s="106"/>
      <c r="S66" s="106"/>
      <c r="T66" s="106"/>
      <c r="U66" s="106"/>
      <c r="V66" s="106"/>
      <c r="W66" s="52"/>
    </row>
    <row r="67" spans="2:23" x14ac:dyDescent="0.3">
      <c r="B67" s="105" t="s">
        <v>39</v>
      </c>
      <c r="C67" s="106"/>
      <c r="D67" s="106"/>
      <c r="E67" s="106"/>
      <c r="F67" s="106"/>
      <c r="G67" s="106"/>
      <c r="H67" s="106"/>
      <c r="I67" s="106"/>
      <c r="J67" s="106"/>
      <c r="K67" s="106"/>
      <c r="L67" s="106"/>
      <c r="M67" s="106"/>
      <c r="N67" s="106"/>
      <c r="O67" s="106"/>
      <c r="P67" s="106"/>
      <c r="Q67" s="106"/>
      <c r="R67" s="106"/>
      <c r="S67" s="106"/>
      <c r="T67" s="106"/>
      <c r="U67" s="106"/>
      <c r="V67" s="106"/>
      <c r="W67" s="52"/>
    </row>
    <row r="68" spans="2:23" x14ac:dyDescent="0.3">
      <c r="B68" s="105" t="s">
        <v>40</v>
      </c>
      <c r="C68" s="106"/>
      <c r="D68" s="106"/>
      <c r="E68" s="106"/>
      <c r="F68" s="106"/>
      <c r="G68" s="106"/>
      <c r="H68" s="106"/>
      <c r="I68" s="106"/>
      <c r="J68" s="106"/>
      <c r="K68" s="106"/>
      <c r="L68" s="106"/>
      <c r="M68" s="106"/>
      <c r="N68" s="106"/>
      <c r="O68" s="106"/>
      <c r="P68" s="106"/>
      <c r="Q68" s="106"/>
      <c r="R68" s="106"/>
      <c r="S68" s="106"/>
      <c r="T68" s="106"/>
      <c r="U68" s="106"/>
      <c r="V68" s="106"/>
      <c r="W68" s="52"/>
    </row>
    <row r="69" spans="2:23" x14ac:dyDescent="0.3">
      <c r="B69" s="105" t="s">
        <v>41</v>
      </c>
      <c r="C69" s="106"/>
      <c r="D69" s="106"/>
      <c r="E69" s="106"/>
      <c r="F69" s="106"/>
      <c r="G69" s="106"/>
      <c r="H69" s="106"/>
      <c r="I69" s="106"/>
      <c r="J69" s="106"/>
      <c r="K69" s="106"/>
      <c r="L69" s="106"/>
      <c r="M69" s="106"/>
      <c r="N69" s="106"/>
      <c r="O69" s="106"/>
      <c r="P69" s="106"/>
      <c r="Q69" s="106"/>
      <c r="R69" s="106"/>
      <c r="S69" s="106"/>
      <c r="T69" s="106"/>
      <c r="U69" s="106"/>
      <c r="V69" s="106"/>
      <c r="W69" s="52"/>
    </row>
    <row r="70" spans="2:23" x14ac:dyDescent="0.3">
      <c r="B70" s="109" t="s">
        <v>42</v>
      </c>
      <c r="C70" s="110"/>
      <c r="D70" s="110"/>
      <c r="E70" s="110"/>
      <c r="F70" s="110"/>
      <c r="G70" s="110"/>
      <c r="H70" s="110"/>
      <c r="I70" s="110"/>
      <c r="J70" s="110"/>
      <c r="K70" s="110"/>
      <c r="L70" s="110"/>
      <c r="M70" s="110"/>
      <c r="N70" s="110"/>
      <c r="O70" s="110"/>
      <c r="P70" s="110"/>
      <c r="Q70" s="110"/>
      <c r="R70" s="110"/>
      <c r="S70" s="110"/>
      <c r="T70" s="110"/>
      <c r="U70" s="110"/>
      <c r="V70" s="110"/>
      <c r="W70" s="111"/>
    </row>
    <row r="71" spans="2:23" x14ac:dyDescent="0.3">
      <c r="B71" s="91"/>
    </row>
    <row r="72" spans="2:23" x14ac:dyDescent="0.3">
      <c r="B72" s="124" t="s">
        <v>43</v>
      </c>
      <c r="C72" s="115"/>
      <c r="D72" s="115"/>
      <c r="E72" s="115"/>
      <c r="F72" s="115"/>
      <c r="G72" s="115"/>
      <c r="H72" s="115"/>
      <c r="I72" s="115"/>
      <c r="J72" s="115"/>
      <c r="K72" s="115"/>
      <c r="L72" s="115"/>
      <c r="M72" s="115"/>
      <c r="N72" s="115"/>
      <c r="O72" s="115"/>
      <c r="P72" s="115"/>
      <c r="Q72" s="115"/>
      <c r="R72" s="115"/>
      <c r="S72" s="115"/>
      <c r="T72" s="115"/>
      <c r="U72" s="115"/>
      <c r="V72" s="115"/>
      <c r="W72" s="116"/>
    </row>
    <row r="73" spans="2:23" x14ac:dyDescent="0.3">
      <c r="B73" s="117" t="s">
        <v>44</v>
      </c>
      <c r="C73" s="118"/>
      <c r="D73" s="118"/>
      <c r="E73" s="118"/>
      <c r="F73" s="118"/>
      <c r="G73" s="118"/>
      <c r="H73" s="118"/>
      <c r="I73" s="118"/>
      <c r="J73" s="118"/>
      <c r="K73" s="118"/>
      <c r="L73" s="118"/>
      <c r="M73" s="118"/>
      <c r="N73" s="118"/>
      <c r="O73" s="118"/>
      <c r="P73" s="118"/>
      <c r="Q73" s="118"/>
      <c r="R73" s="118"/>
      <c r="S73" s="118"/>
      <c r="T73" s="118"/>
      <c r="U73" s="118"/>
      <c r="V73" s="118"/>
      <c r="W73" s="119"/>
    </row>
    <row r="74" spans="2:23" x14ac:dyDescent="0.3">
      <c r="B74" s="126" t="s">
        <v>45</v>
      </c>
      <c r="C74" s="118"/>
      <c r="D74" s="118"/>
      <c r="E74" s="118"/>
      <c r="F74" s="118"/>
      <c r="G74" s="118"/>
      <c r="H74" s="118"/>
      <c r="I74" s="118"/>
      <c r="J74" s="118"/>
      <c r="K74" s="118"/>
      <c r="L74" s="118"/>
      <c r="M74" s="118"/>
      <c r="N74" s="118"/>
      <c r="O74" s="118"/>
      <c r="P74" s="118"/>
      <c r="Q74" s="118"/>
      <c r="R74" s="118"/>
      <c r="S74" s="118"/>
      <c r="T74" s="118"/>
      <c r="U74" s="118"/>
      <c r="V74" s="118"/>
      <c r="W74" s="119"/>
    </row>
    <row r="75" spans="2:23" x14ac:dyDescent="0.3">
      <c r="B75" s="126" t="s">
        <v>533</v>
      </c>
      <c r="C75" s="118"/>
      <c r="D75" s="118"/>
      <c r="E75" s="118"/>
      <c r="F75" s="118"/>
      <c r="G75" s="118"/>
      <c r="H75" s="118"/>
      <c r="I75" s="118"/>
      <c r="J75" s="118"/>
      <c r="K75" s="118"/>
      <c r="L75" s="118"/>
      <c r="M75" s="118"/>
      <c r="N75" s="118"/>
      <c r="O75" s="118"/>
      <c r="P75" s="118"/>
      <c r="Q75" s="118"/>
      <c r="R75" s="118"/>
      <c r="S75" s="118"/>
      <c r="T75" s="118"/>
      <c r="U75" s="118"/>
      <c r="V75" s="118"/>
      <c r="W75" s="119"/>
    </row>
    <row r="76" spans="2:23" x14ac:dyDescent="0.3">
      <c r="B76" s="126" t="s">
        <v>534</v>
      </c>
      <c r="C76" s="118"/>
      <c r="D76" s="118"/>
      <c r="E76" s="118"/>
      <c r="F76" s="118"/>
      <c r="G76" s="118"/>
      <c r="H76" s="118"/>
      <c r="I76" s="118"/>
      <c r="J76" s="118"/>
      <c r="K76" s="118"/>
      <c r="L76" s="118"/>
      <c r="M76" s="118"/>
      <c r="N76" s="118"/>
      <c r="O76" s="118"/>
      <c r="P76" s="118"/>
      <c r="Q76" s="118"/>
      <c r="R76" s="118"/>
      <c r="S76" s="118"/>
      <c r="T76" s="118"/>
      <c r="U76" s="118"/>
      <c r="V76" s="118"/>
      <c r="W76" s="119"/>
    </row>
    <row r="77" spans="2:23" x14ac:dyDescent="0.3">
      <c r="B77" s="117"/>
      <c r="C77" s="118" t="s">
        <v>535</v>
      </c>
      <c r="D77" s="118"/>
      <c r="E77" s="118"/>
      <c r="F77" s="118"/>
      <c r="G77" s="118"/>
      <c r="H77" s="118"/>
      <c r="I77" s="118"/>
      <c r="J77" s="118"/>
      <c r="K77" s="118"/>
      <c r="L77" s="118"/>
      <c r="M77" s="118"/>
      <c r="N77" s="118"/>
      <c r="O77" s="118"/>
      <c r="P77" s="118"/>
      <c r="Q77" s="118"/>
      <c r="R77" s="118"/>
      <c r="S77" s="118"/>
      <c r="T77" s="118"/>
      <c r="U77" s="118"/>
      <c r="V77" s="118"/>
      <c r="W77" s="119"/>
    </row>
    <row r="78" spans="2:23" x14ac:dyDescent="0.3">
      <c r="B78" s="117"/>
      <c r="C78" s="118"/>
      <c r="D78" s="118"/>
      <c r="E78" s="118"/>
      <c r="F78" s="118"/>
      <c r="G78" s="118"/>
      <c r="H78" s="118"/>
      <c r="I78" s="118"/>
      <c r="J78" s="118"/>
      <c r="K78" s="118"/>
      <c r="L78" s="118"/>
      <c r="M78" s="118"/>
      <c r="N78" s="118"/>
      <c r="O78" s="118"/>
      <c r="P78" s="118"/>
      <c r="Q78" s="118"/>
      <c r="R78" s="118"/>
      <c r="S78" s="118"/>
      <c r="T78" s="118"/>
      <c r="U78" s="118"/>
      <c r="V78" s="118"/>
      <c r="W78" s="119"/>
    </row>
    <row r="79" spans="2:23" x14ac:dyDescent="0.3">
      <c r="B79" s="117" t="s">
        <v>530</v>
      </c>
      <c r="C79" s="118"/>
      <c r="D79" s="118"/>
      <c r="E79" s="118"/>
      <c r="F79" s="118"/>
      <c r="G79" s="118"/>
      <c r="H79" s="118"/>
      <c r="I79" s="118"/>
      <c r="J79" s="118"/>
      <c r="K79" s="118"/>
      <c r="L79" s="118"/>
      <c r="M79" s="118"/>
      <c r="N79" s="118"/>
      <c r="O79" s="118"/>
      <c r="P79" s="118"/>
      <c r="Q79" s="118"/>
      <c r="R79" s="118"/>
      <c r="S79" s="118"/>
      <c r="T79" s="118"/>
      <c r="U79" s="118"/>
      <c r="V79" s="118"/>
      <c r="W79" s="119"/>
    </row>
    <row r="80" spans="2:23" x14ac:dyDescent="0.3">
      <c r="B80" s="117"/>
      <c r="C80" s="118"/>
      <c r="D80" s="118"/>
      <c r="E80" s="118"/>
      <c r="F80" s="118"/>
      <c r="G80" s="118"/>
      <c r="H80" s="118"/>
      <c r="I80" s="118"/>
      <c r="J80" s="118"/>
      <c r="K80" s="118"/>
      <c r="L80" s="118"/>
      <c r="M80" s="118"/>
      <c r="N80" s="118"/>
      <c r="O80" s="118"/>
      <c r="P80" s="118"/>
      <c r="Q80" s="118"/>
      <c r="R80" s="118"/>
      <c r="S80" s="118"/>
      <c r="T80" s="118"/>
      <c r="U80" s="118"/>
      <c r="V80" s="118"/>
      <c r="W80" s="119"/>
    </row>
    <row r="81" spans="2:23" x14ac:dyDescent="0.3">
      <c r="B81" s="117" t="s">
        <v>46</v>
      </c>
      <c r="C81" s="118"/>
      <c r="D81" s="118"/>
      <c r="E81" s="118"/>
      <c r="F81" s="118"/>
      <c r="G81" s="118"/>
      <c r="H81" s="118"/>
      <c r="I81" s="118"/>
      <c r="J81" s="118"/>
      <c r="K81" s="118"/>
      <c r="L81" s="118"/>
      <c r="M81" s="118"/>
      <c r="N81" s="118"/>
      <c r="O81" s="118"/>
      <c r="P81" s="118"/>
      <c r="Q81" s="118"/>
      <c r="R81" s="118"/>
      <c r="S81" s="118"/>
      <c r="T81" s="118"/>
      <c r="U81" s="118"/>
      <c r="V81" s="118"/>
      <c r="W81" s="119"/>
    </row>
    <row r="82" spans="2:23" x14ac:dyDescent="0.3">
      <c r="B82" s="120" t="s">
        <v>47</v>
      </c>
      <c r="C82" s="118"/>
      <c r="D82" s="118"/>
      <c r="E82" s="118"/>
      <c r="F82" s="118"/>
      <c r="G82" s="118"/>
      <c r="H82" s="118"/>
      <c r="I82" s="118"/>
      <c r="J82" s="118"/>
      <c r="K82" s="118"/>
      <c r="L82" s="118"/>
      <c r="M82" s="118"/>
      <c r="N82" s="118"/>
      <c r="O82" s="118"/>
      <c r="P82" s="118"/>
      <c r="Q82" s="118"/>
      <c r="R82" s="118"/>
      <c r="S82" s="118"/>
      <c r="T82" s="118"/>
      <c r="U82" s="118"/>
      <c r="V82" s="118"/>
      <c r="W82" s="119"/>
    </row>
    <row r="83" spans="2:23" x14ac:dyDescent="0.3">
      <c r="B83" s="120" t="s">
        <v>48</v>
      </c>
      <c r="C83" s="118"/>
      <c r="D83" s="118"/>
      <c r="E83" s="118"/>
      <c r="F83" s="118"/>
      <c r="G83" s="118"/>
      <c r="H83" s="118"/>
      <c r="I83" s="118"/>
      <c r="J83" s="118"/>
      <c r="K83" s="118"/>
      <c r="L83" s="118"/>
      <c r="M83" s="118"/>
      <c r="N83" s="118"/>
      <c r="O83" s="118"/>
      <c r="P83" s="118"/>
      <c r="Q83" s="118"/>
      <c r="R83" s="118"/>
      <c r="S83" s="118"/>
      <c r="T83" s="118"/>
      <c r="U83" s="118"/>
      <c r="V83" s="118"/>
      <c r="W83" s="119"/>
    </row>
    <row r="84" spans="2:23" x14ac:dyDescent="0.3">
      <c r="B84" s="125" t="s">
        <v>532</v>
      </c>
      <c r="C84" s="122"/>
      <c r="D84" s="122"/>
      <c r="E84" s="122"/>
      <c r="F84" s="122"/>
      <c r="G84" s="122"/>
      <c r="H84" s="122"/>
      <c r="I84" s="122"/>
      <c r="J84" s="122"/>
      <c r="K84" s="122"/>
      <c r="L84" s="122"/>
      <c r="M84" s="122"/>
      <c r="N84" s="122"/>
      <c r="O84" s="122"/>
      <c r="P84" s="122"/>
      <c r="Q84" s="122"/>
      <c r="R84" s="122"/>
      <c r="S84" s="122"/>
      <c r="T84" s="122"/>
      <c r="U84" s="122"/>
      <c r="V84" s="122"/>
      <c r="W84" s="123"/>
    </row>
    <row r="85" spans="2:23" x14ac:dyDescent="0.3">
      <c r="B85" s="101"/>
    </row>
    <row r="86" spans="2:23" x14ac:dyDescent="0.3">
      <c r="B86" s="128" t="s">
        <v>49</v>
      </c>
      <c r="C86" s="115"/>
      <c r="D86" s="115"/>
      <c r="E86" s="115"/>
      <c r="F86" s="115"/>
      <c r="G86" s="115"/>
      <c r="H86" s="115"/>
      <c r="I86" s="115"/>
      <c r="J86" s="115"/>
      <c r="K86" s="115"/>
      <c r="L86" s="115"/>
      <c r="M86" s="115"/>
      <c r="N86" s="115"/>
      <c r="O86" s="115"/>
      <c r="P86" s="115"/>
      <c r="Q86" s="115"/>
      <c r="R86" s="115"/>
      <c r="S86" s="115"/>
      <c r="T86" s="115"/>
      <c r="U86" s="115"/>
      <c r="V86" s="115"/>
      <c r="W86" s="116"/>
    </row>
    <row r="87" spans="2:23" x14ac:dyDescent="0.3">
      <c r="B87" s="117" t="s">
        <v>50</v>
      </c>
      <c r="C87" s="118"/>
      <c r="D87" s="118"/>
      <c r="E87" s="118"/>
      <c r="F87" s="118"/>
      <c r="G87" s="118"/>
      <c r="H87" s="118"/>
      <c r="I87" s="118"/>
      <c r="J87" s="118"/>
      <c r="K87" s="118"/>
      <c r="L87" s="118"/>
      <c r="M87" s="118"/>
      <c r="N87" s="118"/>
      <c r="O87" s="118"/>
      <c r="P87" s="118"/>
      <c r="Q87" s="118"/>
      <c r="R87" s="118"/>
      <c r="S87" s="118"/>
      <c r="T87" s="118"/>
      <c r="U87" s="118"/>
      <c r="V87" s="118"/>
      <c r="W87" s="119"/>
    </row>
    <row r="88" spans="2:23" x14ac:dyDescent="0.3">
      <c r="B88" s="120" t="s">
        <v>51</v>
      </c>
      <c r="C88" s="118"/>
      <c r="D88" s="118"/>
      <c r="E88" s="118"/>
      <c r="F88" s="118"/>
      <c r="G88" s="118"/>
      <c r="H88" s="118"/>
      <c r="I88" s="118"/>
      <c r="J88" s="118"/>
      <c r="K88" s="118"/>
      <c r="L88" s="118"/>
      <c r="M88" s="118"/>
      <c r="N88" s="118"/>
      <c r="O88" s="118"/>
      <c r="P88" s="118"/>
      <c r="Q88" s="118"/>
      <c r="R88" s="118"/>
      <c r="S88" s="118"/>
      <c r="T88" s="118"/>
      <c r="U88" s="118"/>
      <c r="V88" s="118"/>
      <c r="W88" s="119"/>
    </row>
    <row r="89" spans="2:23" x14ac:dyDescent="0.3">
      <c r="B89" s="126" t="s">
        <v>52</v>
      </c>
      <c r="C89" s="118"/>
      <c r="D89" s="118"/>
      <c r="E89" s="118"/>
      <c r="F89" s="118"/>
      <c r="G89" s="118"/>
      <c r="H89" s="118"/>
      <c r="I89" s="118"/>
      <c r="J89" s="118"/>
      <c r="K89" s="118"/>
      <c r="L89" s="118"/>
      <c r="M89" s="118"/>
      <c r="N89" s="118"/>
      <c r="O89" s="118"/>
      <c r="P89" s="118"/>
      <c r="Q89" s="118"/>
      <c r="R89" s="118"/>
      <c r="S89" s="118"/>
      <c r="T89" s="118"/>
      <c r="U89" s="118"/>
      <c r="V89" s="118"/>
      <c r="W89" s="119"/>
    </row>
    <row r="90" spans="2:23" x14ac:dyDescent="0.3">
      <c r="B90" s="120"/>
      <c r="C90" s="118" t="s">
        <v>576</v>
      </c>
      <c r="D90" s="118"/>
      <c r="E90" s="118"/>
      <c r="F90" s="118"/>
      <c r="G90" s="118"/>
      <c r="H90" s="118"/>
      <c r="I90" s="118"/>
      <c r="J90" s="118"/>
      <c r="K90" s="118"/>
      <c r="L90" s="118"/>
      <c r="M90" s="118"/>
      <c r="N90" s="118"/>
      <c r="O90" s="118"/>
      <c r="P90" s="118"/>
      <c r="Q90" s="118"/>
      <c r="R90" s="118"/>
      <c r="S90" s="118"/>
      <c r="T90" s="118"/>
      <c r="U90" s="118"/>
      <c r="V90" s="118"/>
      <c r="W90" s="119"/>
    </row>
    <row r="91" spans="2:23" x14ac:dyDescent="0.3">
      <c r="B91" s="120"/>
      <c r="C91" s="118" t="s">
        <v>577</v>
      </c>
      <c r="D91" s="118"/>
      <c r="E91" s="118"/>
      <c r="F91" s="118"/>
      <c r="G91" s="118"/>
      <c r="H91" s="118"/>
      <c r="I91" s="118"/>
      <c r="J91" s="118"/>
      <c r="K91" s="118"/>
      <c r="L91" s="118"/>
      <c r="M91" s="118"/>
      <c r="N91" s="118"/>
      <c r="O91" s="118"/>
      <c r="P91" s="118"/>
      <c r="Q91" s="118"/>
      <c r="R91" s="118"/>
      <c r="S91" s="118"/>
      <c r="T91" s="118"/>
      <c r="U91" s="118"/>
      <c r="V91" s="118"/>
      <c r="W91" s="119"/>
    </row>
    <row r="92" spans="2:23" x14ac:dyDescent="0.3">
      <c r="B92" s="120" t="s">
        <v>53</v>
      </c>
      <c r="C92" s="118"/>
      <c r="D92" s="118"/>
      <c r="E92" s="118"/>
      <c r="F92" s="118"/>
      <c r="G92" s="118"/>
      <c r="H92" s="118"/>
      <c r="I92" s="118"/>
      <c r="J92" s="118"/>
      <c r="K92" s="118"/>
      <c r="L92" s="118"/>
      <c r="M92" s="118"/>
      <c r="N92" s="118"/>
      <c r="O92" s="118"/>
      <c r="P92" s="118"/>
      <c r="Q92" s="118"/>
      <c r="R92" s="118"/>
      <c r="S92" s="118"/>
      <c r="T92" s="118"/>
      <c r="U92" s="118"/>
      <c r="V92" s="118"/>
      <c r="W92" s="119"/>
    </row>
    <row r="93" spans="2:23" x14ac:dyDescent="0.3">
      <c r="B93" s="120" t="s">
        <v>54</v>
      </c>
      <c r="C93" s="118"/>
      <c r="D93" s="118"/>
      <c r="E93" s="118"/>
      <c r="F93" s="118"/>
      <c r="G93" s="118"/>
      <c r="H93" s="118"/>
      <c r="I93" s="118"/>
      <c r="J93" s="118"/>
      <c r="K93" s="118"/>
      <c r="L93" s="118"/>
      <c r="M93" s="118"/>
      <c r="N93" s="118"/>
      <c r="O93" s="118"/>
      <c r="P93" s="118"/>
      <c r="Q93" s="118"/>
      <c r="R93" s="118"/>
      <c r="S93" s="118"/>
      <c r="T93" s="118"/>
      <c r="U93" s="118"/>
      <c r="V93" s="118"/>
      <c r="W93" s="119"/>
    </row>
    <row r="94" spans="2:23" x14ac:dyDescent="0.3">
      <c r="B94" s="120" t="s">
        <v>55</v>
      </c>
      <c r="C94" s="118"/>
      <c r="D94" s="118"/>
      <c r="E94" s="118"/>
      <c r="F94" s="118"/>
      <c r="G94" s="118"/>
      <c r="H94" s="118"/>
      <c r="I94" s="118"/>
      <c r="J94" s="118"/>
      <c r="K94" s="118"/>
      <c r="L94" s="118"/>
      <c r="M94" s="118"/>
      <c r="N94" s="118"/>
      <c r="O94" s="118"/>
      <c r="P94" s="118"/>
      <c r="Q94" s="118"/>
      <c r="R94" s="118"/>
      <c r="S94" s="118"/>
      <c r="T94" s="118"/>
      <c r="U94" s="118"/>
      <c r="V94" s="118"/>
      <c r="W94" s="119"/>
    </row>
    <row r="95" spans="2:23" x14ac:dyDescent="0.3">
      <c r="B95" s="126" t="s">
        <v>56</v>
      </c>
      <c r="C95" s="118"/>
      <c r="D95" s="118"/>
      <c r="E95" s="118"/>
      <c r="F95" s="118"/>
      <c r="G95" s="118"/>
      <c r="H95" s="118"/>
      <c r="I95" s="118"/>
      <c r="J95" s="118"/>
      <c r="K95" s="118"/>
      <c r="L95" s="118"/>
      <c r="M95" s="118"/>
      <c r="N95" s="118"/>
      <c r="O95" s="118"/>
      <c r="P95" s="118"/>
      <c r="Q95" s="118"/>
      <c r="R95" s="118"/>
      <c r="S95" s="118"/>
      <c r="T95" s="118"/>
      <c r="U95" s="118"/>
      <c r="V95" s="118"/>
      <c r="W95" s="119"/>
    </row>
    <row r="96" spans="2:23" x14ac:dyDescent="0.3">
      <c r="B96" s="126"/>
      <c r="C96" s="118" t="s">
        <v>57</v>
      </c>
      <c r="D96" s="118"/>
      <c r="E96" s="118"/>
      <c r="F96" s="118"/>
      <c r="G96" s="118"/>
      <c r="H96" s="118"/>
      <c r="I96" s="118"/>
      <c r="J96" s="118"/>
      <c r="K96" s="118"/>
      <c r="L96" s="118"/>
      <c r="M96" s="118"/>
      <c r="N96" s="118"/>
      <c r="O96" s="118"/>
      <c r="P96" s="118"/>
      <c r="Q96" s="118"/>
      <c r="R96" s="118"/>
      <c r="S96" s="118"/>
      <c r="T96" s="118"/>
      <c r="U96" s="118"/>
      <c r="V96" s="118"/>
      <c r="W96" s="119"/>
    </row>
    <row r="97" spans="2:23" x14ac:dyDescent="0.3">
      <c r="B97" s="126"/>
      <c r="C97" s="145" t="s">
        <v>540</v>
      </c>
      <c r="D97" s="118"/>
      <c r="E97" s="118"/>
      <c r="F97" s="118"/>
      <c r="G97" s="118"/>
      <c r="H97" s="118"/>
      <c r="I97" s="118"/>
      <c r="J97" s="118"/>
      <c r="K97" s="118"/>
      <c r="L97" s="118"/>
      <c r="M97" s="118"/>
      <c r="N97" s="118"/>
      <c r="O97" s="118"/>
      <c r="P97" s="118"/>
      <c r="Q97" s="118"/>
      <c r="R97" s="118"/>
      <c r="S97" s="118"/>
      <c r="T97" s="118"/>
      <c r="U97" s="118"/>
      <c r="V97" s="118"/>
      <c r="W97" s="119"/>
    </row>
    <row r="98" spans="2:23" x14ac:dyDescent="0.3">
      <c r="B98" s="126"/>
      <c r="C98" s="145" t="s">
        <v>545</v>
      </c>
      <c r="D98" s="118"/>
      <c r="E98" s="118"/>
      <c r="F98" s="118"/>
      <c r="G98" s="118"/>
      <c r="H98" s="118"/>
      <c r="I98" s="118"/>
      <c r="J98" s="118"/>
      <c r="K98" s="118"/>
      <c r="L98" s="118"/>
      <c r="M98" s="118"/>
      <c r="N98" s="118"/>
      <c r="O98" s="118"/>
      <c r="P98" s="118"/>
      <c r="Q98" s="118"/>
      <c r="R98" s="118"/>
      <c r="S98" s="118"/>
      <c r="T98" s="118"/>
      <c r="U98" s="118"/>
      <c r="V98" s="118"/>
      <c r="W98" s="119"/>
    </row>
    <row r="99" spans="2:23" x14ac:dyDescent="0.3">
      <c r="B99" s="126"/>
      <c r="C99" s="145"/>
      <c r="D99" s="118" t="s">
        <v>541</v>
      </c>
      <c r="E99" s="118"/>
      <c r="F99" s="118"/>
      <c r="G99" s="118"/>
      <c r="H99" s="118"/>
      <c r="I99" s="118"/>
      <c r="J99" s="118"/>
      <c r="K99" s="118"/>
      <c r="L99" s="118"/>
      <c r="M99" s="118"/>
      <c r="N99" s="118"/>
      <c r="O99" s="118"/>
      <c r="P99" s="118"/>
      <c r="Q99" s="118"/>
      <c r="R99" s="118"/>
      <c r="S99" s="118"/>
      <c r="T99" s="118"/>
      <c r="U99" s="118"/>
      <c r="V99" s="118"/>
      <c r="W99" s="119"/>
    </row>
    <row r="100" spans="2:23" x14ac:dyDescent="0.3">
      <c r="B100" s="126"/>
      <c r="C100" s="145" t="s">
        <v>543</v>
      </c>
      <c r="D100" s="118"/>
      <c r="E100" s="118"/>
      <c r="F100" s="118"/>
      <c r="G100" s="118"/>
      <c r="H100" s="118"/>
      <c r="I100" s="118"/>
      <c r="J100" s="118"/>
      <c r="K100" s="118"/>
      <c r="L100" s="118"/>
      <c r="M100" s="118"/>
      <c r="N100" s="118"/>
      <c r="O100" s="118"/>
      <c r="P100" s="118"/>
      <c r="Q100" s="118"/>
      <c r="R100" s="118"/>
      <c r="S100" s="118"/>
      <c r="T100" s="118"/>
      <c r="U100" s="118"/>
      <c r="V100" s="118"/>
      <c r="W100" s="119"/>
    </row>
    <row r="101" spans="2:23" x14ac:dyDescent="0.3">
      <c r="B101" s="126"/>
      <c r="C101" s="145" t="s">
        <v>542</v>
      </c>
      <c r="D101" s="118"/>
      <c r="E101" s="118"/>
      <c r="F101" s="118"/>
      <c r="G101" s="118"/>
      <c r="H101" s="118"/>
      <c r="I101" s="118"/>
      <c r="J101" s="118"/>
      <c r="K101" s="118"/>
      <c r="L101" s="118"/>
      <c r="M101" s="118"/>
      <c r="N101" s="118"/>
      <c r="O101" s="118"/>
      <c r="P101" s="118"/>
      <c r="Q101" s="118"/>
      <c r="R101" s="118"/>
      <c r="S101" s="118"/>
      <c r="T101" s="118"/>
      <c r="U101" s="118"/>
      <c r="V101" s="118"/>
      <c r="W101" s="119"/>
    </row>
    <row r="102" spans="2:23" x14ac:dyDescent="0.3">
      <c r="B102" s="126"/>
      <c r="C102" s="145" t="s">
        <v>544</v>
      </c>
      <c r="D102" s="118"/>
      <c r="E102" s="118"/>
      <c r="F102" s="118"/>
      <c r="G102" s="118"/>
      <c r="H102" s="118"/>
      <c r="I102" s="118"/>
      <c r="J102" s="118"/>
      <c r="K102" s="118"/>
      <c r="L102" s="118"/>
      <c r="M102" s="118"/>
      <c r="N102" s="118"/>
      <c r="O102" s="118"/>
      <c r="P102" s="118"/>
      <c r="Q102" s="118"/>
      <c r="R102" s="118"/>
      <c r="S102" s="118"/>
      <c r="T102" s="118"/>
      <c r="U102" s="118"/>
      <c r="V102" s="118"/>
      <c r="W102" s="119"/>
    </row>
    <row r="103" spans="2:23" x14ac:dyDescent="0.3">
      <c r="B103" s="126"/>
      <c r="C103" s="118"/>
      <c r="D103" s="118"/>
      <c r="E103" s="118"/>
      <c r="F103" s="118"/>
      <c r="G103" s="118"/>
      <c r="H103" s="118"/>
      <c r="I103" s="118"/>
      <c r="J103" s="118"/>
      <c r="K103" s="118"/>
      <c r="L103" s="118"/>
      <c r="M103" s="118"/>
      <c r="N103" s="118"/>
      <c r="O103" s="118"/>
      <c r="P103" s="118"/>
      <c r="Q103" s="118"/>
      <c r="R103" s="118"/>
      <c r="S103" s="118"/>
      <c r="T103" s="118"/>
      <c r="U103" s="118"/>
      <c r="V103" s="118"/>
      <c r="W103" s="119"/>
    </row>
    <row r="104" spans="2:23" x14ac:dyDescent="0.3">
      <c r="B104" s="117" t="s">
        <v>58</v>
      </c>
      <c r="C104" s="118"/>
      <c r="D104" s="118"/>
      <c r="E104" s="118"/>
      <c r="F104" s="118"/>
      <c r="G104" s="118"/>
      <c r="H104" s="118"/>
      <c r="I104" s="118"/>
      <c r="J104" s="118"/>
      <c r="K104" s="118"/>
      <c r="L104" s="118"/>
      <c r="M104" s="118"/>
      <c r="N104" s="118"/>
      <c r="O104" s="118"/>
      <c r="P104" s="118"/>
      <c r="Q104" s="118"/>
      <c r="R104" s="118"/>
      <c r="S104" s="118"/>
      <c r="T104" s="118"/>
      <c r="U104" s="118"/>
      <c r="V104" s="118"/>
      <c r="W104" s="119"/>
    </row>
    <row r="105" spans="2:23" x14ac:dyDescent="0.3">
      <c r="B105" s="117"/>
      <c r="C105" s="118"/>
      <c r="D105" s="118"/>
      <c r="E105" s="118"/>
      <c r="F105" s="118"/>
      <c r="G105" s="118"/>
      <c r="H105" s="118"/>
      <c r="I105" s="118"/>
      <c r="J105" s="118"/>
      <c r="K105" s="118"/>
      <c r="L105" s="118"/>
      <c r="M105" s="118"/>
      <c r="N105" s="118"/>
      <c r="O105" s="118"/>
      <c r="P105" s="118"/>
      <c r="Q105" s="118"/>
      <c r="R105" s="118"/>
      <c r="S105" s="118"/>
      <c r="T105" s="118"/>
      <c r="U105" s="118"/>
      <c r="V105" s="118"/>
      <c r="W105" s="119"/>
    </row>
    <row r="106" spans="2:23" x14ac:dyDescent="0.3">
      <c r="B106" s="117" t="s">
        <v>59</v>
      </c>
      <c r="C106" s="118"/>
      <c r="D106" s="118"/>
      <c r="E106" s="118"/>
      <c r="F106" s="118"/>
      <c r="G106" s="118"/>
      <c r="H106" s="118"/>
      <c r="I106" s="118"/>
      <c r="J106" s="118"/>
      <c r="K106" s="118"/>
      <c r="L106" s="118"/>
      <c r="M106" s="118"/>
      <c r="N106" s="118"/>
      <c r="O106" s="118"/>
      <c r="P106" s="118"/>
      <c r="Q106" s="118"/>
      <c r="R106" s="118"/>
      <c r="S106" s="118"/>
      <c r="T106" s="118"/>
      <c r="U106" s="118"/>
      <c r="V106" s="118"/>
      <c r="W106" s="119"/>
    </row>
    <row r="107" spans="2:23" x14ac:dyDescent="0.3">
      <c r="B107" s="117" t="s">
        <v>60</v>
      </c>
      <c r="C107" s="118"/>
      <c r="D107" s="118"/>
      <c r="E107" s="118"/>
      <c r="F107" s="118"/>
      <c r="G107" s="118"/>
      <c r="H107" s="118"/>
      <c r="I107" s="118"/>
      <c r="J107" s="118"/>
      <c r="K107" s="118"/>
      <c r="L107" s="118"/>
      <c r="M107" s="118"/>
      <c r="N107" s="118"/>
      <c r="O107" s="118"/>
      <c r="P107" s="118"/>
      <c r="Q107" s="118"/>
      <c r="R107" s="118"/>
      <c r="S107" s="118"/>
      <c r="T107" s="118"/>
      <c r="U107" s="118"/>
      <c r="V107" s="118"/>
      <c r="W107" s="119"/>
    </row>
    <row r="108" spans="2:23" x14ac:dyDescent="0.3">
      <c r="B108" s="117"/>
      <c r="C108" s="118"/>
      <c r="D108" s="118"/>
      <c r="E108" s="118"/>
      <c r="F108" s="118"/>
      <c r="G108" s="118"/>
      <c r="H108" s="118"/>
      <c r="I108" s="118"/>
      <c r="J108" s="118"/>
      <c r="K108" s="118"/>
      <c r="L108" s="118"/>
      <c r="M108" s="118"/>
      <c r="N108" s="118"/>
      <c r="O108" s="118"/>
      <c r="P108" s="118"/>
      <c r="Q108" s="118"/>
      <c r="R108" s="118"/>
      <c r="S108" s="118"/>
      <c r="T108" s="118"/>
      <c r="U108" s="118"/>
      <c r="V108" s="118"/>
      <c r="W108" s="119"/>
    </row>
    <row r="109" spans="2:23" x14ac:dyDescent="0.3">
      <c r="B109" s="127" t="s">
        <v>61</v>
      </c>
      <c r="C109" s="122"/>
      <c r="D109" s="122"/>
      <c r="E109" s="122"/>
      <c r="F109" s="122"/>
      <c r="G109" s="122"/>
      <c r="H109" s="122"/>
      <c r="I109" s="122"/>
      <c r="J109" s="122"/>
      <c r="K109" s="122"/>
      <c r="L109" s="122"/>
      <c r="M109" s="122"/>
      <c r="N109" s="122"/>
      <c r="O109" s="122"/>
      <c r="P109" s="122"/>
      <c r="Q109" s="122"/>
      <c r="R109" s="122"/>
      <c r="S109" s="122"/>
      <c r="T109" s="122"/>
      <c r="U109" s="122"/>
      <c r="V109" s="122"/>
      <c r="W109" s="123"/>
    </row>
    <row r="110" spans="2:23" x14ac:dyDescent="0.3">
      <c r="B110" s="101"/>
    </row>
    <row r="111" spans="2:23" x14ac:dyDescent="0.3">
      <c r="B111" s="124" t="s">
        <v>62</v>
      </c>
      <c r="C111" s="115"/>
      <c r="D111" s="115"/>
      <c r="E111" s="115"/>
      <c r="F111" s="115"/>
      <c r="G111" s="115"/>
      <c r="H111" s="115"/>
      <c r="I111" s="115"/>
      <c r="J111" s="115"/>
      <c r="K111" s="115"/>
      <c r="L111" s="115"/>
      <c r="M111" s="115"/>
      <c r="N111" s="115"/>
      <c r="O111" s="115"/>
      <c r="P111" s="115"/>
      <c r="Q111" s="115"/>
      <c r="R111" s="115"/>
      <c r="S111" s="115"/>
      <c r="T111" s="115"/>
      <c r="U111" s="115"/>
      <c r="V111" s="115"/>
      <c r="W111" s="116"/>
    </row>
    <row r="112" spans="2:23" x14ac:dyDescent="0.3">
      <c r="B112" s="117" t="s">
        <v>553</v>
      </c>
      <c r="C112" s="118"/>
      <c r="D112" s="118"/>
      <c r="E112" s="118"/>
      <c r="F112" s="118"/>
      <c r="G112" s="118"/>
      <c r="H112" s="118"/>
      <c r="I112" s="118"/>
      <c r="J112" s="118"/>
      <c r="K112" s="118"/>
      <c r="L112" s="118"/>
      <c r="M112" s="118"/>
      <c r="N112" s="118"/>
      <c r="O112" s="118"/>
      <c r="P112" s="118"/>
      <c r="Q112" s="118"/>
      <c r="R112" s="118"/>
      <c r="S112" s="118"/>
      <c r="T112" s="118"/>
      <c r="U112" s="118"/>
      <c r="V112" s="118"/>
      <c r="W112" s="119"/>
    </row>
    <row r="113" spans="2:23" x14ac:dyDescent="0.3">
      <c r="B113" s="126" t="s">
        <v>554</v>
      </c>
      <c r="C113" s="118"/>
      <c r="D113" s="118"/>
      <c r="E113" s="118"/>
      <c r="F113" s="118"/>
      <c r="G113" s="118"/>
      <c r="H113" s="118"/>
      <c r="I113" s="118"/>
      <c r="J113" s="118"/>
      <c r="K113" s="118"/>
      <c r="L113" s="118"/>
      <c r="M113" s="118"/>
      <c r="N113" s="118"/>
      <c r="O113" s="118"/>
      <c r="P113" s="118"/>
      <c r="Q113" s="118"/>
      <c r="R113" s="118"/>
      <c r="S113" s="118"/>
      <c r="T113" s="118"/>
      <c r="U113" s="118"/>
      <c r="V113" s="118"/>
      <c r="W113" s="119"/>
    </row>
    <row r="114" spans="2:23" x14ac:dyDescent="0.3">
      <c r="B114" s="117"/>
      <c r="C114" s="118" t="s">
        <v>555</v>
      </c>
      <c r="D114" s="118"/>
      <c r="E114" s="118"/>
      <c r="F114" s="118"/>
      <c r="G114" s="118"/>
      <c r="H114" s="118"/>
      <c r="I114" s="118"/>
      <c r="J114" s="118"/>
      <c r="K114" s="118"/>
      <c r="L114" s="118"/>
      <c r="M114" s="118"/>
      <c r="N114" s="118"/>
      <c r="O114" s="118"/>
      <c r="P114" s="118"/>
      <c r="Q114" s="118"/>
      <c r="R114" s="118"/>
      <c r="S114" s="118"/>
      <c r="T114" s="118"/>
      <c r="U114" s="118"/>
      <c r="V114" s="118"/>
      <c r="W114" s="119"/>
    </row>
    <row r="115" spans="2:23" x14ac:dyDescent="0.3">
      <c r="B115" s="117"/>
      <c r="C115" s="145" t="s">
        <v>557</v>
      </c>
      <c r="D115" s="118"/>
      <c r="E115" s="118"/>
      <c r="F115" s="118"/>
      <c r="G115" s="118"/>
      <c r="H115" s="118"/>
      <c r="I115" s="118"/>
      <c r="J115" s="118"/>
      <c r="K115" s="118"/>
      <c r="L115" s="118"/>
      <c r="M115" s="118"/>
      <c r="N115" s="118"/>
      <c r="O115" s="118"/>
      <c r="P115" s="118"/>
      <c r="Q115" s="118"/>
      <c r="R115" s="118"/>
      <c r="S115" s="118"/>
      <c r="T115" s="118"/>
      <c r="U115" s="118"/>
      <c r="V115" s="118"/>
      <c r="W115" s="119"/>
    </row>
    <row r="116" spans="2:23" x14ac:dyDescent="0.3">
      <c r="B116" s="117"/>
      <c r="C116" s="145" t="s">
        <v>556</v>
      </c>
      <c r="D116" s="118"/>
      <c r="E116" s="118"/>
      <c r="F116" s="118"/>
      <c r="G116" s="118"/>
      <c r="H116" s="118"/>
      <c r="I116" s="118"/>
      <c r="J116" s="118"/>
      <c r="K116" s="118"/>
      <c r="L116" s="118"/>
      <c r="M116" s="118"/>
      <c r="N116" s="118"/>
      <c r="O116" s="118"/>
      <c r="P116" s="118"/>
      <c r="Q116" s="118"/>
      <c r="R116" s="118"/>
      <c r="S116" s="118"/>
      <c r="T116" s="118"/>
      <c r="U116" s="118"/>
      <c r="V116" s="118"/>
      <c r="W116" s="119"/>
    </row>
    <row r="117" spans="2:23" x14ac:dyDescent="0.3">
      <c r="B117" s="117"/>
      <c r="C117" s="145" t="s">
        <v>558</v>
      </c>
      <c r="D117" s="118"/>
      <c r="E117" s="118"/>
      <c r="F117" s="118"/>
      <c r="G117" s="118"/>
      <c r="H117" s="118"/>
      <c r="I117" s="118"/>
      <c r="J117" s="118"/>
      <c r="K117" s="118"/>
      <c r="L117" s="118"/>
      <c r="M117" s="118"/>
      <c r="N117" s="118"/>
      <c r="O117" s="118"/>
      <c r="P117" s="118"/>
      <c r="Q117" s="118"/>
      <c r="R117" s="118"/>
      <c r="S117" s="118"/>
      <c r="T117" s="118"/>
      <c r="U117" s="118"/>
      <c r="V117" s="118"/>
      <c r="W117" s="119"/>
    </row>
    <row r="118" spans="2:23" x14ac:dyDescent="0.3">
      <c r="B118" s="129" t="s">
        <v>466</v>
      </c>
      <c r="C118" s="118"/>
      <c r="D118" s="118"/>
      <c r="E118" s="118"/>
      <c r="F118" s="118"/>
      <c r="G118" s="118"/>
      <c r="H118" s="118"/>
      <c r="I118" s="118"/>
      <c r="J118" s="118"/>
      <c r="K118" s="118"/>
      <c r="L118" s="118"/>
      <c r="M118" s="118"/>
      <c r="N118" s="118"/>
      <c r="O118" s="118"/>
      <c r="P118" s="118"/>
      <c r="Q118" s="118"/>
      <c r="R118" s="118"/>
      <c r="S118" s="118"/>
      <c r="T118" s="118"/>
      <c r="U118" s="118"/>
      <c r="V118" s="118"/>
      <c r="W118" s="119"/>
    </row>
    <row r="119" spans="2:23" x14ac:dyDescent="0.3">
      <c r="B119" s="121" t="s">
        <v>467</v>
      </c>
      <c r="C119" s="122"/>
      <c r="D119" s="122"/>
      <c r="E119" s="122"/>
      <c r="F119" s="122"/>
      <c r="G119" s="122"/>
      <c r="H119" s="122"/>
      <c r="I119" s="122"/>
      <c r="J119" s="122"/>
      <c r="K119" s="122"/>
      <c r="L119" s="122"/>
      <c r="M119" s="122"/>
      <c r="N119" s="122"/>
      <c r="O119" s="122"/>
      <c r="P119" s="122"/>
      <c r="Q119" s="122"/>
      <c r="R119" s="122"/>
      <c r="S119" s="122"/>
      <c r="T119" s="122"/>
      <c r="U119" s="122"/>
      <c r="V119" s="122"/>
      <c r="W119" s="123"/>
    </row>
    <row r="121" spans="2:23" x14ac:dyDescent="0.3">
      <c r="B121" s="90" t="s">
        <v>63</v>
      </c>
      <c r="C121" s="55"/>
      <c r="D121" s="55"/>
      <c r="E121" s="55"/>
      <c r="F121" s="55"/>
      <c r="G121" s="55"/>
      <c r="H121" s="55"/>
      <c r="I121" s="55"/>
      <c r="J121" s="55"/>
      <c r="K121" s="55"/>
      <c r="L121" s="55"/>
      <c r="M121" s="55"/>
      <c r="N121" s="55"/>
      <c r="O121" s="55"/>
      <c r="P121" s="55"/>
      <c r="Q121" s="55"/>
      <c r="R121" s="55"/>
      <c r="S121" s="55"/>
      <c r="T121" s="55"/>
      <c r="U121" s="55"/>
      <c r="V121" s="55"/>
      <c r="W121" s="56"/>
    </row>
    <row r="122" spans="2:23" x14ac:dyDescent="0.3">
      <c r="B122" s="57" t="s">
        <v>64</v>
      </c>
      <c r="C122" s="58"/>
      <c r="D122" s="58"/>
      <c r="E122" s="58"/>
      <c r="F122" s="58"/>
      <c r="G122" s="58"/>
      <c r="H122" s="58"/>
      <c r="I122" s="58"/>
      <c r="J122" s="58"/>
      <c r="K122" s="58"/>
      <c r="L122" s="58"/>
      <c r="M122" s="58"/>
      <c r="N122" s="58"/>
      <c r="O122" s="58"/>
      <c r="P122" s="58"/>
      <c r="Q122" s="58"/>
      <c r="R122" s="58"/>
      <c r="S122" s="58"/>
      <c r="T122" s="58"/>
      <c r="U122" s="58"/>
      <c r="V122" s="58"/>
      <c r="W122" s="59"/>
    </row>
    <row r="123" spans="2:23" x14ac:dyDescent="0.3">
      <c r="B123" s="57" t="s">
        <v>65</v>
      </c>
      <c r="C123" s="58"/>
      <c r="D123" s="58"/>
      <c r="E123" s="58"/>
      <c r="F123" s="58"/>
      <c r="G123" s="58"/>
      <c r="H123" s="58"/>
      <c r="I123" s="58"/>
      <c r="J123" s="58"/>
      <c r="K123" s="58"/>
      <c r="L123" s="58"/>
      <c r="M123" s="58"/>
      <c r="N123" s="58"/>
      <c r="O123" s="58"/>
      <c r="P123" s="58"/>
      <c r="Q123" s="58"/>
      <c r="R123" s="58"/>
      <c r="S123" s="58"/>
      <c r="T123" s="58"/>
      <c r="U123" s="58"/>
      <c r="V123" s="58"/>
      <c r="W123" s="59"/>
    </row>
    <row r="124" spans="2:23" x14ac:dyDescent="0.3">
      <c r="B124" s="57" t="s">
        <v>66</v>
      </c>
      <c r="C124" s="58"/>
      <c r="D124" s="58"/>
      <c r="E124" s="58"/>
      <c r="F124" s="58"/>
      <c r="G124" s="58"/>
      <c r="H124" s="58"/>
      <c r="I124" s="58"/>
      <c r="J124" s="58"/>
      <c r="K124" s="58"/>
      <c r="L124" s="58"/>
      <c r="M124" s="58"/>
      <c r="N124" s="58"/>
      <c r="O124" s="58"/>
      <c r="P124" s="58"/>
      <c r="Q124" s="58"/>
      <c r="R124" s="58"/>
      <c r="S124" s="58"/>
      <c r="T124" s="58"/>
      <c r="U124" s="58"/>
      <c r="V124" s="58"/>
      <c r="W124" s="59"/>
    </row>
    <row r="125" spans="2:23" x14ac:dyDescent="0.3">
      <c r="B125" s="57"/>
      <c r="C125" s="58"/>
      <c r="D125" s="58"/>
      <c r="E125" s="58"/>
      <c r="F125" s="58"/>
      <c r="G125" s="58"/>
      <c r="H125" s="58"/>
      <c r="I125" s="58"/>
      <c r="J125" s="58"/>
      <c r="K125" s="58"/>
      <c r="L125" s="58"/>
      <c r="M125" s="58"/>
      <c r="N125" s="58"/>
      <c r="O125" s="58"/>
      <c r="P125" s="58"/>
      <c r="Q125" s="58"/>
      <c r="R125" s="58"/>
      <c r="S125" s="58"/>
      <c r="T125" s="58"/>
      <c r="U125" s="58"/>
      <c r="V125" s="58"/>
      <c r="W125" s="59"/>
    </row>
    <row r="126" spans="2:23" x14ac:dyDescent="0.3">
      <c r="B126" s="136" t="s">
        <v>585</v>
      </c>
      <c r="C126" s="58"/>
      <c r="D126" s="58"/>
      <c r="E126" s="58"/>
      <c r="F126" s="58"/>
      <c r="G126" s="58"/>
      <c r="H126" s="58"/>
      <c r="I126" s="58"/>
      <c r="J126" s="58"/>
      <c r="K126" s="58"/>
      <c r="L126" s="58"/>
      <c r="M126" s="58"/>
      <c r="N126" s="58"/>
      <c r="O126" s="58"/>
      <c r="P126" s="58"/>
      <c r="Q126" s="58"/>
      <c r="R126" s="58"/>
      <c r="S126" s="58"/>
      <c r="T126" s="58"/>
      <c r="U126" s="58"/>
      <c r="V126" s="58"/>
      <c r="W126" s="59"/>
    </row>
    <row r="127" spans="2:23" x14ac:dyDescent="0.3">
      <c r="B127" s="57" t="s">
        <v>586</v>
      </c>
      <c r="C127" s="58"/>
      <c r="D127" s="58"/>
      <c r="E127" s="58"/>
      <c r="F127" s="58"/>
      <c r="G127" s="58"/>
      <c r="H127" s="58"/>
      <c r="I127" s="58"/>
      <c r="J127" s="58"/>
      <c r="K127" s="58"/>
      <c r="L127" s="58"/>
      <c r="M127" s="58"/>
      <c r="N127" s="58"/>
      <c r="O127" s="58"/>
      <c r="P127" s="58"/>
      <c r="Q127" s="58"/>
      <c r="R127" s="58"/>
      <c r="S127" s="58"/>
      <c r="T127" s="58"/>
      <c r="U127" s="58"/>
      <c r="V127" s="58"/>
      <c r="W127" s="59"/>
    </row>
    <row r="128" spans="2:23" x14ac:dyDescent="0.3">
      <c r="B128" s="67" t="s">
        <v>587</v>
      </c>
      <c r="C128" s="61"/>
      <c r="D128" s="61"/>
      <c r="E128" s="61"/>
      <c r="F128" s="61"/>
      <c r="G128" s="61"/>
      <c r="H128" s="61"/>
      <c r="I128" s="61"/>
      <c r="J128" s="61"/>
      <c r="K128" s="61"/>
      <c r="L128" s="61"/>
      <c r="M128" s="61"/>
      <c r="N128" s="61"/>
      <c r="O128" s="61"/>
      <c r="P128" s="61"/>
      <c r="Q128" s="61"/>
      <c r="R128" s="61"/>
      <c r="S128" s="61"/>
      <c r="T128" s="61"/>
      <c r="U128" s="61"/>
      <c r="V128" s="61"/>
      <c r="W128" s="62"/>
    </row>
    <row r="130" spans="2:23" x14ac:dyDescent="0.3">
      <c r="B130" s="90" t="s">
        <v>67</v>
      </c>
      <c r="C130" s="55"/>
      <c r="D130" s="55"/>
      <c r="E130" s="55"/>
      <c r="F130" s="55"/>
      <c r="G130" s="55"/>
      <c r="H130" s="55"/>
      <c r="I130" s="55"/>
      <c r="J130" s="55"/>
      <c r="K130" s="55"/>
      <c r="L130" s="55"/>
      <c r="M130" s="55"/>
      <c r="N130" s="55"/>
      <c r="O130" s="55"/>
      <c r="P130" s="55"/>
      <c r="Q130" s="55"/>
      <c r="R130" s="55"/>
      <c r="S130" s="55"/>
      <c r="T130" s="55"/>
      <c r="U130" s="55"/>
      <c r="V130" s="55"/>
      <c r="W130" s="56"/>
    </row>
    <row r="131" spans="2:23" x14ac:dyDescent="0.3">
      <c r="B131" s="137" t="s">
        <v>68</v>
      </c>
      <c r="C131" s="58"/>
      <c r="D131" s="58"/>
      <c r="E131" s="58"/>
      <c r="F131" s="58"/>
      <c r="G131" s="58"/>
      <c r="H131" s="58"/>
      <c r="I131" s="58"/>
      <c r="J131" s="58"/>
      <c r="K131" s="58"/>
      <c r="L131" s="58"/>
      <c r="M131" s="58"/>
      <c r="N131" s="58"/>
      <c r="O131" s="58"/>
      <c r="P131" s="58"/>
      <c r="Q131" s="58"/>
      <c r="R131" s="58"/>
      <c r="S131" s="58"/>
      <c r="T131" s="58"/>
      <c r="U131" s="58"/>
      <c r="V131" s="58"/>
      <c r="W131" s="59"/>
    </row>
    <row r="132" spans="2:23" x14ac:dyDescent="0.3">
      <c r="B132" s="136" t="s">
        <v>69</v>
      </c>
      <c r="C132" s="58"/>
      <c r="D132" s="58"/>
      <c r="E132" s="58"/>
      <c r="F132" s="58"/>
      <c r="G132" s="58"/>
      <c r="H132" s="58"/>
      <c r="I132" s="58"/>
      <c r="J132" s="58"/>
      <c r="K132" s="58"/>
      <c r="L132" s="58"/>
      <c r="M132" s="58"/>
      <c r="N132" s="58"/>
      <c r="O132" s="58"/>
      <c r="P132" s="58"/>
      <c r="Q132" s="58"/>
      <c r="R132" s="58"/>
      <c r="S132" s="58"/>
      <c r="T132" s="58"/>
      <c r="U132" s="58"/>
      <c r="V132" s="58"/>
      <c r="W132" s="59"/>
    </row>
    <row r="133" spans="2:23" x14ac:dyDescent="0.3">
      <c r="B133" s="136" t="s">
        <v>70</v>
      </c>
      <c r="C133" s="58"/>
      <c r="D133" s="58"/>
      <c r="E133" s="58"/>
      <c r="F133" s="58"/>
      <c r="G133" s="58"/>
      <c r="H133" s="58"/>
      <c r="I133" s="58"/>
      <c r="J133" s="58"/>
      <c r="K133" s="58"/>
      <c r="L133" s="58"/>
      <c r="M133" s="58"/>
      <c r="N133" s="58"/>
      <c r="O133" s="58"/>
      <c r="P133" s="58"/>
      <c r="Q133" s="58"/>
      <c r="R133" s="58"/>
      <c r="S133" s="58"/>
      <c r="T133" s="58"/>
      <c r="U133" s="58"/>
      <c r="V133" s="58"/>
      <c r="W133" s="59"/>
    </row>
    <row r="134" spans="2:23" x14ac:dyDescent="0.3">
      <c r="B134" s="136"/>
      <c r="C134" s="58"/>
      <c r="D134" s="58"/>
      <c r="E134" s="58"/>
      <c r="F134" s="58"/>
      <c r="G134" s="58"/>
      <c r="H134" s="58"/>
      <c r="I134" s="58"/>
      <c r="J134" s="58"/>
      <c r="K134" s="58"/>
      <c r="L134" s="58"/>
      <c r="M134" s="58"/>
      <c r="N134" s="58"/>
      <c r="O134" s="58"/>
      <c r="P134" s="58"/>
      <c r="Q134" s="58"/>
      <c r="R134" s="58"/>
      <c r="S134" s="58"/>
      <c r="T134" s="58"/>
      <c r="U134" s="58"/>
      <c r="V134" s="58"/>
      <c r="W134" s="59"/>
    </row>
    <row r="135" spans="2:23" x14ac:dyDescent="0.3">
      <c r="B135" s="137" t="s">
        <v>71</v>
      </c>
      <c r="C135" s="58"/>
      <c r="D135" s="58"/>
      <c r="E135" s="58"/>
      <c r="F135" s="58"/>
      <c r="G135" s="58"/>
      <c r="H135" s="58"/>
      <c r="I135" s="58"/>
      <c r="J135" s="58"/>
      <c r="K135" s="58"/>
      <c r="L135" s="58"/>
      <c r="M135" s="58"/>
      <c r="N135" s="58"/>
      <c r="O135" s="58"/>
      <c r="P135" s="58"/>
      <c r="Q135" s="58"/>
      <c r="R135" s="58"/>
      <c r="S135" s="58"/>
      <c r="T135" s="58"/>
      <c r="U135" s="58"/>
      <c r="V135" s="58"/>
      <c r="W135" s="59"/>
    </row>
    <row r="136" spans="2:23" x14ac:dyDescent="0.3">
      <c r="B136" s="136" t="s">
        <v>72</v>
      </c>
      <c r="C136" s="58"/>
      <c r="D136" s="58"/>
      <c r="E136" s="58"/>
      <c r="F136" s="58"/>
      <c r="G136" s="58"/>
      <c r="H136" s="58"/>
      <c r="I136" s="58"/>
      <c r="J136" s="58"/>
      <c r="K136" s="58"/>
      <c r="L136" s="58"/>
      <c r="M136" s="58"/>
      <c r="N136" s="58"/>
      <c r="O136" s="58"/>
      <c r="P136" s="58"/>
      <c r="Q136" s="58"/>
      <c r="R136" s="58"/>
      <c r="S136" s="58"/>
      <c r="T136" s="58"/>
      <c r="U136" s="58"/>
      <c r="V136" s="58"/>
      <c r="W136" s="59"/>
    </row>
    <row r="137" spans="2:23" x14ac:dyDescent="0.3">
      <c r="B137" s="136" t="s">
        <v>73</v>
      </c>
      <c r="C137" s="58"/>
      <c r="D137" s="58"/>
      <c r="E137" s="58"/>
      <c r="F137" s="58"/>
      <c r="G137" s="58"/>
      <c r="H137" s="58"/>
      <c r="I137" s="58"/>
      <c r="J137" s="58"/>
      <c r="K137" s="58"/>
      <c r="L137" s="58"/>
      <c r="M137" s="58"/>
      <c r="N137" s="58"/>
      <c r="O137" s="58"/>
      <c r="P137" s="58"/>
      <c r="Q137" s="58"/>
      <c r="R137" s="58"/>
      <c r="S137" s="58"/>
      <c r="T137" s="58"/>
      <c r="U137" s="58"/>
      <c r="V137" s="58"/>
      <c r="W137" s="59"/>
    </row>
    <row r="138" spans="2:23" x14ac:dyDescent="0.3">
      <c r="B138" s="136"/>
      <c r="C138" s="58"/>
      <c r="D138" s="58"/>
      <c r="E138" s="58"/>
      <c r="F138" s="58"/>
      <c r="G138" s="58"/>
      <c r="H138" s="58"/>
      <c r="I138" s="58"/>
      <c r="J138" s="58"/>
      <c r="K138" s="58"/>
      <c r="L138" s="58"/>
      <c r="M138" s="58"/>
      <c r="N138" s="58"/>
      <c r="O138" s="58"/>
      <c r="P138" s="58"/>
      <c r="Q138" s="58"/>
      <c r="R138" s="58"/>
      <c r="S138" s="58"/>
      <c r="T138" s="58"/>
      <c r="U138" s="58"/>
      <c r="V138" s="58"/>
      <c r="W138" s="59"/>
    </row>
    <row r="139" spans="2:23" x14ac:dyDescent="0.3">
      <c r="B139" s="137" t="s">
        <v>74</v>
      </c>
      <c r="C139" s="58"/>
      <c r="D139" s="58"/>
      <c r="E139" s="58"/>
      <c r="F139" s="58"/>
      <c r="G139" s="58"/>
      <c r="H139" s="58"/>
      <c r="I139" s="58"/>
      <c r="J139" s="58"/>
      <c r="K139" s="58"/>
      <c r="L139" s="58"/>
      <c r="M139" s="58"/>
      <c r="N139" s="58"/>
      <c r="O139" s="58"/>
      <c r="P139" s="58"/>
      <c r="Q139" s="58"/>
      <c r="R139" s="58"/>
      <c r="S139" s="58"/>
      <c r="T139" s="58"/>
      <c r="U139" s="58"/>
      <c r="V139" s="58"/>
      <c r="W139" s="59"/>
    </row>
    <row r="140" spans="2:23" x14ac:dyDescent="0.3">
      <c r="B140" s="136" t="s">
        <v>75</v>
      </c>
      <c r="C140" s="58"/>
      <c r="D140" s="58"/>
      <c r="E140" s="58"/>
      <c r="F140" s="58"/>
      <c r="G140" s="58"/>
      <c r="H140" s="58"/>
      <c r="I140" s="58"/>
      <c r="J140" s="58"/>
      <c r="K140" s="58"/>
      <c r="L140" s="58"/>
      <c r="M140" s="58"/>
      <c r="N140" s="58"/>
      <c r="O140" s="58"/>
      <c r="P140" s="58"/>
      <c r="Q140" s="58"/>
      <c r="R140" s="58"/>
      <c r="S140" s="58"/>
      <c r="T140" s="58"/>
      <c r="U140" s="58"/>
      <c r="V140" s="58"/>
      <c r="W140" s="59"/>
    </row>
    <row r="141" spans="2:23" x14ac:dyDescent="0.3">
      <c r="B141" s="136" t="s">
        <v>76</v>
      </c>
      <c r="C141" s="58"/>
      <c r="D141" s="58"/>
      <c r="E141" s="58"/>
      <c r="F141" s="58"/>
      <c r="G141" s="58"/>
      <c r="H141" s="58"/>
      <c r="I141" s="58"/>
      <c r="J141" s="58"/>
      <c r="K141" s="58"/>
      <c r="L141" s="58"/>
      <c r="M141" s="58"/>
      <c r="N141" s="58"/>
      <c r="O141" s="58"/>
      <c r="P141" s="58"/>
      <c r="Q141" s="58"/>
      <c r="R141" s="58"/>
      <c r="S141" s="58"/>
      <c r="T141" s="58"/>
      <c r="U141" s="58"/>
      <c r="V141" s="58"/>
      <c r="W141" s="59"/>
    </row>
    <row r="142" spans="2:23" x14ac:dyDescent="0.3">
      <c r="B142" s="136" t="s">
        <v>77</v>
      </c>
      <c r="C142" s="58"/>
      <c r="D142" s="58"/>
      <c r="E142" s="58"/>
      <c r="F142" s="58"/>
      <c r="G142" s="58"/>
      <c r="H142" s="58"/>
      <c r="I142" s="58"/>
      <c r="J142" s="58"/>
      <c r="K142" s="58"/>
      <c r="L142" s="58"/>
      <c r="M142" s="58"/>
      <c r="N142" s="58"/>
      <c r="O142" s="58"/>
      <c r="P142" s="58"/>
      <c r="Q142" s="58"/>
      <c r="R142" s="58"/>
      <c r="S142" s="58"/>
      <c r="T142" s="58"/>
      <c r="U142" s="58"/>
      <c r="V142" s="58"/>
      <c r="W142" s="59"/>
    </row>
    <row r="143" spans="2:23" x14ac:dyDescent="0.3">
      <c r="B143" s="57" t="s">
        <v>78</v>
      </c>
      <c r="C143" s="58"/>
      <c r="D143" s="58"/>
      <c r="E143" s="58"/>
      <c r="F143" s="58"/>
      <c r="G143" s="58"/>
      <c r="H143" s="58"/>
      <c r="I143" s="58"/>
      <c r="J143" s="58"/>
      <c r="K143" s="58"/>
      <c r="L143" s="58"/>
      <c r="M143" s="58"/>
      <c r="N143" s="58"/>
      <c r="O143" s="58"/>
      <c r="P143" s="58"/>
      <c r="Q143" s="58"/>
      <c r="R143" s="58"/>
      <c r="S143" s="58"/>
      <c r="T143" s="58"/>
      <c r="U143" s="58"/>
      <c r="V143" s="58"/>
      <c r="W143" s="59"/>
    </row>
    <row r="144" spans="2:23" x14ac:dyDescent="0.3">
      <c r="B144" s="57" t="s">
        <v>79</v>
      </c>
      <c r="C144" s="58"/>
      <c r="D144" s="58"/>
      <c r="E144" s="58"/>
      <c r="F144" s="58"/>
      <c r="G144" s="58"/>
      <c r="H144" s="58"/>
      <c r="I144" s="58"/>
      <c r="J144" s="58"/>
      <c r="K144" s="58"/>
      <c r="L144" s="58"/>
      <c r="M144" s="58"/>
      <c r="N144" s="58"/>
      <c r="O144" s="58"/>
      <c r="P144" s="58"/>
      <c r="Q144" s="58"/>
      <c r="R144" s="58"/>
      <c r="S144" s="58"/>
      <c r="T144" s="58"/>
      <c r="U144" s="58"/>
      <c r="V144" s="58"/>
      <c r="W144" s="59"/>
    </row>
    <row r="145" spans="2:23" x14ac:dyDescent="0.3">
      <c r="B145" s="57"/>
      <c r="C145" s="58"/>
      <c r="D145" s="58"/>
      <c r="E145" s="58"/>
      <c r="F145" s="58"/>
      <c r="G145" s="58"/>
      <c r="H145" s="58"/>
      <c r="I145" s="58"/>
      <c r="J145" s="58"/>
      <c r="K145" s="58"/>
      <c r="L145" s="58"/>
      <c r="M145" s="58"/>
      <c r="N145" s="58"/>
      <c r="O145" s="58"/>
      <c r="P145" s="58"/>
      <c r="Q145" s="58"/>
      <c r="R145" s="58"/>
      <c r="S145" s="58"/>
      <c r="T145" s="58"/>
      <c r="U145" s="58"/>
      <c r="V145" s="58"/>
      <c r="W145" s="59"/>
    </row>
    <row r="146" spans="2:23" x14ac:dyDescent="0.3">
      <c r="B146" s="137" t="s">
        <v>80</v>
      </c>
      <c r="C146" s="58"/>
      <c r="D146" s="58"/>
      <c r="E146" s="58"/>
      <c r="F146" s="58"/>
      <c r="G146" s="58"/>
      <c r="H146" s="58"/>
      <c r="I146" s="58"/>
      <c r="J146" s="58"/>
      <c r="K146" s="58"/>
      <c r="L146" s="58"/>
      <c r="M146" s="58"/>
      <c r="N146" s="58"/>
      <c r="O146" s="58"/>
      <c r="P146" s="58"/>
      <c r="Q146" s="58"/>
      <c r="R146" s="58"/>
      <c r="S146" s="58"/>
      <c r="T146" s="58"/>
      <c r="U146" s="58"/>
      <c r="V146" s="58"/>
      <c r="W146" s="59"/>
    </row>
    <row r="147" spans="2:23" x14ac:dyDescent="0.3">
      <c r="B147" s="136" t="s">
        <v>81</v>
      </c>
      <c r="C147" s="58"/>
      <c r="D147" s="58"/>
      <c r="E147" s="58"/>
      <c r="F147" s="58"/>
      <c r="G147" s="58"/>
      <c r="H147" s="58"/>
      <c r="I147" s="58"/>
      <c r="J147" s="58"/>
      <c r="K147" s="58"/>
      <c r="L147" s="58"/>
      <c r="M147" s="58"/>
      <c r="N147" s="58"/>
      <c r="O147" s="58"/>
      <c r="P147" s="58"/>
      <c r="Q147" s="58"/>
      <c r="R147" s="58"/>
      <c r="S147" s="58"/>
      <c r="T147" s="58"/>
      <c r="U147" s="58"/>
      <c r="V147" s="58"/>
      <c r="W147" s="59"/>
    </row>
    <row r="148" spans="2:23" x14ac:dyDescent="0.3">
      <c r="B148" s="144" t="s">
        <v>470</v>
      </c>
      <c r="C148" s="58"/>
      <c r="D148" s="58"/>
      <c r="E148" s="58"/>
      <c r="F148" s="58"/>
      <c r="G148" s="58"/>
      <c r="H148" s="58"/>
      <c r="I148" s="58"/>
      <c r="J148" s="58"/>
      <c r="K148" s="58"/>
      <c r="L148" s="58"/>
      <c r="M148" s="58"/>
      <c r="N148" s="58"/>
      <c r="O148" s="58"/>
      <c r="P148" s="58"/>
      <c r="Q148" s="58"/>
      <c r="R148" s="58"/>
      <c r="S148" s="58"/>
      <c r="T148" s="58"/>
      <c r="U148" s="58"/>
      <c r="V148" s="58"/>
      <c r="W148" s="59"/>
    </row>
    <row r="149" spans="2:23" x14ac:dyDescent="0.3">
      <c r="B149" s="138" t="s">
        <v>469</v>
      </c>
      <c r="C149" s="58"/>
      <c r="D149" s="58"/>
      <c r="E149" s="58"/>
      <c r="F149" s="58"/>
      <c r="G149" s="58"/>
      <c r="H149" s="58"/>
      <c r="I149" s="58"/>
      <c r="J149" s="58"/>
      <c r="K149" s="58"/>
      <c r="L149" s="58"/>
      <c r="M149" s="58"/>
      <c r="N149" s="58"/>
      <c r="O149" s="58"/>
      <c r="P149" s="58"/>
      <c r="Q149" s="58"/>
      <c r="R149" s="58"/>
      <c r="S149" s="58"/>
      <c r="T149" s="58"/>
      <c r="U149" s="58"/>
      <c r="V149" s="58"/>
      <c r="W149" s="59"/>
    </row>
    <row r="150" spans="2:23" x14ac:dyDescent="0.3">
      <c r="B150" s="67"/>
      <c r="C150" s="61" t="s">
        <v>468</v>
      </c>
      <c r="D150" s="61"/>
      <c r="E150" s="61"/>
      <c r="F150" s="61"/>
      <c r="G150" s="61"/>
      <c r="H150" s="61"/>
      <c r="I150" s="61"/>
      <c r="J150" s="61"/>
      <c r="K150" s="61"/>
      <c r="L150" s="61"/>
      <c r="M150" s="61"/>
      <c r="N150" s="61"/>
      <c r="O150" s="61"/>
      <c r="P150" s="61"/>
      <c r="Q150" s="61"/>
      <c r="R150" s="61"/>
      <c r="S150" s="61"/>
      <c r="T150" s="61"/>
      <c r="U150" s="61"/>
      <c r="V150" s="61"/>
      <c r="W150"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31D1-CAC1-4F89-8132-FD29BAA3FCDF}">
  <dimension ref="A2:N58"/>
  <sheetViews>
    <sheetView workbookViewId="0"/>
  </sheetViews>
  <sheetFormatPr defaultRowHeight="13.2" x14ac:dyDescent="0.3"/>
  <cols>
    <col min="2" max="2" width="58.875" bestFit="1" customWidth="1"/>
    <col min="3" max="3" width="37.5" bestFit="1" customWidth="1"/>
  </cols>
  <sheetData>
    <row r="2" spans="1:12" x14ac:dyDescent="0.3">
      <c r="A2" s="1" t="s">
        <v>82</v>
      </c>
      <c r="B2" s="1" t="s">
        <v>83</v>
      </c>
      <c r="C2" s="1" t="s">
        <v>84</v>
      </c>
      <c r="D2" s="1" t="s">
        <v>85</v>
      </c>
    </row>
    <row r="3" spans="1:12" x14ac:dyDescent="0.3">
      <c r="A3" t="s">
        <v>86</v>
      </c>
      <c r="B3" t="s">
        <v>87</v>
      </c>
      <c r="C3" t="s">
        <v>88</v>
      </c>
      <c r="D3">
        <v>4</v>
      </c>
      <c r="G3" s="54" t="s">
        <v>561</v>
      </c>
      <c r="H3" s="55"/>
      <c r="I3" s="55"/>
      <c r="J3" s="55"/>
      <c r="K3" s="55"/>
      <c r="L3" s="56"/>
    </row>
    <row r="4" spans="1:12" x14ac:dyDescent="0.3">
      <c r="A4" t="s">
        <v>89</v>
      </c>
      <c r="B4" t="s">
        <v>90</v>
      </c>
      <c r="C4" t="s">
        <v>88</v>
      </c>
      <c r="D4">
        <v>4</v>
      </c>
      <c r="G4" s="57" t="s">
        <v>562</v>
      </c>
      <c r="H4" s="58"/>
      <c r="I4" s="58"/>
      <c r="J4" s="58"/>
      <c r="K4" s="58"/>
      <c r="L4" s="59"/>
    </row>
    <row r="5" spans="1:12" x14ac:dyDescent="0.3">
      <c r="A5" t="s">
        <v>91</v>
      </c>
      <c r="B5" t="s">
        <v>92</v>
      </c>
      <c r="C5" t="s">
        <v>93</v>
      </c>
      <c r="D5">
        <v>5</v>
      </c>
      <c r="G5" s="57" t="s">
        <v>563</v>
      </c>
      <c r="H5" s="58"/>
      <c r="I5" s="58"/>
      <c r="J5" s="58"/>
      <c r="K5" s="58"/>
      <c r="L5" s="59"/>
    </row>
    <row r="6" spans="1:12" x14ac:dyDescent="0.3">
      <c r="A6" t="s">
        <v>94</v>
      </c>
      <c r="B6" t="s">
        <v>95</v>
      </c>
      <c r="C6" t="s">
        <v>93</v>
      </c>
      <c r="D6">
        <v>5</v>
      </c>
      <c r="G6" s="57" t="s">
        <v>564</v>
      </c>
      <c r="H6" s="58"/>
      <c r="I6" s="58"/>
      <c r="J6" s="58"/>
      <c r="K6" s="58"/>
      <c r="L6" s="59"/>
    </row>
    <row r="7" spans="1:12" x14ac:dyDescent="0.3">
      <c r="A7" t="s">
        <v>96</v>
      </c>
      <c r="B7" t="s">
        <v>97</v>
      </c>
      <c r="C7" t="s">
        <v>98</v>
      </c>
      <c r="D7" t="s">
        <v>98</v>
      </c>
      <c r="G7" s="57" t="s">
        <v>565</v>
      </c>
      <c r="H7" s="58"/>
      <c r="I7" s="58"/>
      <c r="J7" s="58"/>
      <c r="K7" s="58"/>
      <c r="L7" s="59"/>
    </row>
    <row r="8" spans="1:12" x14ac:dyDescent="0.3">
      <c r="A8" t="s">
        <v>99</v>
      </c>
      <c r="B8" t="s">
        <v>100</v>
      </c>
      <c r="C8" t="s">
        <v>93</v>
      </c>
      <c r="D8">
        <v>5</v>
      </c>
      <c r="G8" s="57" t="s">
        <v>568</v>
      </c>
      <c r="H8" s="58"/>
      <c r="I8" s="58"/>
      <c r="J8" s="58"/>
      <c r="K8" s="58"/>
      <c r="L8" s="59"/>
    </row>
    <row r="9" spans="1:12" x14ac:dyDescent="0.3">
      <c r="A9" t="s">
        <v>101</v>
      </c>
      <c r="B9" t="s">
        <v>102</v>
      </c>
      <c r="C9" t="s">
        <v>93</v>
      </c>
      <c r="D9">
        <v>5</v>
      </c>
      <c r="G9" s="57" t="s">
        <v>569</v>
      </c>
      <c r="H9" s="58"/>
      <c r="I9" s="58"/>
      <c r="J9" s="58"/>
      <c r="K9" s="58"/>
      <c r="L9" s="59"/>
    </row>
    <row r="10" spans="1:12" x14ac:dyDescent="0.3">
      <c r="A10" t="s">
        <v>103</v>
      </c>
      <c r="B10" t="s">
        <v>104</v>
      </c>
      <c r="C10" t="s">
        <v>88</v>
      </c>
      <c r="D10">
        <v>4</v>
      </c>
      <c r="G10" s="57" t="s">
        <v>570</v>
      </c>
      <c r="H10" s="58"/>
      <c r="I10" s="58"/>
      <c r="J10" s="58"/>
      <c r="K10" s="58"/>
      <c r="L10" s="59"/>
    </row>
    <row r="11" spans="1:12" x14ac:dyDescent="0.3">
      <c r="A11" t="s">
        <v>105</v>
      </c>
      <c r="B11" t="s">
        <v>106</v>
      </c>
      <c r="C11" t="s">
        <v>88</v>
      </c>
      <c r="D11">
        <v>4</v>
      </c>
      <c r="G11" s="57" t="s">
        <v>571</v>
      </c>
      <c r="H11" s="58"/>
      <c r="I11" s="58"/>
      <c r="J11" s="58"/>
      <c r="K11" s="58"/>
      <c r="L11" s="59"/>
    </row>
    <row r="12" spans="1:12" x14ac:dyDescent="0.3">
      <c r="A12" t="s">
        <v>107</v>
      </c>
      <c r="B12" t="s">
        <v>108</v>
      </c>
      <c r="C12" t="s">
        <v>93</v>
      </c>
      <c r="D12">
        <v>5</v>
      </c>
      <c r="G12" s="57" t="s">
        <v>572</v>
      </c>
      <c r="H12" s="58"/>
      <c r="I12" s="58"/>
      <c r="J12" s="58"/>
      <c r="K12" s="58"/>
      <c r="L12" s="59"/>
    </row>
    <row r="13" spans="1:12" x14ac:dyDescent="0.3">
      <c r="A13" t="s">
        <v>109</v>
      </c>
      <c r="B13" t="s">
        <v>110</v>
      </c>
      <c r="C13" t="s">
        <v>111</v>
      </c>
      <c r="D13">
        <v>8</v>
      </c>
      <c r="G13" s="57" t="s">
        <v>573</v>
      </c>
      <c r="H13" s="58"/>
      <c r="I13" s="58"/>
      <c r="J13" s="58"/>
      <c r="K13" s="58"/>
      <c r="L13" s="59"/>
    </row>
    <row r="14" spans="1:12" x14ac:dyDescent="0.3">
      <c r="A14" t="s">
        <v>112</v>
      </c>
      <c r="B14" t="s">
        <v>113</v>
      </c>
      <c r="C14" t="s">
        <v>114</v>
      </c>
      <c r="D14" s="68" t="s">
        <v>115</v>
      </c>
      <c r="G14" s="57" t="s">
        <v>574</v>
      </c>
      <c r="H14" s="58"/>
      <c r="I14" s="58"/>
      <c r="J14" s="58"/>
      <c r="K14" s="58"/>
      <c r="L14" s="59"/>
    </row>
    <row r="15" spans="1:12" x14ac:dyDescent="0.3">
      <c r="A15" t="s">
        <v>116</v>
      </c>
      <c r="B15" t="s">
        <v>117</v>
      </c>
      <c r="C15" t="s">
        <v>114</v>
      </c>
      <c r="D15" s="68" t="s">
        <v>115</v>
      </c>
      <c r="G15" s="67" t="s">
        <v>575</v>
      </c>
      <c r="H15" s="61"/>
      <c r="I15" s="61"/>
      <c r="J15" s="61"/>
      <c r="K15" s="61"/>
      <c r="L15" s="62"/>
    </row>
    <row r="16" spans="1:12" x14ac:dyDescent="0.3">
      <c r="A16" t="s">
        <v>118</v>
      </c>
      <c r="B16" t="s">
        <v>119</v>
      </c>
      <c r="C16" t="s">
        <v>120</v>
      </c>
      <c r="D16">
        <v>9</v>
      </c>
    </row>
    <row r="17" spans="1:14" x14ac:dyDescent="0.3">
      <c r="A17" t="s">
        <v>121</v>
      </c>
      <c r="B17" t="s">
        <v>122</v>
      </c>
      <c r="C17" t="s">
        <v>98</v>
      </c>
      <c r="D17" t="s">
        <v>98</v>
      </c>
      <c r="G17" s="155" t="s">
        <v>566</v>
      </c>
      <c r="H17" s="156"/>
      <c r="I17" s="156"/>
      <c r="J17" s="156"/>
      <c r="K17" s="156"/>
      <c r="L17" s="156"/>
      <c r="M17" s="156"/>
      <c r="N17" s="157"/>
    </row>
    <row r="18" spans="1:14" x14ac:dyDescent="0.3">
      <c r="A18" t="s">
        <v>123</v>
      </c>
      <c r="B18" t="s">
        <v>124</v>
      </c>
      <c r="C18" t="s">
        <v>120</v>
      </c>
      <c r="D18">
        <v>9</v>
      </c>
    </row>
    <row r="19" spans="1:14" x14ac:dyDescent="0.3">
      <c r="A19" t="s">
        <v>125</v>
      </c>
      <c r="B19" t="s">
        <v>126</v>
      </c>
      <c r="C19" t="s">
        <v>98</v>
      </c>
      <c r="D19" t="s">
        <v>98</v>
      </c>
    </row>
    <row r="20" spans="1:14" x14ac:dyDescent="0.3">
      <c r="A20" t="s">
        <v>127</v>
      </c>
      <c r="B20" t="s">
        <v>128</v>
      </c>
      <c r="C20" t="s">
        <v>98</v>
      </c>
      <c r="D20" t="s">
        <v>98</v>
      </c>
    </row>
    <row r="21" spans="1:14" x14ac:dyDescent="0.3">
      <c r="A21" t="s">
        <v>129</v>
      </c>
      <c r="B21" t="s">
        <v>130</v>
      </c>
      <c r="C21" t="s">
        <v>120</v>
      </c>
      <c r="D21">
        <v>9</v>
      </c>
    </row>
    <row r="22" spans="1:14" x14ac:dyDescent="0.3">
      <c r="A22" t="s">
        <v>131</v>
      </c>
      <c r="B22" t="s">
        <v>132</v>
      </c>
      <c r="C22" t="s">
        <v>120</v>
      </c>
      <c r="D22">
        <v>9</v>
      </c>
    </row>
    <row r="23" spans="1:14" x14ac:dyDescent="0.3">
      <c r="A23" t="s">
        <v>133</v>
      </c>
      <c r="B23" t="s">
        <v>134</v>
      </c>
      <c r="C23" t="s">
        <v>98</v>
      </c>
      <c r="D23" t="s">
        <v>98</v>
      </c>
    </row>
    <row r="24" spans="1:14" x14ac:dyDescent="0.3">
      <c r="A24" t="s">
        <v>135</v>
      </c>
      <c r="B24" t="s">
        <v>136</v>
      </c>
      <c r="C24" t="s">
        <v>111</v>
      </c>
      <c r="D24">
        <v>8</v>
      </c>
    </row>
    <row r="25" spans="1:14" x14ac:dyDescent="0.3">
      <c r="A25" t="s">
        <v>137</v>
      </c>
      <c r="B25" t="s">
        <v>138</v>
      </c>
      <c r="C25" t="s">
        <v>120</v>
      </c>
      <c r="D25">
        <v>9</v>
      </c>
    </row>
    <row r="26" spans="1:14" x14ac:dyDescent="0.3">
      <c r="A26" t="s">
        <v>139</v>
      </c>
      <c r="B26" t="s">
        <v>140</v>
      </c>
      <c r="C26" t="s">
        <v>120</v>
      </c>
      <c r="D26">
        <v>9</v>
      </c>
    </row>
    <row r="27" spans="1:14" x14ac:dyDescent="0.3">
      <c r="A27" t="s">
        <v>141</v>
      </c>
      <c r="B27" t="s">
        <v>142</v>
      </c>
      <c r="C27" t="s">
        <v>111</v>
      </c>
      <c r="D27">
        <v>8</v>
      </c>
    </row>
    <row r="28" spans="1:14" x14ac:dyDescent="0.3">
      <c r="A28" t="s">
        <v>143</v>
      </c>
      <c r="B28" t="s">
        <v>144</v>
      </c>
      <c r="C28" t="s">
        <v>114</v>
      </c>
      <c r="D28" s="68" t="s">
        <v>115</v>
      </c>
    </row>
    <row r="29" spans="1:14" x14ac:dyDescent="0.3">
      <c r="A29" t="s">
        <v>145</v>
      </c>
      <c r="B29" t="s">
        <v>146</v>
      </c>
      <c r="C29" t="s">
        <v>120</v>
      </c>
      <c r="D29">
        <v>9</v>
      </c>
    </row>
    <row r="30" spans="1:14" x14ac:dyDescent="0.3">
      <c r="A30" t="s">
        <v>147</v>
      </c>
      <c r="B30" t="s">
        <v>148</v>
      </c>
      <c r="C30" t="s">
        <v>120</v>
      </c>
      <c r="D30">
        <v>9</v>
      </c>
    </row>
    <row r="31" spans="1:14" x14ac:dyDescent="0.3">
      <c r="A31" t="s">
        <v>149</v>
      </c>
      <c r="B31" t="s">
        <v>150</v>
      </c>
      <c r="C31" t="s">
        <v>120</v>
      </c>
      <c r="D31">
        <v>9</v>
      </c>
    </row>
    <row r="32" spans="1:14" x14ac:dyDescent="0.3">
      <c r="A32" t="s">
        <v>151</v>
      </c>
      <c r="B32" t="s">
        <v>152</v>
      </c>
      <c r="C32" t="s">
        <v>98</v>
      </c>
      <c r="D32" t="s">
        <v>98</v>
      </c>
    </row>
    <row r="33" spans="1:4" x14ac:dyDescent="0.3">
      <c r="A33" t="s">
        <v>153</v>
      </c>
      <c r="B33" t="s">
        <v>154</v>
      </c>
      <c r="C33" t="s">
        <v>98</v>
      </c>
      <c r="D33" t="s">
        <v>98</v>
      </c>
    </row>
    <row r="34" spans="1:4" x14ac:dyDescent="0.3">
      <c r="A34" t="s">
        <v>155</v>
      </c>
      <c r="B34" t="s">
        <v>156</v>
      </c>
      <c r="C34" t="s">
        <v>98</v>
      </c>
      <c r="D34" t="s">
        <v>98</v>
      </c>
    </row>
    <row r="35" spans="1:4" x14ac:dyDescent="0.3">
      <c r="A35" t="s">
        <v>157</v>
      </c>
      <c r="B35" t="s">
        <v>158</v>
      </c>
      <c r="C35" t="s">
        <v>98</v>
      </c>
      <c r="D35" t="s">
        <v>98</v>
      </c>
    </row>
    <row r="36" spans="1:4" x14ac:dyDescent="0.3">
      <c r="A36" t="s">
        <v>159</v>
      </c>
      <c r="B36" t="s">
        <v>160</v>
      </c>
      <c r="C36" t="s">
        <v>98</v>
      </c>
      <c r="D36" t="s">
        <v>98</v>
      </c>
    </row>
    <row r="37" spans="1:4" x14ac:dyDescent="0.3">
      <c r="A37" t="s">
        <v>161</v>
      </c>
      <c r="B37" t="s">
        <v>162</v>
      </c>
      <c r="C37" t="s">
        <v>163</v>
      </c>
      <c r="D37">
        <v>2</v>
      </c>
    </row>
    <row r="38" spans="1:4" x14ac:dyDescent="0.3">
      <c r="A38" t="s">
        <v>164</v>
      </c>
      <c r="B38" t="s">
        <v>165</v>
      </c>
      <c r="C38" t="s">
        <v>163</v>
      </c>
      <c r="D38">
        <v>2</v>
      </c>
    </row>
    <row r="39" spans="1:4" x14ac:dyDescent="0.3">
      <c r="A39" t="s">
        <v>166</v>
      </c>
      <c r="B39" t="s">
        <v>167</v>
      </c>
      <c r="C39" t="s">
        <v>168</v>
      </c>
      <c r="D39">
        <v>3</v>
      </c>
    </row>
    <row r="40" spans="1:4" x14ac:dyDescent="0.3">
      <c r="A40" t="s">
        <v>169</v>
      </c>
      <c r="B40" t="s">
        <v>170</v>
      </c>
      <c r="C40" t="s">
        <v>98</v>
      </c>
      <c r="D40" t="s">
        <v>98</v>
      </c>
    </row>
    <row r="41" spans="1:4" x14ac:dyDescent="0.3">
      <c r="A41" t="s">
        <v>171</v>
      </c>
      <c r="B41" t="s">
        <v>172</v>
      </c>
      <c r="C41" t="s">
        <v>98</v>
      </c>
      <c r="D41" t="s">
        <v>98</v>
      </c>
    </row>
    <row r="42" spans="1:4" x14ac:dyDescent="0.3">
      <c r="A42" t="s">
        <v>173</v>
      </c>
      <c r="B42" t="s">
        <v>174</v>
      </c>
      <c r="C42" t="s">
        <v>98</v>
      </c>
      <c r="D42" t="s">
        <v>98</v>
      </c>
    </row>
    <row r="43" spans="1:4" x14ac:dyDescent="0.3">
      <c r="A43" t="s">
        <v>175</v>
      </c>
      <c r="B43" t="s">
        <v>176</v>
      </c>
      <c r="C43" t="s">
        <v>163</v>
      </c>
      <c r="D43">
        <v>2</v>
      </c>
    </row>
    <row r="44" spans="1:4" x14ac:dyDescent="0.3">
      <c r="A44" t="s">
        <v>177</v>
      </c>
      <c r="B44" t="s">
        <v>178</v>
      </c>
      <c r="C44" t="s">
        <v>168</v>
      </c>
      <c r="D44">
        <v>3</v>
      </c>
    </row>
    <row r="45" spans="1:4" x14ac:dyDescent="0.3">
      <c r="A45" t="s">
        <v>179</v>
      </c>
      <c r="B45" t="s">
        <v>180</v>
      </c>
      <c r="C45" t="s">
        <v>163</v>
      </c>
      <c r="D45">
        <v>2</v>
      </c>
    </row>
    <row r="46" spans="1:4" x14ac:dyDescent="0.3">
      <c r="A46" t="s">
        <v>181</v>
      </c>
      <c r="B46" t="s">
        <v>182</v>
      </c>
      <c r="C46" t="s">
        <v>168</v>
      </c>
      <c r="D46">
        <v>3</v>
      </c>
    </row>
    <row r="47" spans="1:4" x14ac:dyDescent="0.3">
      <c r="A47" t="s">
        <v>183</v>
      </c>
      <c r="B47" t="s">
        <v>184</v>
      </c>
      <c r="C47" t="s">
        <v>185</v>
      </c>
      <c r="D47">
        <v>1</v>
      </c>
    </row>
    <row r="48" spans="1:4" x14ac:dyDescent="0.3">
      <c r="A48" t="s">
        <v>186</v>
      </c>
      <c r="B48" t="s">
        <v>187</v>
      </c>
      <c r="C48" t="s">
        <v>185</v>
      </c>
      <c r="D48">
        <v>1</v>
      </c>
    </row>
    <row r="49" spans="1:4" x14ac:dyDescent="0.3">
      <c r="A49" t="s">
        <v>188</v>
      </c>
      <c r="B49" t="s">
        <v>189</v>
      </c>
      <c r="C49" t="s">
        <v>98</v>
      </c>
      <c r="D49" t="s">
        <v>98</v>
      </c>
    </row>
    <row r="50" spans="1:4" x14ac:dyDescent="0.3">
      <c r="A50" t="s">
        <v>190</v>
      </c>
      <c r="B50" t="s">
        <v>191</v>
      </c>
      <c r="C50" t="s">
        <v>98</v>
      </c>
      <c r="D50" t="s">
        <v>98</v>
      </c>
    </row>
    <row r="51" spans="1:4" x14ac:dyDescent="0.3">
      <c r="A51" t="s">
        <v>192</v>
      </c>
      <c r="B51" t="s">
        <v>193</v>
      </c>
      <c r="C51" t="s">
        <v>185</v>
      </c>
      <c r="D51">
        <v>1</v>
      </c>
    </row>
    <row r="52" spans="1:4" x14ac:dyDescent="0.3">
      <c r="A52" t="s">
        <v>194</v>
      </c>
      <c r="B52" t="s">
        <v>195</v>
      </c>
      <c r="C52" t="s">
        <v>185</v>
      </c>
      <c r="D52">
        <v>1</v>
      </c>
    </row>
    <row r="53" spans="1:4" x14ac:dyDescent="0.3">
      <c r="A53" t="s">
        <v>196</v>
      </c>
      <c r="B53" t="s">
        <v>197</v>
      </c>
      <c r="C53" t="s">
        <v>163</v>
      </c>
      <c r="D53">
        <v>2</v>
      </c>
    </row>
    <row r="54" spans="1:4" x14ac:dyDescent="0.3">
      <c r="A54" t="s">
        <v>198</v>
      </c>
      <c r="B54" t="s">
        <v>199</v>
      </c>
      <c r="C54" t="s">
        <v>163</v>
      </c>
      <c r="D54">
        <v>2</v>
      </c>
    </row>
    <row r="55" spans="1:4" x14ac:dyDescent="0.3">
      <c r="A55" t="s">
        <v>200</v>
      </c>
      <c r="B55" t="s">
        <v>201</v>
      </c>
      <c r="C55" t="s">
        <v>98</v>
      </c>
      <c r="D55" t="s">
        <v>98</v>
      </c>
    </row>
    <row r="56" spans="1:4" x14ac:dyDescent="0.3">
      <c r="A56" t="s">
        <v>202</v>
      </c>
      <c r="B56" t="s">
        <v>203</v>
      </c>
      <c r="C56" t="s">
        <v>98</v>
      </c>
      <c r="D56" t="s">
        <v>98</v>
      </c>
    </row>
    <row r="57" spans="1:4" x14ac:dyDescent="0.3">
      <c r="A57" t="s">
        <v>204</v>
      </c>
      <c r="B57" t="s">
        <v>205</v>
      </c>
      <c r="C57" t="s">
        <v>98</v>
      </c>
      <c r="D57" t="s">
        <v>98</v>
      </c>
    </row>
    <row r="58" spans="1:4" x14ac:dyDescent="0.3">
      <c r="A58" t="s">
        <v>206</v>
      </c>
      <c r="B58" t="s">
        <v>207</v>
      </c>
      <c r="C58" t="s">
        <v>98</v>
      </c>
      <c r="D58" t="s">
        <v>98</v>
      </c>
    </row>
  </sheetData>
  <hyperlinks>
    <hyperlink ref="G17" r:id="rId1" xr:uid="{746911D3-7A18-4FDE-A403-27B8B77679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9D294-4DD8-4DB4-906E-73E8F98CB5A5}">
  <dimension ref="B1:O30"/>
  <sheetViews>
    <sheetView workbookViewId="0"/>
  </sheetViews>
  <sheetFormatPr defaultRowHeight="13.2" x14ac:dyDescent="0.3"/>
  <cols>
    <col min="2" max="2" width="35.875" bestFit="1" customWidth="1"/>
    <col min="3" max="3" width="15.375" customWidth="1"/>
  </cols>
  <sheetData>
    <row r="1" spans="2:15" ht="19.2" x14ac:dyDescent="0.45">
      <c r="B1" s="36" t="s">
        <v>606</v>
      </c>
    </row>
    <row r="2" spans="2:15" x14ac:dyDescent="0.3">
      <c r="B2" s="1"/>
    </row>
    <row r="3" spans="2:15" x14ac:dyDescent="0.3">
      <c r="B3" s="1" t="s">
        <v>612</v>
      </c>
    </row>
    <row r="4" spans="2:15" ht="13.8" thickBot="1" x14ac:dyDescent="0.35">
      <c r="C4" t="s">
        <v>605</v>
      </c>
      <c r="D4" t="s">
        <v>591</v>
      </c>
      <c r="E4" t="s">
        <v>592</v>
      </c>
      <c r="F4" t="s">
        <v>593</v>
      </c>
      <c r="G4" t="s">
        <v>594</v>
      </c>
      <c r="J4" s="54" t="s">
        <v>607</v>
      </c>
      <c r="K4" s="55"/>
      <c r="L4" s="55"/>
      <c r="M4" s="55"/>
      <c r="N4" s="55"/>
      <c r="O4" s="56"/>
    </row>
    <row r="5" spans="2:15" x14ac:dyDescent="0.3">
      <c r="B5" t="s">
        <v>595</v>
      </c>
      <c r="C5" s="23">
        <v>31</v>
      </c>
      <c r="D5" s="7"/>
      <c r="E5" s="149">
        <f>D5/31</f>
        <v>0</v>
      </c>
      <c r="F5" s="23" t="s">
        <v>98</v>
      </c>
      <c r="G5" s="23" t="s">
        <v>98</v>
      </c>
      <c r="J5" s="57" t="s">
        <v>608</v>
      </c>
      <c r="K5" s="58"/>
      <c r="L5" s="58"/>
      <c r="M5" s="58"/>
      <c r="N5" s="58"/>
      <c r="O5" s="59"/>
    </row>
    <row r="6" spans="2:15" x14ac:dyDescent="0.3">
      <c r="B6" t="s">
        <v>596</v>
      </c>
      <c r="C6" s="23">
        <v>31</v>
      </c>
      <c r="D6" s="7"/>
      <c r="E6" s="150">
        <f>D6/31</f>
        <v>0</v>
      </c>
      <c r="F6" s="23" t="s">
        <v>98</v>
      </c>
      <c r="G6" s="23" t="s">
        <v>98</v>
      </c>
      <c r="J6" s="57" t="s">
        <v>609</v>
      </c>
      <c r="K6" s="58"/>
      <c r="L6" s="58"/>
      <c r="M6" s="58"/>
      <c r="N6" s="58"/>
      <c r="O6" s="59"/>
    </row>
    <row r="7" spans="2:15" ht="13.8" thickBot="1" x14ac:dyDescent="0.35">
      <c r="B7" t="s">
        <v>597</v>
      </c>
      <c r="C7" s="23">
        <v>14</v>
      </c>
      <c r="D7" s="7"/>
      <c r="E7" s="150">
        <f>D7/14</f>
        <v>0</v>
      </c>
      <c r="F7" s="23" t="s">
        <v>98</v>
      </c>
      <c r="G7" s="23" t="s">
        <v>98</v>
      </c>
      <c r="J7" s="57" t="s">
        <v>610</v>
      </c>
      <c r="K7" s="58"/>
      <c r="L7" s="58"/>
      <c r="M7" s="58"/>
      <c r="N7" s="58"/>
      <c r="O7" s="59"/>
    </row>
    <row r="8" spans="2:15" ht="13.8" thickBot="1" x14ac:dyDescent="0.35">
      <c r="B8" t="s">
        <v>598</v>
      </c>
      <c r="C8" s="23">
        <v>100</v>
      </c>
      <c r="D8" s="7"/>
      <c r="E8" s="150">
        <f>D8/100</f>
        <v>0</v>
      </c>
      <c r="F8" s="152">
        <f>D8/17.85</f>
        <v>0</v>
      </c>
      <c r="G8" s="23" t="s">
        <v>98</v>
      </c>
      <c r="J8" s="67" t="s">
        <v>611</v>
      </c>
      <c r="K8" s="61"/>
      <c r="L8" s="61"/>
      <c r="M8" s="61"/>
      <c r="N8" s="61"/>
      <c r="O8" s="62"/>
    </row>
    <row r="9" spans="2:15" x14ac:dyDescent="0.3">
      <c r="B9" s="66" t="s">
        <v>599</v>
      </c>
      <c r="C9" s="23">
        <v>40</v>
      </c>
      <c r="D9" s="7"/>
      <c r="E9" s="150">
        <f>D9/40</f>
        <v>0</v>
      </c>
      <c r="F9" s="23" t="s">
        <v>98</v>
      </c>
      <c r="G9" s="23" t="s">
        <v>98</v>
      </c>
    </row>
    <row r="10" spans="2:15" ht="13.8" thickBot="1" x14ac:dyDescent="0.35">
      <c r="B10" s="66" t="s">
        <v>600</v>
      </c>
      <c r="C10" s="23">
        <v>24</v>
      </c>
      <c r="D10" s="7"/>
      <c r="E10" s="150">
        <f>D10/24</f>
        <v>0</v>
      </c>
      <c r="F10" s="23" t="s">
        <v>98</v>
      </c>
      <c r="G10" s="23" t="s">
        <v>98</v>
      </c>
    </row>
    <row r="11" spans="2:15" ht="13.8" thickBot="1" x14ac:dyDescent="0.35">
      <c r="B11" s="66" t="s">
        <v>601</v>
      </c>
      <c r="C11" s="23">
        <v>61</v>
      </c>
      <c r="D11" s="7"/>
      <c r="E11" s="150">
        <f>D11/61</f>
        <v>0</v>
      </c>
      <c r="F11" s="23" t="s">
        <v>98</v>
      </c>
      <c r="G11" s="152">
        <f>E11</f>
        <v>0</v>
      </c>
    </row>
    <row r="12" spans="2:15" x14ac:dyDescent="0.3">
      <c r="B12" t="s">
        <v>602</v>
      </c>
      <c r="C12" s="23">
        <v>96</v>
      </c>
      <c r="D12" s="7"/>
      <c r="E12" s="150">
        <f>D12/96</f>
        <v>0</v>
      </c>
      <c r="F12" s="23" t="s">
        <v>98</v>
      </c>
      <c r="G12" s="23" t="s">
        <v>98</v>
      </c>
    </row>
    <row r="13" spans="2:15" x14ac:dyDescent="0.3">
      <c r="B13" t="s">
        <v>603</v>
      </c>
      <c r="C13" s="23">
        <v>55</v>
      </c>
      <c r="D13" s="7"/>
      <c r="E13" s="150">
        <f>D13/55</f>
        <v>0</v>
      </c>
      <c r="F13" s="23" t="s">
        <v>98</v>
      </c>
      <c r="G13" s="23" t="s">
        <v>98</v>
      </c>
    </row>
    <row r="14" spans="2:15" ht="13.8" thickBot="1" x14ac:dyDescent="0.35">
      <c r="B14" t="s">
        <v>604</v>
      </c>
      <c r="C14" s="23">
        <v>35</v>
      </c>
      <c r="D14" s="7"/>
      <c r="E14" s="151">
        <f>D14/35</f>
        <v>0</v>
      </c>
      <c r="F14" s="23" t="s">
        <v>98</v>
      </c>
      <c r="G14" s="23" t="s">
        <v>98</v>
      </c>
    </row>
    <row r="16" spans="2:15" x14ac:dyDescent="0.3">
      <c r="B16" s="1" t="s">
        <v>613</v>
      </c>
    </row>
    <row r="17" spans="2:7" ht="13.8" thickBot="1" x14ac:dyDescent="0.35">
      <c r="C17" t="s">
        <v>605</v>
      </c>
      <c r="D17" t="s">
        <v>591</v>
      </c>
      <c r="E17" t="s">
        <v>592</v>
      </c>
      <c r="F17" t="s">
        <v>593</v>
      </c>
      <c r="G17" t="s">
        <v>594</v>
      </c>
    </row>
    <row r="18" spans="2:7" x14ac:dyDescent="0.3">
      <c r="B18" t="s">
        <v>595</v>
      </c>
      <c r="C18" s="23">
        <v>31</v>
      </c>
      <c r="D18" s="149">
        <f>C18*E18</f>
        <v>0</v>
      </c>
      <c r="E18" s="7"/>
      <c r="F18" s="23" t="s">
        <v>98</v>
      </c>
      <c r="G18" s="23" t="s">
        <v>98</v>
      </c>
    </row>
    <row r="19" spans="2:7" x14ac:dyDescent="0.3">
      <c r="B19" t="s">
        <v>596</v>
      </c>
      <c r="C19" s="23">
        <v>31</v>
      </c>
      <c r="D19" s="150">
        <f t="shared" ref="D19:D27" si="0">C19*E19</f>
        <v>0</v>
      </c>
      <c r="E19" s="7"/>
      <c r="F19" s="23" t="s">
        <v>98</v>
      </c>
      <c r="G19" s="23" t="s">
        <v>98</v>
      </c>
    </row>
    <row r="20" spans="2:7" x14ac:dyDescent="0.3">
      <c r="B20" t="s">
        <v>597</v>
      </c>
      <c r="C20" s="23">
        <v>14</v>
      </c>
      <c r="D20" s="150">
        <f t="shared" si="0"/>
        <v>0</v>
      </c>
      <c r="E20" s="7"/>
      <c r="F20" s="23" t="s">
        <v>98</v>
      </c>
      <c r="G20" s="23" t="s">
        <v>98</v>
      </c>
    </row>
    <row r="21" spans="2:7" x14ac:dyDescent="0.3">
      <c r="B21" t="s">
        <v>598</v>
      </c>
      <c r="C21" s="23">
        <v>100</v>
      </c>
      <c r="D21" s="150">
        <f t="shared" si="0"/>
        <v>0</v>
      </c>
      <c r="E21" s="7"/>
      <c r="F21" s="23" t="s">
        <v>98</v>
      </c>
      <c r="G21" s="23" t="s">
        <v>98</v>
      </c>
    </row>
    <row r="22" spans="2:7" x14ac:dyDescent="0.3">
      <c r="B22" s="66" t="s">
        <v>599</v>
      </c>
      <c r="C22" s="23">
        <v>40</v>
      </c>
      <c r="D22" s="150">
        <f t="shared" si="0"/>
        <v>0</v>
      </c>
      <c r="E22" s="7"/>
      <c r="F22" s="23" t="s">
        <v>98</v>
      </c>
      <c r="G22" s="23" t="s">
        <v>98</v>
      </c>
    </row>
    <row r="23" spans="2:7" ht="13.8" thickBot="1" x14ac:dyDescent="0.35">
      <c r="B23" s="66" t="s">
        <v>600</v>
      </c>
      <c r="C23" s="23">
        <v>24</v>
      </c>
      <c r="D23" s="150">
        <f t="shared" si="0"/>
        <v>0</v>
      </c>
      <c r="E23" s="7"/>
      <c r="F23" s="23" t="s">
        <v>98</v>
      </c>
      <c r="G23" s="23" t="s">
        <v>98</v>
      </c>
    </row>
    <row r="24" spans="2:7" ht="13.8" thickBot="1" x14ac:dyDescent="0.35">
      <c r="B24" s="66" t="s">
        <v>601</v>
      </c>
      <c r="C24" s="23">
        <v>61</v>
      </c>
      <c r="D24" s="150">
        <f t="shared" si="0"/>
        <v>0</v>
      </c>
      <c r="E24" s="7"/>
      <c r="F24" s="23" t="s">
        <v>98</v>
      </c>
      <c r="G24" s="152">
        <f>E24</f>
        <v>0</v>
      </c>
    </row>
    <row r="25" spans="2:7" x14ac:dyDescent="0.3">
      <c r="B25" t="s">
        <v>602</v>
      </c>
      <c r="C25" s="23">
        <v>96</v>
      </c>
      <c r="D25" s="150">
        <f t="shared" si="0"/>
        <v>0</v>
      </c>
      <c r="E25" s="7"/>
      <c r="F25" s="23" t="s">
        <v>98</v>
      </c>
      <c r="G25" s="23" t="s">
        <v>98</v>
      </c>
    </row>
    <row r="26" spans="2:7" x14ac:dyDescent="0.3">
      <c r="B26" t="s">
        <v>603</v>
      </c>
      <c r="C26" s="23">
        <v>55</v>
      </c>
      <c r="D26" s="150">
        <f t="shared" si="0"/>
        <v>0</v>
      </c>
      <c r="E26" s="7"/>
      <c r="F26" s="23" t="s">
        <v>98</v>
      </c>
      <c r="G26" s="23" t="s">
        <v>98</v>
      </c>
    </row>
    <row r="27" spans="2:7" ht="13.8" thickBot="1" x14ac:dyDescent="0.35">
      <c r="B27" t="s">
        <v>604</v>
      </c>
      <c r="C27" s="23">
        <v>35</v>
      </c>
      <c r="D27" s="151">
        <f t="shared" si="0"/>
        <v>0</v>
      </c>
      <c r="E27" s="7"/>
      <c r="F27" s="23" t="s">
        <v>98</v>
      </c>
      <c r="G27" s="23" t="s">
        <v>98</v>
      </c>
    </row>
    <row r="29" spans="2:7" ht="13.8" thickBot="1" x14ac:dyDescent="0.35">
      <c r="D29" t="s">
        <v>591</v>
      </c>
      <c r="E29" t="s">
        <v>592</v>
      </c>
      <c r="F29" t="s">
        <v>593</v>
      </c>
    </row>
    <row r="30" spans="2:7" ht="13.8" thickBot="1" x14ac:dyDescent="0.35">
      <c r="B30" t="s">
        <v>598</v>
      </c>
      <c r="D30" s="153">
        <f>F30*17.85</f>
        <v>0</v>
      </c>
      <c r="E30" s="154">
        <f>F30*0.178</f>
        <v>0</v>
      </c>
      <c r="F30"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BA79-F853-44A5-91F8-706D46CC4F8A}">
  <sheetPr>
    <pageSetUpPr fitToPage="1"/>
  </sheetPr>
  <dimension ref="A2:AB54"/>
  <sheetViews>
    <sheetView zoomScaleNormal="100" workbookViewId="0"/>
  </sheetViews>
  <sheetFormatPr defaultRowHeight="13.2" x14ac:dyDescent="0.3"/>
  <cols>
    <col min="1" max="1" width="6.375" customWidth="1"/>
    <col min="6" max="6" width="15.625" customWidth="1"/>
    <col min="7" max="7" width="21.875" customWidth="1"/>
    <col min="8" max="8" width="11.125" bestFit="1" customWidth="1"/>
    <col min="9" max="9" width="9.5" style="29" customWidth="1"/>
    <col min="10" max="10" width="12.5" customWidth="1"/>
    <col min="11" max="11" width="26" customWidth="1"/>
    <col min="12" max="12" width="26.875" customWidth="1"/>
    <col min="13" max="13" width="11.125" customWidth="1"/>
    <col min="15" max="15" width="19.5" style="29" customWidth="1"/>
    <col min="16" max="16" width="13.375" customWidth="1"/>
    <col min="17" max="17" width="21" customWidth="1"/>
    <col min="18" max="18" width="20.5" customWidth="1"/>
    <col min="23" max="23" width="35.125" style="130" customWidth="1"/>
    <col min="25" max="28" width="9" hidden="1" customWidth="1"/>
    <col min="29" max="29" width="0" hidden="1" customWidth="1"/>
  </cols>
  <sheetData>
    <row r="2" spans="1:28" x14ac:dyDescent="0.3">
      <c r="B2" s="54" t="s">
        <v>208</v>
      </c>
      <c r="C2" s="55"/>
      <c r="D2" s="55"/>
      <c r="E2" s="55"/>
      <c r="F2" s="55"/>
      <c r="G2" s="55"/>
      <c r="H2" s="55"/>
      <c r="I2" s="55"/>
      <c r="J2" s="55"/>
      <c r="K2" s="55"/>
      <c r="L2" s="55"/>
      <c r="M2" s="55"/>
      <c r="N2" s="55"/>
      <c r="O2" s="55"/>
      <c r="P2" s="55"/>
      <c r="Q2" s="55"/>
      <c r="R2" s="56"/>
    </row>
    <row r="3" spans="1:28" x14ac:dyDescent="0.3">
      <c r="B3" s="57" t="s">
        <v>621</v>
      </c>
      <c r="C3" s="58"/>
      <c r="D3" s="58"/>
      <c r="E3" s="58"/>
      <c r="F3" s="58"/>
      <c r="G3" s="58"/>
      <c r="H3" s="58"/>
      <c r="I3" s="58"/>
      <c r="J3" s="58"/>
      <c r="K3" s="58"/>
      <c r="L3" s="58"/>
      <c r="M3" s="58"/>
      <c r="N3" s="58"/>
      <c r="O3" s="58"/>
      <c r="P3" s="58"/>
      <c r="Q3" s="58"/>
      <c r="R3" s="59"/>
    </row>
    <row r="4" spans="1:28" x14ac:dyDescent="0.3">
      <c r="B4" s="57" t="s">
        <v>622</v>
      </c>
      <c r="C4" s="58"/>
      <c r="D4" s="58"/>
      <c r="E4" s="58"/>
      <c r="F4" s="58"/>
      <c r="G4" s="58"/>
      <c r="H4" s="58"/>
      <c r="I4" s="58"/>
      <c r="J4" s="58"/>
      <c r="K4" s="58"/>
      <c r="L4" s="58"/>
      <c r="M4" s="58"/>
      <c r="N4" s="58"/>
      <c r="O4" s="58"/>
      <c r="P4" s="58"/>
      <c r="Q4" s="58"/>
      <c r="R4" s="59"/>
    </row>
    <row r="5" spans="1:28" x14ac:dyDescent="0.3">
      <c r="B5" s="60" t="s">
        <v>623</v>
      </c>
      <c r="C5" s="61"/>
      <c r="D5" s="61"/>
      <c r="E5" s="61"/>
      <c r="F5" s="61"/>
      <c r="G5" s="61"/>
      <c r="H5" s="61"/>
      <c r="I5" s="61"/>
      <c r="J5" s="61"/>
      <c r="K5" s="61"/>
      <c r="L5" s="61"/>
      <c r="M5" s="61"/>
      <c r="N5" s="61"/>
      <c r="O5" s="61"/>
      <c r="P5" s="61"/>
      <c r="Q5" s="61"/>
      <c r="R5" s="62"/>
    </row>
    <row r="6" spans="1:28" ht="13.8" thickBot="1" x14ac:dyDescent="0.35"/>
    <row r="7" spans="1:28" x14ac:dyDescent="0.3">
      <c r="G7" s="12" t="s">
        <v>209</v>
      </c>
      <c r="H7" s="13"/>
      <c r="I7" s="14"/>
    </row>
    <row r="8" spans="1:28" x14ac:dyDescent="0.3">
      <c r="G8" s="15"/>
      <c r="H8" t="s">
        <v>210</v>
      </c>
      <c r="I8" s="16"/>
    </row>
    <row r="9" spans="1:28" ht="13.8" thickBot="1" x14ac:dyDescent="0.35">
      <c r="G9" s="18"/>
      <c r="H9" s="19" t="s">
        <v>211</v>
      </c>
      <c r="I9" s="20"/>
    </row>
    <row r="11" spans="1:28" x14ac:dyDescent="0.3">
      <c r="B11" s="48" t="s">
        <v>9</v>
      </c>
      <c r="C11" s="48" t="s">
        <v>212</v>
      </c>
      <c r="D11" s="48"/>
      <c r="E11" s="48"/>
      <c r="F11" s="48"/>
      <c r="G11" s="49"/>
      <c r="H11" s="49"/>
      <c r="I11" s="50"/>
      <c r="J11" s="51" t="s">
        <v>213</v>
      </c>
      <c r="K11" s="51" t="s">
        <v>214</v>
      </c>
      <c r="L11" s="51"/>
      <c r="M11" s="51"/>
      <c r="N11" s="51"/>
      <c r="O11" s="52"/>
      <c r="P11" s="53" t="s">
        <v>215</v>
      </c>
      <c r="Q11" s="53" t="s">
        <v>216</v>
      </c>
      <c r="R11" s="53"/>
      <c r="S11" s="53"/>
      <c r="T11" s="53"/>
      <c r="U11" s="53"/>
      <c r="V11" s="53"/>
    </row>
    <row r="12" spans="1:28" s="30" customFormat="1" ht="43.2" customHeight="1" x14ac:dyDescent="0.3">
      <c r="F12" s="32" t="s">
        <v>217</v>
      </c>
      <c r="G12" s="32" t="s">
        <v>218</v>
      </c>
      <c r="H12" s="32" t="s">
        <v>478</v>
      </c>
      <c r="I12" s="77" t="s">
        <v>219</v>
      </c>
      <c r="J12" s="32" t="s">
        <v>220</v>
      </c>
      <c r="K12" s="32" t="s">
        <v>221</v>
      </c>
      <c r="L12" s="32" t="s">
        <v>222</v>
      </c>
      <c r="M12" s="31" t="s">
        <v>223</v>
      </c>
      <c r="N12" s="31"/>
      <c r="O12" s="33"/>
      <c r="P12" s="32" t="s">
        <v>224</v>
      </c>
      <c r="Q12" s="32" t="s">
        <v>225</v>
      </c>
      <c r="R12" s="32" t="s">
        <v>226</v>
      </c>
      <c r="S12" s="31" t="s">
        <v>223</v>
      </c>
      <c r="W12" s="131" t="s">
        <v>227</v>
      </c>
    </row>
    <row r="13" spans="1:28" ht="13.8" thickBot="1" x14ac:dyDescent="0.35">
      <c r="B13" s="1" t="s">
        <v>228</v>
      </c>
      <c r="F13" s="21" t="s">
        <v>229</v>
      </c>
      <c r="K13" s="21"/>
      <c r="M13" s="21" t="s">
        <v>230</v>
      </c>
      <c r="Q13" s="21"/>
      <c r="S13" s="21" t="s">
        <v>230</v>
      </c>
      <c r="W13" s="132"/>
      <c r="Y13" t="s">
        <v>231</v>
      </c>
    </row>
    <row r="14" spans="1:28" x14ac:dyDescent="0.3">
      <c r="A14" s="63">
        <v>1</v>
      </c>
      <c r="B14" t="s">
        <v>185</v>
      </c>
      <c r="F14" s="28"/>
      <c r="G14" s="28"/>
      <c r="H14" s="28"/>
      <c r="I14" s="76"/>
      <c r="J14" s="35">
        <v>1</v>
      </c>
      <c r="K14" s="70">
        <f>'1'!K38</f>
        <v>0</v>
      </c>
      <c r="L14" s="71">
        <f>'1'!K39</f>
        <v>0</v>
      </c>
      <c r="P14" s="35">
        <v>1</v>
      </c>
      <c r="Q14" s="70" t="str">
        <f>'1'!N96</f>
        <v/>
      </c>
      <c r="R14" s="71">
        <f>'1'!N97</f>
        <v>0</v>
      </c>
      <c r="W14" s="133">
        <f>'1'!N103</f>
        <v>0</v>
      </c>
      <c r="Y14" t="s">
        <v>232</v>
      </c>
      <c r="AA14">
        <f>IF(F14="x",1,0)</f>
        <v>0</v>
      </c>
      <c r="AB14" t="s">
        <v>233</v>
      </c>
    </row>
    <row r="15" spans="1:28" x14ac:dyDescent="0.3">
      <c r="A15" s="63">
        <v>2</v>
      </c>
      <c r="B15" t="s">
        <v>234</v>
      </c>
      <c r="F15" s="28"/>
      <c r="G15" s="28"/>
      <c r="H15" s="28"/>
      <c r="I15" s="8"/>
      <c r="J15" s="35">
        <v>2</v>
      </c>
      <c r="K15" s="72">
        <f>'2'!K38</f>
        <v>0</v>
      </c>
      <c r="L15" s="73">
        <f>'2'!K39</f>
        <v>0</v>
      </c>
      <c r="P15" s="35">
        <v>2</v>
      </c>
      <c r="Q15" s="72" t="str">
        <f>'2'!N96</f>
        <v/>
      </c>
      <c r="R15" s="73">
        <f>'2'!N97</f>
        <v>0</v>
      </c>
      <c r="W15" s="134">
        <f>'2'!N103</f>
        <v>0</v>
      </c>
      <c r="Y15" t="s">
        <v>235</v>
      </c>
      <c r="AA15">
        <f t="shared" ref="AA15:AA23" si="0">IF(F15="x",1,0)</f>
        <v>0</v>
      </c>
      <c r="AB15" t="s">
        <v>233</v>
      </c>
    </row>
    <row r="16" spans="1:28" ht="13.8" thickBot="1" x14ac:dyDescent="0.35">
      <c r="A16" s="63">
        <v>3</v>
      </c>
      <c r="B16" t="s">
        <v>236</v>
      </c>
      <c r="F16" s="28"/>
      <c r="G16" s="28"/>
      <c r="H16" s="28"/>
      <c r="I16" s="6"/>
      <c r="J16" s="35">
        <v>3</v>
      </c>
      <c r="K16" s="74">
        <f>'3'!K38</f>
        <v>0</v>
      </c>
      <c r="L16" s="75">
        <f>'3'!K39</f>
        <v>0</v>
      </c>
      <c r="P16" s="35">
        <v>3</v>
      </c>
      <c r="Q16" s="74" t="str">
        <f>'3'!N96</f>
        <v/>
      </c>
      <c r="R16" s="75">
        <f>'3'!N97</f>
        <v>0</v>
      </c>
      <c r="W16" s="135">
        <f>'3'!N103</f>
        <v>0</v>
      </c>
      <c r="Y16" t="s">
        <v>237</v>
      </c>
      <c r="AA16">
        <f t="shared" si="0"/>
        <v>0</v>
      </c>
      <c r="AB16" t="s">
        <v>233</v>
      </c>
    </row>
    <row r="17" spans="1:28" x14ac:dyDescent="0.3">
      <c r="A17" s="63"/>
      <c r="J17" s="35"/>
      <c r="P17" s="35"/>
      <c r="Y17" t="s">
        <v>238</v>
      </c>
    </row>
    <row r="18" spans="1:28" ht="13.8" thickBot="1" x14ac:dyDescent="0.35">
      <c r="A18" s="63"/>
      <c r="B18" s="1" t="s">
        <v>239</v>
      </c>
      <c r="J18" s="35"/>
      <c r="P18" s="35"/>
      <c r="Y18" t="s">
        <v>240</v>
      </c>
    </row>
    <row r="19" spans="1:28" x14ac:dyDescent="0.3">
      <c r="A19" s="63">
        <v>4</v>
      </c>
      <c r="B19" t="s">
        <v>88</v>
      </c>
      <c r="F19" s="28"/>
      <c r="G19" s="28"/>
      <c r="H19" s="28"/>
      <c r="I19" s="5"/>
      <c r="J19" s="35">
        <v>4</v>
      </c>
      <c r="K19" s="70">
        <f>'4'!K38</f>
        <v>0</v>
      </c>
      <c r="L19" s="71">
        <f>'4'!K39</f>
        <v>0</v>
      </c>
      <c r="P19" s="35">
        <v>4</v>
      </c>
      <c r="Q19" s="70" t="str">
        <f>'4'!N96</f>
        <v/>
      </c>
      <c r="R19" s="71">
        <f>'4'!N97</f>
        <v>0</v>
      </c>
      <c r="W19" s="133">
        <f>'4'!N103</f>
        <v>0</v>
      </c>
      <c r="Y19" t="s">
        <v>241</v>
      </c>
      <c r="AA19">
        <f t="shared" si="0"/>
        <v>0</v>
      </c>
      <c r="AB19" t="s">
        <v>233</v>
      </c>
    </row>
    <row r="20" spans="1:28" ht="13.8" thickBot="1" x14ac:dyDescent="0.35">
      <c r="A20" s="63">
        <v>5</v>
      </c>
      <c r="B20" t="s">
        <v>93</v>
      </c>
      <c r="F20" s="28"/>
      <c r="G20" s="28"/>
      <c r="H20" s="28"/>
      <c r="I20" s="6"/>
      <c r="J20" s="35">
        <v>5</v>
      </c>
      <c r="K20" s="74">
        <f>'5'!K38</f>
        <v>0</v>
      </c>
      <c r="L20" s="75">
        <f>'5'!K39</f>
        <v>0</v>
      </c>
      <c r="P20" s="35">
        <v>5</v>
      </c>
      <c r="Q20" s="74" t="str">
        <f>'5'!N96</f>
        <v/>
      </c>
      <c r="R20" s="75">
        <f>'5'!N97</f>
        <v>0</v>
      </c>
      <c r="W20" s="135">
        <f>'5'!N103</f>
        <v>0</v>
      </c>
      <c r="Y20" t="s">
        <v>242</v>
      </c>
      <c r="AA20">
        <f t="shared" si="0"/>
        <v>0</v>
      </c>
      <c r="AB20" t="s">
        <v>233</v>
      </c>
    </row>
    <row r="21" spans="1:28" x14ac:dyDescent="0.3">
      <c r="A21" s="63"/>
      <c r="J21" s="35"/>
      <c r="P21" s="35"/>
    </row>
    <row r="22" spans="1:28" ht="13.8" thickBot="1" x14ac:dyDescent="0.35">
      <c r="A22" s="63"/>
      <c r="B22" s="1" t="s">
        <v>243</v>
      </c>
      <c r="J22" s="35"/>
      <c r="P22" s="35"/>
    </row>
    <row r="23" spans="1:28" x14ac:dyDescent="0.3">
      <c r="A23" s="63">
        <v>6</v>
      </c>
      <c r="B23" s="66" t="s">
        <v>244</v>
      </c>
      <c r="F23" s="28"/>
      <c r="G23" s="28"/>
      <c r="H23" s="28"/>
      <c r="I23" s="5"/>
      <c r="J23" s="35">
        <v>6</v>
      </c>
      <c r="K23" s="70"/>
      <c r="L23" s="71"/>
      <c r="P23" s="35">
        <v>6</v>
      </c>
      <c r="Q23" s="70"/>
      <c r="R23" s="71"/>
      <c r="W23" s="133"/>
      <c r="AA23">
        <f t="shared" si="0"/>
        <v>0</v>
      </c>
      <c r="AB23" t="s">
        <v>245</v>
      </c>
    </row>
    <row r="24" spans="1:28" x14ac:dyDescent="0.3">
      <c r="A24" s="63">
        <v>7</v>
      </c>
      <c r="B24" t="s">
        <v>246</v>
      </c>
      <c r="F24" s="28"/>
      <c r="G24" s="28"/>
      <c r="H24" s="28"/>
      <c r="I24" s="8"/>
      <c r="J24" s="35">
        <v>7</v>
      </c>
      <c r="K24" s="72">
        <f>'7'!K38</f>
        <v>0</v>
      </c>
      <c r="L24" s="73">
        <f>'7'!K39</f>
        <v>0</v>
      </c>
      <c r="P24" s="35">
        <v>7</v>
      </c>
      <c r="Q24" s="72" t="str">
        <f>'7'!N96</f>
        <v/>
      </c>
      <c r="R24" s="73">
        <f>'7'!N97</f>
        <v>0</v>
      </c>
      <c r="W24" s="134">
        <f>'7'!N103</f>
        <v>0</v>
      </c>
      <c r="AA24">
        <f>IF(AND(G24="zwak gebufferd",H24="zand"),2,IF(F24="x",1,0))</f>
        <v>0</v>
      </c>
      <c r="AB24" t="s">
        <v>247</v>
      </c>
    </row>
    <row r="25" spans="1:28" x14ac:dyDescent="0.3">
      <c r="A25" s="63">
        <v>8</v>
      </c>
      <c r="B25" t="s">
        <v>111</v>
      </c>
      <c r="F25" s="28"/>
      <c r="G25" s="28"/>
      <c r="H25" s="28"/>
      <c r="I25" s="8"/>
      <c r="J25" s="35">
        <v>8</v>
      </c>
      <c r="K25" s="72">
        <f>'8'!K38</f>
        <v>0</v>
      </c>
      <c r="L25" s="73">
        <f>'8'!K39</f>
        <v>0</v>
      </c>
      <c r="P25" s="35">
        <v>8</v>
      </c>
      <c r="Q25" s="72" t="str">
        <f>'8'!N96</f>
        <v/>
      </c>
      <c r="R25" s="73">
        <f>'8'!N97</f>
        <v>0</v>
      </c>
      <c r="W25" s="134">
        <f>'8'!N103</f>
        <v>0</v>
      </c>
      <c r="AA25">
        <f>IF(F25="x",1,0)</f>
        <v>0</v>
      </c>
      <c r="AB25" t="s">
        <v>248</v>
      </c>
    </row>
    <row r="26" spans="1:28" ht="13.8" thickBot="1" x14ac:dyDescent="0.35">
      <c r="A26" s="63">
        <v>9</v>
      </c>
      <c r="B26" t="s">
        <v>120</v>
      </c>
      <c r="F26" s="28"/>
      <c r="G26" s="28"/>
      <c r="H26" s="28"/>
      <c r="I26" s="6"/>
      <c r="J26" s="35">
        <v>9</v>
      </c>
      <c r="K26" s="74">
        <f>'9'!K38</f>
        <v>0</v>
      </c>
      <c r="L26" s="75">
        <f>'9'!K39</f>
        <v>0</v>
      </c>
      <c r="P26" s="35">
        <v>9</v>
      </c>
      <c r="Q26" s="74" t="str">
        <f>'9'!N96</f>
        <v/>
      </c>
      <c r="R26" s="75">
        <f>'9'!N97</f>
        <v>0</v>
      </c>
      <c r="W26" s="135">
        <f>'9'!N103</f>
        <v>0</v>
      </c>
      <c r="AA26">
        <f>IF(F26="x",1,0)</f>
        <v>0</v>
      </c>
      <c r="AB26" t="s">
        <v>233</v>
      </c>
    </row>
    <row r="27" spans="1:28" x14ac:dyDescent="0.3">
      <c r="A27" s="63"/>
      <c r="J27" s="35"/>
      <c r="P27" s="35"/>
    </row>
    <row r="28" spans="1:28" ht="13.8" thickBot="1" x14ac:dyDescent="0.35">
      <c r="A28" s="63"/>
      <c r="B28" s="1" t="s">
        <v>249</v>
      </c>
      <c r="J28" s="35"/>
      <c r="P28" s="35"/>
    </row>
    <row r="29" spans="1:28" x14ac:dyDescent="0.3">
      <c r="A29" s="63">
        <v>10</v>
      </c>
      <c r="B29" s="66" t="s">
        <v>250</v>
      </c>
      <c r="F29" s="28"/>
      <c r="G29" s="28"/>
      <c r="H29" s="28"/>
      <c r="I29" s="5"/>
      <c r="J29" s="35">
        <v>10</v>
      </c>
      <c r="K29" s="70"/>
      <c r="L29" s="71"/>
      <c r="P29" s="35">
        <v>10</v>
      </c>
      <c r="Q29" s="70"/>
      <c r="R29" s="71"/>
      <c r="W29" s="133"/>
      <c r="AA29">
        <f>IF(F29="x",1,0)</f>
        <v>0</v>
      </c>
      <c r="AB29" t="s">
        <v>245</v>
      </c>
    </row>
    <row r="30" spans="1:28" x14ac:dyDescent="0.3">
      <c r="A30" s="63">
        <v>11</v>
      </c>
      <c r="B30" t="s">
        <v>251</v>
      </c>
      <c r="F30" s="28"/>
      <c r="G30" s="28"/>
      <c r="H30" s="28"/>
      <c r="I30" s="8"/>
      <c r="J30" s="35">
        <v>11</v>
      </c>
      <c r="K30" s="72">
        <f>'11'!K38</f>
        <v>0</v>
      </c>
      <c r="L30" s="73">
        <f>'11'!K39</f>
        <v>0</v>
      </c>
      <c r="P30" s="35">
        <v>11</v>
      </c>
      <c r="Q30" s="72" t="str">
        <f>'11'!N89</f>
        <v/>
      </c>
      <c r="R30" s="73">
        <f>'11'!N90</f>
        <v>0</v>
      </c>
      <c r="W30" s="134">
        <f>'11'!N96</f>
        <v>0</v>
      </c>
      <c r="AA30">
        <f t="shared" ref="AA30:AA40" si="1">IF(F30="x",1,0)</f>
        <v>0</v>
      </c>
      <c r="AB30" t="s">
        <v>233</v>
      </c>
    </row>
    <row r="31" spans="1:28" x14ac:dyDescent="0.3">
      <c r="A31" s="63">
        <v>12</v>
      </c>
      <c r="B31" t="s">
        <v>252</v>
      </c>
      <c r="F31" s="28"/>
      <c r="G31" s="28"/>
      <c r="H31" s="28"/>
      <c r="I31" s="8"/>
      <c r="J31" s="35">
        <v>12</v>
      </c>
      <c r="K31" s="72">
        <f>'12'!K38</f>
        <v>0</v>
      </c>
      <c r="L31" s="73">
        <f>'12'!K39</f>
        <v>0</v>
      </c>
      <c r="M31" s="34"/>
      <c r="P31" s="35">
        <v>12</v>
      </c>
      <c r="Q31" s="72" t="str">
        <f>'12'!N89</f>
        <v/>
      </c>
      <c r="R31" s="73">
        <f>'12'!N90</f>
        <v>0</v>
      </c>
      <c r="S31" s="34"/>
      <c r="T31" s="34"/>
      <c r="W31" s="134">
        <f>'12'!N96</f>
        <v>0</v>
      </c>
      <c r="AA31">
        <f t="shared" si="1"/>
        <v>0</v>
      </c>
      <c r="AB31" t="s">
        <v>233</v>
      </c>
    </row>
    <row r="32" spans="1:28" x14ac:dyDescent="0.3">
      <c r="A32" s="63">
        <v>13</v>
      </c>
      <c r="B32" s="66" t="s">
        <v>253</v>
      </c>
      <c r="F32" s="28"/>
      <c r="G32" s="28"/>
      <c r="H32" s="28"/>
      <c r="I32" s="8"/>
      <c r="J32" s="35">
        <v>13</v>
      </c>
      <c r="K32" s="72"/>
      <c r="L32" s="73"/>
      <c r="M32" s="34"/>
      <c r="N32" s="34"/>
      <c r="P32" s="35">
        <v>13</v>
      </c>
      <c r="Q32" s="72"/>
      <c r="R32" s="73"/>
      <c r="S32" s="34"/>
      <c r="T32" s="34"/>
      <c r="W32" s="134"/>
      <c r="AA32">
        <f t="shared" si="1"/>
        <v>0</v>
      </c>
      <c r="AB32" t="s">
        <v>245</v>
      </c>
    </row>
    <row r="33" spans="1:28" x14ac:dyDescent="0.3">
      <c r="A33" s="63">
        <v>14</v>
      </c>
      <c r="B33" t="s">
        <v>254</v>
      </c>
      <c r="F33" s="28"/>
      <c r="G33" s="28"/>
      <c r="H33" s="28"/>
      <c r="I33" s="8"/>
      <c r="J33" s="35">
        <v>14</v>
      </c>
      <c r="K33" s="72">
        <f>'14'!K38</f>
        <v>0</v>
      </c>
      <c r="L33" s="73">
        <f>'14'!K39</f>
        <v>0</v>
      </c>
      <c r="P33" s="35">
        <v>14</v>
      </c>
      <c r="Q33" s="72" t="str">
        <f>'14'!N89</f>
        <v/>
      </c>
      <c r="R33" s="73">
        <f>'14'!N90</f>
        <v>0</v>
      </c>
      <c r="W33" s="134">
        <f>'14'!N96</f>
        <v>0</v>
      </c>
      <c r="AA33">
        <f t="shared" si="1"/>
        <v>0</v>
      </c>
      <c r="AB33" t="s">
        <v>233</v>
      </c>
    </row>
    <row r="34" spans="1:28" x14ac:dyDescent="0.3">
      <c r="A34" s="63">
        <v>15</v>
      </c>
      <c r="B34" t="s">
        <v>255</v>
      </c>
      <c r="F34" s="28"/>
      <c r="G34" s="28"/>
      <c r="H34" s="28"/>
      <c r="I34" s="8"/>
      <c r="J34" s="35">
        <v>15</v>
      </c>
      <c r="K34" s="72">
        <f>'15'!K38</f>
        <v>0</v>
      </c>
      <c r="L34" s="73">
        <f>'15'!K39</f>
        <v>0</v>
      </c>
      <c r="P34" s="35">
        <v>15</v>
      </c>
      <c r="Q34" s="72" t="str">
        <f>'15'!N75</f>
        <v/>
      </c>
      <c r="R34" s="73">
        <f>'15'!N76</f>
        <v>0</v>
      </c>
      <c r="W34" s="134">
        <f>'15'!N82</f>
        <v>0</v>
      </c>
      <c r="AA34">
        <f t="shared" si="1"/>
        <v>0</v>
      </c>
      <c r="AB34" t="s">
        <v>233</v>
      </c>
    </row>
    <row r="35" spans="1:28" x14ac:dyDescent="0.3">
      <c r="A35" s="63">
        <v>16</v>
      </c>
      <c r="B35" t="s">
        <v>256</v>
      </c>
      <c r="F35" s="28"/>
      <c r="G35" s="28"/>
      <c r="H35" s="28"/>
      <c r="I35" s="8"/>
      <c r="J35" s="35">
        <v>16</v>
      </c>
      <c r="K35" s="72">
        <f>'16'!K38</f>
        <v>0</v>
      </c>
      <c r="L35" s="73">
        <f>'16'!K39</f>
        <v>0</v>
      </c>
      <c r="P35" s="35">
        <v>16</v>
      </c>
      <c r="Q35" s="72" t="str">
        <f>'16'!N75</f>
        <v/>
      </c>
      <c r="R35" s="73">
        <f>'16'!N76</f>
        <v>0</v>
      </c>
      <c r="W35" s="134">
        <f>'16'!N82</f>
        <v>0</v>
      </c>
      <c r="AA35">
        <f t="shared" si="1"/>
        <v>0</v>
      </c>
      <c r="AB35" t="s">
        <v>233</v>
      </c>
    </row>
    <row r="36" spans="1:28" x14ac:dyDescent="0.3">
      <c r="A36" s="63">
        <v>17</v>
      </c>
      <c r="B36" t="s">
        <v>257</v>
      </c>
      <c r="F36" s="28"/>
      <c r="G36" s="28"/>
      <c r="H36" s="28"/>
      <c r="I36" s="8"/>
      <c r="J36" s="35">
        <v>17</v>
      </c>
      <c r="K36" s="72">
        <f>'17'!K38</f>
        <v>0</v>
      </c>
      <c r="L36" s="73">
        <f>'17'!K39</f>
        <v>0</v>
      </c>
      <c r="P36" s="35">
        <v>17</v>
      </c>
      <c r="Q36" s="72" t="str">
        <f>'17'!N75</f>
        <v/>
      </c>
      <c r="R36" s="73">
        <f>'17'!N76</f>
        <v>0</v>
      </c>
      <c r="W36" s="134">
        <f>'17'!N82</f>
        <v>0</v>
      </c>
      <c r="AA36">
        <f t="shared" si="1"/>
        <v>0</v>
      </c>
      <c r="AB36" t="s">
        <v>233</v>
      </c>
    </row>
    <row r="37" spans="1:28" x14ac:dyDescent="0.3">
      <c r="A37" s="63">
        <v>18</v>
      </c>
      <c r="B37" t="s">
        <v>258</v>
      </c>
      <c r="F37" s="28"/>
      <c r="G37" s="28"/>
      <c r="H37" s="28"/>
      <c r="I37" s="8"/>
      <c r="J37" s="35">
        <v>18</v>
      </c>
      <c r="K37" s="72">
        <f>'18'!K38</f>
        <v>0</v>
      </c>
      <c r="L37" s="73">
        <f>'18'!K39</f>
        <v>0</v>
      </c>
      <c r="P37" s="35">
        <v>18</v>
      </c>
      <c r="Q37" s="72" t="str">
        <f>'18'!N89</f>
        <v/>
      </c>
      <c r="R37" s="73">
        <f>'18'!N90</f>
        <v>0</v>
      </c>
      <c r="W37" s="134">
        <f>'18'!N96</f>
        <v>0</v>
      </c>
      <c r="AA37">
        <f t="shared" si="1"/>
        <v>0</v>
      </c>
      <c r="AB37" t="s">
        <v>233</v>
      </c>
    </row>
    <row r="38" spans="1:28" x14ac:dyDescent="0.3">
      <c r="A38" s="63">
        <v>19</v>
      </c>
      <c r="B38" t="s">
        <v>259</v>
      </c>
      <c r="F38" s="28"/>
      <c r="G38" s="28"/>
      <c r="H38" s="28"/>
      <c r="I38" s="8"/>
      <c r="J38" s="35">
        <v>19</v>
      </c>
      <c r="K38" s="72">
        <f>'19'!K38</f>
        <v>0</v>
      </c>
      <c r="L38" s="73">
        <f>'19'!K39</f>
        <v>0</v>
      </c>
      <c r="P38" s="35">
        <v>19</v>
      </c>
      <c r="Q38" s="72" t="str">
        <f>'19'!N89</f>
        <v/>
      </c>
      <c r="R38" s="73">
        <f>'19'!N90</f>
        <v>0</v>
      </c>
      <c r="W38" s="134">
        <f>'19'!N96</f>
        <v>0</v>
      </c>
      <c r="AA38">
        <f t="shared" si="1"/>
        <v>0</v>
      </c>
      <c r="AB38" t="s">
        <v>233</v>
      </c>
    </row>
    <row r="39" spans="1:28" x14ac:dyDescent="0.3">
      <c r="A39" s="63">
        <v>20</v>
      </c>
      <c r="B39" t="s">
        <v>260</v>
      </c>
      <c r="F39" s="28"/>
      <c r="G39" s="28"/>
      <c r="H39" s="28"/>
      <c r="I39" s="8"/>
      <c r="J39" s="35">
        <v>20</v>
      </c>
      <c r="K39" s="72">
        <f>'20'!K38</f>
        <v>0</v>
      </c>
      <c r="L39" s="73">
        <f>'20'!K39</f>
        <v>0</v>
      </c>
      <c r="P39" s="35">
        <v>20</v>
      </c>
      <c r="Q39" s="72" t="str">
        <f>'20'!N75</f>
        <v/>
      </c>
      <c r="R39" s="73">
        <f>'20'!N76</f>
        <v>0</v>
      </c>
      <c r="W39" s="134">
        <f>'20'!N82</f>
        <v>0</v>
      </c>
      <c r="AA39">
        <f t="shared" si="1"/>
        <v>0</v>
      </c>
      <c r="AB39" t="s">
        <v>233</v>
      </c>
    </row>
    <row r="40" spans="1:28" ht="13.8" thickBot="1" x14ac:dyDescent="0.35">
      <c r="A40" s="63">
        <v>21</v>
      </c>
      <c r="B40" t="s">
        <v>261</v>
      </c>
      <c r="F40" s="28"/>
      <c r="G40" s="28"/>
      <c r="H40" s="28"/>
      <c r="I40" s="6"/>
      <c r="J40" s="35">
        <v>21</v>
      </c>
      <c r="K40" s="74">
        <f>'21'!K38</f>
        <v>0</v>
      </c>
      <c r="L40" s="75">
        <f>'21'!K39</f>
        <v>0</v>
      </c>
      <c r="P40" s="35">
        <v>21</v>
      </c>
      <c r="Q40" s="74" t="str">
        <f>'21'!N75</f>
        <v/>
      </c>
      <c r="R40" s="75">
        <f>'21'!N76</f>
        <v>0</v>
      </c>
      <c r="W40" s="135">
        <f>'21'!N82</f>
        <v>0</v>
      </c>
      <c r="AA40">
        <f t="shared" si="1"/>
        <v>0</v>
      </c>
      <c r="AB40" t="s">
        <v>233</v>
      </c>
    </row>
    <row r="42" spans="1:28" x14ac:dyDescent="0.3">
      <c r="B42" s="1" t="s">
        <v>262</v>
      </c>
      <c r="AA42" t="s">
        <v>263</v>
      </c>
    </row>
    <row r="43" spans="1:28" x14ac:dyDescent="0.3">
      <c r="B43" t="s">
        <v>264</v>
      </c>
      <c r="F43" s="28"/>
      <c r="G43" s="2" t="s">
        <v>560</v>
      </c>
      <c r="AA43" t="s">
        <v>265</v>
      </c>
    </row>
    <row r="44" spans="1:28" x14ac:dyDescent="0.3">
      <c r="B44" t="s">
        <v>266</v>
      </c>
      <c r="F44" s="28"/>
      <c r="G44" s="2" t="s">
        <v>267</v>
      </c>
      <c r="AA44" t="s">
        <v>268</v>
      </c>
    </row>
    <row r="45" spans="1:28" x14ac:dyDescent="0.3">
      <c r="B45" t="s">
        <v>269</v>
      </c>
      <c r="F45" s="28"/>
      <c r="G45" s="2" t="s">
        <v>267</v>
      </c>
      <c r="AA45" t="s">
        <v>270</v>
      </c>
    </row>
    <row r="46" spans="1:28" x14ac:dyDescent="0.3">
      <c r="B46" t="s">
        <v>271</v>
      </c>
      <c r="F46" s="28"/>
      <c r="G46" s="2" t="s">
        <v>267</v>
      </c>
    </row>
    <row r="47" spans="1:28" x14ac:dyDescent="0.3">
      <c r="B47" t="s">
        <v>272</v>
      </c>
      <c r="F47" s="28"/>
      <c r="G47" s="2" t="s">
        <v>267</v>
      </c>
    </row>
    <row r="48" spans="1:28" x14ac:dyDescent="0.3">
      <c r="B48" t="s">
        <v>273</v>
      </c>
      <c r="F48" s="28"/>
      <c r="G48" s="2" t="s">
        <v>267</v>
      </c>
    </row>
    <row r="49" spans="3:7" x14ac:dyDescent="0.3">
      <c r="G49" s="2"/>
    </row>
    <row r="53" spans="3:7" x14ac:dyDescent="0.3">
      <c r="C53" s="3"/>
    </row>
    <row r="54" spans="3:7" x14ac:dyDescent="0.3">
      <c r="C54" s="3"/>
    </row>
  </sheetData>
  <phoneticPr fontId="3" type="noConversion"/>
  <conditionalFormatting sqref="I14">
    <cfRule type="expression" dxfId="1662" priority="95">
      <formula>$AA$14=1</formula>
    </cfRule>
  </conditionalFormatting>
  <conditionalFormatting sqref="I15">
    <cfRule type="expression" dxfId="1661" priority="94">
      <formula>$AA$15=1</formula>
    </cfRule>
  </conditionalFormatting>
  <conditionalFormatting sqref="I16">
    <cfRule type="expression" dxfId="1660" priority="93">
      <formula>$AA$16=1</formula>
    </cfRule>
  </conditionalFormatting>
  <conditionalFormatting sqref="I19">
    <cfRule type="expression" dxfId="1659" priority="90">
      <formula>$AA$19=1</formula>
    </cfRule>
  </conditionalFormatting>
  <conditionalFormatting sqref="I20">
    <cfRule type="expression" dxfId="1658" priority="152">
      <formula>$AA$20=1</formula>
    </cfRule>
  </conditionalFormatting>
  <conditionalFormatting sqref="I23">
    <cfRule type="expression" dxfId="1657" priority="153">
      <formula>$AA$23=1</formula>
    </cfRule>
  </conditionalFormatting>
  <conditionalFormatting sqref="I24">
    <cfRule type="expression" dxfId="1656" priority="154">
      <formula>$AA$24=2</formula>
    </cfRule>
    <cfRule type="expression" dxfId="1655" priority="155">
      <formula>$AA$24=1</formula>
    </cfRule>
  </conditionalFormatting>
  <conditionalFormatting sqref="I25">
    <cfRule type="expression" dxfId="1654" priority="156">
      <formula>$AA$25=1</formula>
    </cfRule>
  </conditionalFormatting>
  <conditionalFormatting sqref="I26">
    <cfRule type="expression" dxfId="1653" priority="73">
      <formula>$AA$26=1</formula>
    </cfRule>
  </conditionalFormatting>
  <conditionalFormatting sqref="I29">
    <cfRule type="expression" dxfId="1652" priority="157">
      <formula>$AA$29=1</formula>
    </cfRule>
  </conditionalFormatting>
  <conditionalFormatting sqref="I30">
    <cfRule type="expression" dxfId="1651" priority="83">
      <formula>$AA$30=1</formula>
    </cfRule>
  </conditionalFormatting>
  <conditionalFormatting sqref="I31">
    <cfRule type="expression" dxfId="1650" priority="159">
      <formula>$AA$31=1</formula>
    </cfRule>
  </conditionalFormatting>
  <conditionalFormatting sqref="I32">
    <cfRule type="expression" dxfId="1649" priority="160">
      <formula>$AA$32=1</formula>
    </cfRule>
  </conditionalFormatting>
  <conditionalFormatting sqref="I33">
    <cfRule type="expression" dxfId="1648" priority="161">
      <formula>$AA$33=1</formula>
    </cfRule>
  </conditionalFormatting>
  <conditionalFormatting sqref="I34">
    <cfRule type="expression" dxfId="1647" priority="162">
      <formula>$AA$34</formula>
    </cfRule>
  </conditionalFormatting>
  <conditionalFormatting sqref="I35">
    <cfRule type="expression" dxfId="1646" priority="78">
      <formula>$AA$35=1</formula>
    </cfRule>
  </conditionalFormatting>
  <conditionalFormatting sqref="I36">
    <cfRule type="expression" dxfId="1645" priority="77">
      <formula>$AA$36=1</formula>
    </cfRule>
  </conditionalFormatting>
  <conditionalFormatting sqref="I37">
    <cfRule type="expression" dxfId="1644" priority="76">
      <formula>$AA$37=1</formula>
    </cfRule>
  </conditionalFormatting>
  <conditionalFormatting sqref="I38">
    <cfRule type="expression" dxfId="1643" priority="75">
      <formula>$AA$38=1</formula>
    </cfRule>
  </conditionalFormatting>
  <conditionalFormatting sqref="I39">
    <cfRule type="expression" dxfId="1642" priority="74">
      <formula>$AA$39=1</formula>
    </cfRule>
  </conditionalFormatting>
  <conditionalFormatting sqref="I40">
    <cfRule type="expression" dxfId="1641" priority="168">
      <formula>$AA$40=1</formula>
    </cfRule>
  </conditionalFormatting>
  <conditionalFormatting sqref="W14">
    <cfRule type="expression" dxfId="1640" priority="69">
      <formula>$W$14="Inlaat is gewenst en er zijn geen zwaarwegende redenen om dit niet te doen"</formula>
    </cfRule>
    <cfRule type="expression" dxfId="1639" priority="70">
      <formula>$W$14="Inlaat is gewenst, maar er zijn belangrijke aandachtspunten"</formula>
    </cfRule>
    <cfRule type="expression" dxfId="1638" priority="71">
      <formula>$W$14="Er moet niet worden ingelaten"</formula>
    </cfRule>
    <cfRule type="expression" dxfId="1637" priority="72">
      <formula>$W$14="Er is geen reden om in te laten"</formula>
    </cfRule>
  </conditionalFormatting>
  <conditionalFormatting sqref="W15">
    <cfRule type="expression" dxfId="1636" priority="61">
      <formula>$W$15=$AA$45</formula>
    </cfRule>
    <cfRule type="expression" dxfId="1635" priority="62">
      <formula>$W$15=$AA$44</formula>
    </cfRule>
    <cfRule type="expression" dxfId="1634" priority="63">
      <formula>$W$15=$AA$43</formula>
    </cfRule>
    <cfRule type="expression" dxfId="1633" priority="64">
      <formula>$W$15=$AA$42</formula>
    </cfRule>
  </conditionalFormatting>
  <conditionalFormatting sqref="W16">
    <cfRule type="expression" dxfId="1632" priority="57">
      <formula>$W$16=$AA$45</formula>
    </cfRule>
    <cfRule type="expression" dxfId="1631" priority="58">
      <formula>$W$16=$AA$44</formula>
    </cfRule>
    <cfRule type="expression" dxfId="1630" priority="59">
      <formula>$W$16=$AA$43</formula>
    </cfRule>
    <cfRule type="expression" dxfId="1629" priority="60">
      <formula>$W$16=$AA$42</formula>
    </cfRule>
  </conditionalFormatting>
  <conditionalFormatting sqref="W19">
    <cfRule type="expression" dxfId="1628" priority="53">
      <formula>$W$19=$AA$45</formula>
    </cfRule>
    <cfRule type="expression" dxfId="1627" priority="54">
      <formula>$W$19=$AA$44</formula>
    </cfRule>
    <cfRule type="expression" dxfId="1626" priority="55">
      <formula>$W$19=$AA$43</formula>
    </cfRule>
    <cfRule type="expression" dxfId="1625" priority="56">
      <formula>$W$19=$AA$42</formula>
    </cfRule>
  </conditionalFormatting>
  <conditionalFormatting sqref="W20">
    <cfRule type="expression" dxfId="1624" priority="49">
      <formula>$W$20=$AA$45</formula>
    </cfRule>
    <cfRule type="expression" dxfId="1623" priority="50">
      <formula>$W$20=$AA$44</formula>
    </cfRule>
    <cfRule type="expression" dxfId="1622" priority="51">
      <formula>$W$20=$AA$43</formula>
    </cfRule>
    <cfRule type="expression" dxfId="1621" priority="52">
      <formula>$W$20=$AA$42</formula>
    </cfRule>
  </conditionalFormatting>
  <conditionalFormatting sqref="W24">
    <cfRule type="expression" dxfId="1620" priority="45">
      <formula>$W$24=$AA$45</formula>
    </cfRule>
    <cfRule type="expression" dxfId="1619" priority="46">
      <formula>$W$24=$AA$44</formula>
    </cfRule>
    <cfRule type="expression" dxfId="1618" priority="47">
      <formula>$W$24=$AA$43</formula>
    </cfRule>
    <cfRule type="expression" dxfId="1617" priority="48">
      <formula>$W$24=$AA$42</formula>
    </cfRule>
  </conditionalFormatting>
  <conditionalFormatting sqref="W25">
    <cfRule type="expression" dxfId="1616" priority="41">
      <formula>$W$25=$AA$45</formula>
    </cfRule>
    <cfRule type="expression" dxfId="1615" priority="42">
      <formula>$W$25=$AA$44</formula>
    </cfRule>
    <cfRule type="expression" dxfId="1614" priority="43">
      <formula>$W$25=$AA$43</formula>
    </cfRule>
    <cfRule type="expression" dxfId="1613" priority="44">
      <formula>$W$25=$AA$42</formula>
    </cfRule>
  </conditionalFormatting>
  <conditionalFormatting sqref="W26">
    <cfRule type="expression" dxfId="1612" priority="37">
      <formula>$W$26=$AA$45</formula>
    </cfRule>
    <cfRule type="expression" dxfId="1611" priority="38">
      <formula>$W$26=$AA$44</formula>
    </cfRule>
    <cfRule type="expression" dxfId="1610" priority="39">
      <formula>$W$26=$AA$43</formula>
    </cfRule>
    <cfRule type="expression" dxfId="1609" priority="40">
      <formula>$W$26=$AA$42</formula>
    </cfRule>
  </conditionalFormatting>
  <conditionalFormatting sqref="W30">
    <cfRule type="expression" dxfId="1608" priority="33">
      <formula>$W$30=$AA$45</formula>
    </cfRule>
    <cfRule type="expression" dxfId="1607" priority="34">
      <formula>$W$30=$AA$44</formula>
    </cfRule>
    <cfRule type="expression" dxfId="1606" priority="35">
      <formula>$W$30=$AA$43</formula>
    </cfRule>
    <cfRule type="expression" dxfId="1605" priority="36">
      <formula>$W$30=$AA$42</formula>
    </cfRule>
  </conditionalFormatting>
  <conditionalFormatting sqref="W31">
    <cfRule type="expression" dxfId="1604" priority="65">
      <formula>$W$31=$AA$45</formula>
    </cfRule>
    <cfRule type="expression" dxfId="1603" priority="66">
      <formula>$W$31=$AA$44</formula>
    </cfRule>
    <cfRule type="expression" dxfId="1602" priority="67">
      <formula>$W$31=$AA$43</formula>
    </cfRule>
    <cfRule type="expression" dxfId="1601" priority="68">
      <formula>$W$31=$AA$42</formula>
    </cfRule>
  </conditionalFormatting>
  <conditionalFormatting sqref="W33">
    <cfRule type="expression" dxfId="1600" priority="29">
      <formula>$W$33=$AA$45</formula>
    </cfRule>
    <cfRule type="expression" dxfId="1599" priority="30">
      <formula>$W$33=$AA$44</formula>
    </cfRule>
    <cfRule type="expression" dxfId="1598" priority="31">
      <formula>$W$33=$AA$43</formula>
    </cfRule>
    <cfRule type="expression" dxfId="1597" priority="32">
      <formula>$W$33=$AA$42</formula>
    </cfRule>
  </conditionalFormatting>
  <conditionalFormatting sqref="W34">
    <cfRule type="expression" dxfId="1596" priority="25">
      <formula>$W$34=$AA$45</formula>
    </cfRule>
    <cfRule type="expression" dxfId="1595" priority="26">
      <formula>$W$34=$AA$44</formula>
    </cfRule>
    <cfRule type="expression" dxfId="1594" priority="27">
      <formula>$W$34=$AA$43</formula>
    </cfRule>
    <cfRule type="expression" dxfId="1593" priority="28">
      <formula>$W$34=$AA$42</formula>
    </cfRule>
  </conditionalFormatting>
  <conditionalFormatting sqref="W35">
    <cfRule type="expression" dxfId="1592" priority="21">
      <formula>$W$35=$AA$45</formula>
    </cfRule>
    <cfRule type="expression" dxfId="1591" priority="22">
      <formula>$W$35=$AA$44</formula>
    </cfRule>
    <cfRule type="expression" dxfId="1590" priority="23">
      <formula>$W$35=$AA$43</formula>
    </cfRule>
    <cfRule type="expression" dxfId="1589" priority="24">
      <formula>$W$35=$AA$42</formula>
    </cfRule>
  </conditionalFormatting>
  <conditionalFormatting sqref="W36">
    <cfRule type="expression" dxfId="1588" priority="17">
      <formula>$W$36=$AA$45</formula>
    </cfRule>
    <cfRule type="expression" dxfId="1587" priority="18">
      <formula>$W$36=$AA$44</formula>
    </cfRule>
    <cfRule type="expression" dxfId="1586" priority="19">
      <formula>$W$36=$AA$43</formula>
    </cfRule>
    <cfRule type="expression" dxfId="1585" priority="20">
      <formula>$W$36=$AA$42</formula>
    </cfRule>
  </conditionalFormatting>
  <conditionalFormatting sqref="W37">
    <cfRule type="expression" dxfId="1584" priority="13">
      <formula>$W$37=$AA$45</formula>
    </cfRule>
    <cfRule type="expression" dxfId="1583" priority="14">
      <formula>$W$37=$AA$44</formula>
    </cfRule>
    <cfRule type="expression" dxfId="1582" priority="15">
      <formula>$W$37=$AA$43</formula>
    </cfRule>
    <cfRule type="expression" dxfId="1581" priority="16">
      <formula>$W$37=$AA$42</formula>
    </cfRule>
  </conditionalFormatting>
  <conditionalFormatting sqref="W38">
    <cfRule type="expression" dxfId="1580" priority="9">
      <formula>$W$38=$AA$45</formula>
    </cfRule>
    <cfRule type="expression" dxfId="1579" priority="10">
      <formula>$W$38=$AA$44</formula>
    </cfRule>
    <cfRule type="expression" dxfId="1578" priority="11">
      <formula>$W$38=$AA$43</formula>
    </cfRule>
    <cfRule type="expression" dxfId="1577" priority="12">
      <formula>$W$38=$AA$42</formula>
    </cfRule>
  </conditionalFormatting>
  <conditionalFormatting sqref="W39">
    <cfRule type="expression" dxfId="1576" priority="5">
      <formula>$W$39=$AA$45</formula>
    </cfRule>
    <cfRule type="expression" dxfId="1575" priority="6">
      <formula>$W$39=$AA$44</formula>
    </cfRule>
    <cfRule type="expression" dxfId="1574" priority="7">
      <formula>$W$39=$AA$43</formula>
    </cfRule>
    <cfRule type="expression" dxfId="1573" priority="8">
      <formula>$W$39=$AA$42</formula>
    </cfRule>
  </conditionalFormatting>
  <conditionalFormatting sqref="W40">
    <cfRule type="expression" dxfId="1572" priority="1">
      <formula>$W$40=$AA$45</formula>
    </cfRule>
    <cfRule type="expression" dxfId="1571" priority="2">
      <formula>$W$40=$AA$44</formula>
    </cfRule>
    <cfRule type="expression" dxfId="1570" priority="3">
      <formula>$W$40=$AA$43</formula>
    </cfRule>
    <cfRule type="expression" dxfId="1569" priority="4">
      <formula>$W$40=$AA$42</formula>
    </cfRule>
  </conditionalFormatting>
  <dataValidations count="2">
    <dataValidation type="list" allowBlank="1" showInputMessage="1" showErrorMessage="1" sqref="G14:G16 G23:G26 G19:G20 G29:G40" xr:uid="{F7DAAAE9-A6F4-4B66-998B-CEF940EA24A6}">
      <formula1>$Y$15:$Y$16</formula1>
    </dataValidation>
    <dataValidation type="list" allowBlank="1" showInputMessage="1" showErrorMessage="1" sqref="H14:H16 H23:H26 H19:H20 H29:H40" xr:uid="{19354915-8046-46B4-9F56-8CFE5AE719C7}">
      <formula1>$Y$17:$Y$20</formula1>
    </dataValidation>
  </dataValidations>
  <pageMargins left="0.7" right="0.7" top="0.75" bottom="0.75" header="0.3" footer="0.3"/>
  <pageSetup paperSize="9" scale="36" fitToHeight="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3028-9EDE-45E3-B4EB-B507FDB01D4D}">
  <dimension ref="A1:AN107"/>
  <sheetViews>
    <sheetView zoomScaleNormal="100" workbookViewId="0"/>
  </sheetViews>
  <sheetFormatPr defaultRowHeight="13.2" x14ac:dyDescent="0.3"/>
  <cols>
    <col min="1" max="1" width="37.5" customWidth="1"/>
    <col min="9" max="9" width="13.125" customWidth="1"/>
    <col min="12" max="12" width="10.5" bestFit="1" customWidth="1"/>
    <col min="13" max="13" width="10.375" customWidth="1"/>
    <col min="25" max="26" width="9" customWidth="1"/>
    <col min="27" max="28" width="9" hidden="1" customWidth="1"/>
  </cols>
  <sheetData>
    <row r="1" spans="1:40" ht="19.2" x14ac:dyDescent="0.45">
      <c r="A1" s="36" t="s">
        <v>274</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s="81" customFormat="1" ht="13.8" thickBot="1" x14ac:dyDescent="0.35">
      <c r="A3" s="82"/>
    </row>
    <row r="4" spans="1:40" s="10" customFormat="1" ht="13.8" thickTop="1" x14ac:dyDescent="0.3">
      <c r="A4" s="22" t="s">
        <v>276</v>
      </c>
    </row>
    <row r="5" spans="1:40" ht="13.8" thickBot="1" x14ac:dyDescent="0.35">
      <c r="A5" s="2" t="s">
        <v>277</v>
      </c>
      <c r="J5" s="21" t="s">
        <v>278</v>
      </c>
      <c r="M5" s="2" t="s">
        <v>279</v>
      </c>
    </row>
    <row r="6" spans="1:40" x14ac:dyDescent="0.3">
      <c r="A6" t="s">
        <v>280</v>
      </c>
      <c r="K6" s="4"/>
      <c r="M6" s="37"/>
      <c r="O6" s="54" t="s">
        <v>281</v>
      </c>
      <c r="P6" s="55"/>
      <c r="Q6" s="55"/>
      <c r="R6" s="55"/>
      <c r="S6" s="55"/>
      <c r="T6" s="55"/>
      <c r="U6" s="55"/>
      <c r="V6" s="55"/>
      <c r="W6" s="55"/>
      <c r="X6" s="55"/>
      <c r="Y6" s="56"/>
      <c r="AA6" t="s">
        <v>231</v>
      </c>
    </row>
    <row r="7" spans="1:40" x14ac:dyDescent="0.3">
      <c r="A7" t="s">
        <v>282</v>
      </c>
      <c r="K7" s="4"/>
      <c r="M7" s="46"/>
      <c r="O7" s="57" t="s">
        <v>283</v>
      </c>
      <c r="P7" s="58"/>
      <c r="Q7" s="58"/>
      <c r="R7" s="58"/>
      <c r="S7" s="58"/>
      <c r="T7" s="58"/>
      <c r="U7" s="58"/>
      <c r="V7" s="58"/>
      <c r="W7" s="58"/>
      <c r="X7" s="58"/>
      <c r="Y7" s="59"/>
      <c r="AA7" t="s">
        <v>232</v>
      </c>
    </row>
    <row r="8" spans="1:40" ht="13.8" thickBot="1" x14ac:dyDescent="0.35">
      <c r="A8" t="s">
        <v>284</v>
      </c>
      <c r="K8" s="7"/>
      <c r="M8" s="38"/>
      <c r="O8" s="57" t="s">
        <v>492</v>
      </c>
      <c r="P8" s="58"/>
      <c r="Q8" s="58"/>
      <c r="R8" s="58"/>
      <c r="S8" s="58"/>
      <c r="T8" s="58"/>
      <c r="U8" s="58"/>
      <c r="V8" s="58"/>
      <c r="W8" s="58"/>
      <c r="X8" s="58"/>
      <c r="Y8" s="59"/>
    </row>
    <row r="9" spans="1:40" x14ac:dyDescent="0.3">
      <c r="K9" s="41"/>
      <c r="M9" s="42"/>
      <c r="O9" s="67" t="s">
        <v>486</v>
      </c>
      <c r="P9" s="61"/>
      <c r="Q9" s="61"/>
      <c r="R9" s="61"/>
      <c r="S9" s="61"/>
      <c r="T9" s="61"/>
      <c r="U9" s="61"/>
      <c r="V9" s="61"/>
      <c r="W9" s="61"/>
      <c r="X9" s="61"/>
      <c r="Y9" s="62"/>
    </row>
    <row r="10" spans="1:40" ht="13.8" thickBot="1" x14ac:dyDescent="0.35">
      <c r="A10" s="2" t="s">
        <v>285</v>
      </c>
    </row>
    <row r="11" spans="1:40" x14ac:dyDescent="0.3">
      <c r="A11" s="2" t="s">
        <v>483</v>
      </c>
      <c r="K11" s="7"/>
      <c r="M11" s="5"/>
      <c r="O11" s="12" t="s">
        <v>209</v>
      </c>
      <c r="P11" s="13"/>
      <c r="Q11" s="13"/>
      <c r="R11" s="13"/>
      <c r="S11" s="14"/>
      <c r="AA11" t="s">
        <v>288</v>
      </c>
    </row>
    <row r="12" spans="1:40" x14ac:dyDescent="0.3">
      <c r="A12" s="2" t="s">
        <v>484</v>
      </c>
      <c r="K12" s="7"/>
      <c r="M12" s="8"/>
      <c r="O12" s="15"/>
      <c r="P12" t="s">
        <v>286</v>
      </c>
      <c r="S12" s="16"/>
      <c r="AA12" t="s">
        <v>482</v>
      </c>
    </row>
    <row r="13" spans="1:40" x14ac:dyDescent="0.3">
      <c r="A13" s="2" t="s">
        <v>485</v>
      </c>
      <c r="K13" s="7"/>
      <c r="M13" s="8"/>
      <c r="O13" s="17"/>
      <c r="P13" t="s">
        <v>287</v>
      </c>
      <c r="S13" s="16"/>
      <c r="AA13" t="s">
        <v>290</v>
      </c>
    </row>
    <row r="14" spans="1:40" ht="13.8" thickBot="1" x14ac:dyDescent="0.35">
      <c r="A14" s="2" t="s">
        <v>291</v>
      </c>
      <c r="K14" s="7"/>
      <c r="M14" s="8"/>
      <c r="O14" s="69"/>
      <c r="P14" s="19" t="s">
        <v>289</v>
      </c>
      <c r="Q14" s="19"/>
      <c r="R14" s="19"/>
      <c r="S14" s="20"/>
    </row>
    <row r="15" spans="1:40" ht="13.8" thickBot="1" x14ac:dyDescent="0.35">
      <c r="A15" s="2" t="s">
        <v>291</v>
      </c>
      <c r="K15" s="7"/>
      <c r="M15" s="6"/>
    </row>
    <row r="17" spans="1:27" ht="13.8" thickBot="1" x14ac:dyDescent="0.35">
      <c r="A17" s="2" t="s">
        <v>525</v>
      </c>
    </row>
    <row r="18" spans="1:27" x14ac:dyDescent="0.3">
      <c r="A18" t="s">
        <v>481</v>
      </c>
      <c r="J18" s="1"/>
      <c r="K18" s="7"/>
      <c r="M18" s="5"/>
      <c r="AA18" t="s">
        <v>292</v>
      </c>
    </row>
    <row r="19" spans="1:27" x14ac:dyDescent="0.3">
      <c r="A19" t="s">
        <v>293</v>
      </c>
      <c r="K19" s="7"/>
      <c r="M19" s="8"/>
      <c r="AA19" t="s">
        <v>294</v>
      </c>
    </row>
    <row r="20" spans="1:27" ht="13.8" thickBot="1" x14ac:dyDescent="0.35">
      <c r="A20" t="s">
        <v>295</v>
      </c>
      <c r="K20" s="7"/>
      <c r="M20" s="6"/>
      <c r="AA20" t="s">
        <v>296</v>
      </c>
    </row>
    <row r="21" spans="1:27" x14ac:dyDescent="0.3">
      <c r="A21" s="1"/>
      <c r="AA21" t="s">
        <v>297</v>
      </c>
    </row>
    <row r="22" spans="1:27" s="10" customFormat="1" ht="13.8" thickBot="1" x14ac:dyDescent="0.35">
      <c r="A22" s="22" t="s">
        <v>298</v>
      </c>
      <c r="AA22" s="10" t="s">
        <v>299</v>
      </c>
    </row>
    <row r="23" spans="1:27" ht="13.8" thickBot="1" x14ac:dyDescent="0.35">
      <c r="A23" t="s">
        <v>300</v>
      </c>
      <c r="B23" t="s">
        <v>301</v>
      </c>
      <c r="K23" s="7"/>
      <c r="M23" s="9" t="str">
        <f>IF(K23="","",IF(K23="ja","Sterke / mogelijke reden om in te laten","Geen reden om in te laten"))</f>
        <v/>
      </c>
      <c r="AA23" t="s">
        <v>538</v>
      </c>
    </row>
    <row r="24" spans="1:27" ht="13.8" thickBot="1" x14ac:dyDescent="0.35">
      <c r="C24" t="s">
        <v>302</v>
      </c>
      <c r="M24" t="str">
        <f t="shared" ref="M24:M35" si="0">IF(K24="","",IF(K24="ja","Sterke / mogelijke reden om in te laten","Geen reden om in te laten"))</f>
        <v/>
      </c>
      <c r="Q24" s="54" t="s">
        <v>303</v>
      </c>
      <c r="R24" s="55"/>
      <c r="S24" s="55"/>
      <c r="T24" s="55"/>
      <c r="U24" s="55"/>
      <c r="V24" s="55"/>
      <c r="W24" s="55"/>
      <c r="X24" s="55"/>
      <c r="Y24" s="56"/>
      <c r="AA24" t="s">
        <v>539</v>
      </c>
    </row>
    <row r="25" spans="1:27" x14ac:dyDescent="0.3">
      <c r="B25" t="s">
        <v>528</v>
      </c>
      <c r="K25" s="7"/>
      <c r="M25" s="5" t="str">
        <f t="shared" si="0"/>
        <v/>
      </c>
      <c r="Q25" s="79" t="s">
        <v>305</v>
      </c>
      <c r="R25" s="58"/>
      <c r="S25" s="58"/>
      <c r="T25" s="58"/>
      <c r="U25" s="58"/>
      <c r="V25" s="58"/>
      <c r="W25" s="58"/>
      <c r="X25" s="58"/>
      <c r="Y25" s="59"/>
      <c r="AA25" t="s">
        <v>306</v>
      </c>
    </row>
    <row r="26" spans="1:27" x14ac:dyDescent="0.3">
      <c r="B26" t="s">
        <v>304</v>
      </c>
      <c r="K26" s="7"/>
      <c r="M26" s="8" t="str">
        <f t="shared" si="0"/>
        <v/>
      </c>
      <c r="Q26" s="57" t="s">
        <v>308</v>
      </c>
      <c r="R26" s="58"/>
      <c r="S26" s="58"/>
      <c r="T26" s="58"/>
      <c r="U26" s="58"/>
      <c r="V26" s="58"/>
      <c r="W26" s="58"/>
      <c r="X26" s="58"/>
      <c r="Y26" s="59"/>
      <c r="AA26" t="s">
        <v>309</v>
      </c>
    </row>
    <row r="27" spans="1:27" x14ac:dyDescent="0.3">
      <c r="B27" t="s">
        <v>307</v>
      </c>
      <c r="K27" s="7"/>
      <c r="M27" s="8" t="str">
        <f t="shared" si="0"/>
        <v/>
      </c>
      <c r="Q27" s="57" t="s">
        <v>311</v>
      </c>
      <c r="R27" s="58"/>
      <c r="S27" s="58"/>
      <c r="T27" s="58"/>
      <c r="U27" s="58"/>
      <c r="V27" s="58"/>
      <c r="W27" s="58"/>
      <c r="X27" s="58"/>
      <c r="Y27" s="59"/>
      <c r="AA27" t="s">
        <v>98</v>
      </c>
    </row>
    <row r="28" spans="1:27" x14ac:dyDescent="0.3">
      <c r="B28" t="s">
        <v>310</v>
      </c>
      <c r="K28" s="7"/>
      <c r="M28" s="8" t="str">
        <f t="shared" si="0"/>
        <v/>
      </c>
      <c r="Q28" s="67" t="s">
        <v>313</v>
      </c>
      <c r="R28" s="61"/>
      <c r="S28" s="61"/>
      <c r="T28" s="61"/>
      <c r="U28" s="61"/>
      <c r="V28" s="61"/>
      <c r="W28" s="61"/>
      <c r="X28" s="61"/>
      <c r="Y28" s="62"/>
    </row>
    <row r="29" spans="1:27" x14ac:dyDescent="0.3">
      <c r="B29" t="s">
        <v>529</v>
      </c>
      <c r="K29" s="7"/>
      <c r="M29" s="8" t="str">
        <f t="shared" si="0"/>
        <v/>
      </c>
    </row>
    <row r="30" spans="1:27" x14ac:dyDescent="0.3">
      <c r="B30" t="s">
        <v>312</v>
      </c>
      <c r="K30" s="7"/>
      <c r="M30" s="8" t="str">
        <f t="shared" si="0"/>
        <v/>
      </c>
    </row>
    <row r="31" spans="1:27" x14ac:dyDescent="0.3">
      <c r="B31" t="s">
        <v>314</v>
      </c>
      <c r="K31" s="7"/>
      <c r="M31" s="8" t="str">
        <f t="shared" si="0"/>
        <v/>
      </c>
    </row>
    <row r="32" spans="1:27" x14ac:dyDescent="0.3">
      <c r="B32" t="s">
        <v>315</v>
      </c>
      <c r="K32" s="7"/>
      <c r="M32" s="8" t="str">
        <f t="shared" si="0"/>
        <v/>
      </c>
    </row>
    <row r="33" spans="1:28" x14ac:dyDescent="0.3">
      <c r="B33" t="s">
        <v>316</v>
      </c>
      <c r="K33" s="7"/>
      <c r="M33" s="8" t="str">
        <f t="shared" si="0"/>
        <v/>
      </c>
      <c r="AA33" t="s">
        <v>317</v>
      </c>
    </row>
    <row r="34" spans="1:28" x14ac:dyDescent="0.3">
      <c r="B34" t="s">
        <v>318</v>
      </c>
      <c r="K34" s="7"/>
      <c r="M34" s="8" t="str">
        <f t="shared" si="0"/>
        <v/>
      </c>
      <c r="AA34" t="s">
        <v>319</v>
      </c>
    </row>
    <row r="35" spans="1:28" ht="13.8" thickBot="1" x14ac:dyDescent="0.35">
      <c r="B35" t="s">
        <v>320</v>
      </c>
      <c r="K35" s="7"/>
      <c r="M35" s="6" t="str">
        <f t="shared" si="0"/>
        <v/>
      </c>
      <c r="AA35"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t="s">
        <v>98</v>
      </c>
    </row>
    <row r="56" spans="1:28" ht="13.8" thickBot="1" x14ac:dyDescent="0.35">
      <c r="L56" s="78" t="s">
        <v>628</v>
      </c>
      <c r="N56" s="2" t="s">
        <v>341</v>
      </c>
      <c r="P56" s="2"/>
    </row>
    <row r="57" spans="1:28" ht="13.8" thickBot="1" x14ac:dyDescent="0.35">
      <c r="A57" t="s">
        <v>342</v>
      </c>
      <c r="J57" t="s">
        <v>343</v>
      </c>
      <c r="K57" t="s">
        <v>344</v>
      </c>
      <c r="L57" t="s">
        <v>536</v>
      </c>
      <c r="M57" t="s">
        <v>537</v>
      </c>
      <c r="N57" s="2" t="s">
        <v>345</v>
      </c>
      <c r="P57" s="2" t="s">
        <v>346</v>
      </c>
      <c r="R57" s="12" t="s">
        <v>209</v>
      </c>
      <c r="S57" s="13"/>
      <c r="T57" s="13"/>
      <c r="U57" s="14"/>
      <c r="AA57" t="s">
        <v>345</v>
      </c>
      <c r="AB57" t="s">
        <v>346</v>
      </c>
    </row>
    <row r="58" spans="1:28" x14ac:dyDescent="0.3">
      <c r="B58" t="s">
        <v>347</v>
      </c>
      <c r="J58" s="7"/>
      <c r="K58" s="7"/>
      <c r="M58">
        <v>0.11</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2.2999999999999998</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f>IF(OR(K55="R13",K55="R18",K55="nvt"),6.5,IF(K55="R14",5.5,IF(K55="R17",7,"")))</f>
        <v>6.5</v>
      </c>
      <c r="M63">
        <f>IF(OR(K55="R14",K55="R18",K55="nvt"),8.5,IF(K55="R13",8,IF(K55="R17",8.5,"")))</f>
        <v>8.5</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J64" s="40"/>
      <c r="K64" s="40"/>
      <c r="L64" s="66">
        <v>0</v>
      </c>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J66" s="40"/>
      <c r="K66" s="40"/>
      <c r="L66" s="23">
        <v>1</v>
      </c>
      <c r="M66" s="23">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f>IF(OR(K55="R13",K55="R17"),50,IF(OR(K55="R14",K55="R18",K55="nvt"),150,""))</f>
        <v>150</v>
      </c>
      <c r="N71" s="6"/>
      <c r="P71" s="10" t="str">
        <f t="shared" si="2"/>
        <v/>
      </c>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f>IF(OR(K55="R13",K55="R17"),23,IF(OR(K55="R14",K55="R18",K55="nvt"),25,""))</f>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si="3"/>
        <v>0</v>
      </c>
    </row>
    <row r="85" spans="1:28" ht="13.8" thickBot="1" x14ac:dyDescent="0.35">
      <c r="B85" t="s">
        <v>374</v>
      </c>
      <c r="J85" s="7"/>
      <c r="K85" t="s">
        <v>98</v>
      </c>
      <c r="L85" t="s">
        <v>98</v>
      </c>
      <c r="N85" s="6"/>
      <c r="AB85">
        <f t="shared" si="3"/>
        <v>0</v>
      </c>
    </row>
    <row r="86" spans="1:28" x14ac:dyDescent="0.3">
      <c r="C86" t="s">
        <v>375</v>
      </c>
    </row>
    <row r="87" spans="1:28" ht="13.8" thickBot="1" x14ac:dyDescent="0.35">
      <c r="A87" s="66" t="s">
        <v>376</v>
      </c>
      <c r="B87" s="143"/>
      <c r="C87" s="66"/>
    </row>
    <row r="88" spans="1:28" x14ac:dyDescent="0.3">
      <c r="A88" s="66"/>
      <c r="B88" s="66" t="s">
        <v>377</v>
      </c>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1568" priority="37">
      <formula>$K$38="Geen reden om in te laten"</formula>
    </cfRule>
    <cfRule type="expression" dxfId="1567" priority="38">
      <formula>$K$38="Mogelijke reden om in te laten"</formula>
    </cfRule>
    <cfRule type="expression" dxfId="1566" priority="39">
      <formula>$K$38="Sterke reden om in te laten"</formula>
    </cfRule>
  </conditionalFormatting>
  <conditionalFormatting sqref="K39">
    <cfRule type="expression" dxfId="1565" priority="34">
      <formula>$K$39="Geen reden om in te laten"</formula>
    </cfRule>
    <cfRule type="expression" dxfId="1564" priority="35">
      <formula>$K$39="Mogelijke reden om in te laten"</formula>
    </cfRule>
    <cfRule type="expression" dxfId="1563" priority="36">
      <formula>$K$39="Sterke reden om in te laten"</formula>
    </cfRule>
  </conditionalFormatting>
  <conditionalFormatting sqref="M6">
    <cfRule type="expression" dxfId="1562" priority="101">
      <formula>$K$6=""</formula>
    </cfRule>
    <cfRule type="expression" dxfId="1561" priority="107">
      <formula>$K$6&gt;=0.6</formula>
    </cfRule>
    <cfRule type="expression" dxfId="1560" priority="108">
      <formula>$K$6&gt;=0.45</formula>
    </cfRule>
    <cfRule type="expression" dxfId="1559" priority="109">
      <formula>$K$6&lt;0.45</formula>
    </cfRule>
  </conditionalFormatting>
  <conditionalFormatting sqref="M7">
    <cfRule type="expression" dxfId="1558" priority="45">
      <formula>$K$7=""</formula>
    </cfRule>
    <cfRule type="expression" dxfId="1557" priority="46">
      <formula>$K$7&gt;=0.6</formula>
    </cfRule>
    <cfRule type="expression" dxfId="1556" priority="47">
      <formula>$K$7&gt;=0.45</formula>
    </cfRule>
    <cfRule type="expression" dxfId="1555" priority="48">
      <formula>$K$7&lt;0.45</formula>
    </cfRule>
  </conditionalFormatting>
  <conditionalFormatting sqref="M8">
    <cfRule type="expression" dxfId="1554" priority="104">
      <formula>$K$8="ja"</formula>
    </cfRule>
    <cfRule type="expression" dxfId="1553" priority="106">
      <formula>$K$8="nee"</formula>
    </cfRule>
  </conditionalFormatting>
  <conditionalFormatting sqref="M11">
    <cfRule type="expression" dxfId="1552" priority="102">
      <formula>$K$11="nee"</formula>
    </cfRule>
    <cfRule type="expression" dxfId="1551" priority="103">
      <formula>$K$11="ja"</formula>
    </cfRule>
  </conditionalFormatting>
  <conditionalFormatting sqref="M12">
    <cfRule type="expression" dxfId="1550" priority="98">
      <formula>$K$12="nee"</formula>
    </cfRule>
    <cfRule type="expression" dxfId="1549" priority="99">
      <formula>$K$12="ja"</formula>
    </cfRule>
  </conditionalFormatting>
  <conditionalFormatting sqref="M13">
    <cfRule type="expression" dxfId="1548" priority="54">
      <formula>$K$13="nee"</formula>
    </cfRule>
    <cfRule type="expression" dxfId="1547" priority="55">
      <formula>$K$13="ja"</formula>
    </cfRule>
  </conditionalFormatting>
  <conditionalFormatting sqref="M14">
    <cfRule type="expression" dxfId="1546" priority="96">
      <formula>$K$14="nee"</formula>
    </cfRule>
    <cfRule type="expression" dxfId="1545" priority="97">
      <formula>$K$14="ja"</formula>
    </cfRule>
  </conditionalFormatting>
  <conditionalFormatting sqref="M15">
    <cfRule type="expression" dxfId="1544" priority="56">
      <formula>$K$15="nee"</formula>
    </cfRule>
    <cfRule type="expression" dxfId="1543" priority="57">
      <formula>$K$15="ja"</formula>
    </cfRule>
  </conditionalFormatting>
  <conditionalFormatting sqref="M18">
    <cfRule type="expression" dxfId="1542" priority="49">
      <formula>$K$18="Droog"</formula>
    </cfRule>
    <cfRule type="expression" dxfId="1541" priority="50">
      <formula>$K$18="Stilstaand"</formula>
    </cfRule>
    <cfRule type="expression" dxfId="1540" priority="51">
      <formula>$K$18="Stromend"</formula>
    </cfRule>
  </conditionalFormatting>
  <conditionalFormatting sqref="M19">
    <cfRule type="expression" dxfId="1539" priority="110">
      <formula>$K$19="ja"</formula>
    </cfRule>
    <cfRule type="expression" dxfId="1538" priority="112">
      <formula>$K$19="nee"</formula>
    </cfRule>
  </conditionalFormatting>
  <conditionalFormatting sqref="M20">
    <cfRule type="expression" dxfId="1537" priority="113">
      <formula>$K$20="nee"</formula>
    </cfRule>
    <cfRule type="expression" dxfId="1536" priority="114">
      <formula>$K$20="ja"</formula>
    </cfRule>
  </conditionalFormatting>
  <conditionalFormatting sqref="N51">
    <cfRule type="expression" dxfId="1535" priority="40">
      <formula>$AA$51=3</formula>
    </cfRule>
    <cfRule type="expression" dxfId="1534" priority="41">
      <formula>$AA$51=2</formula>
    </cfRule>
    <cfRule type="expression" dxfId="1533" priority="42">
      <formula>$AA$51=1</formula>
    </cfRule>
  </conditionalFormatting>
  <conditionalFormatting sqref="N58">
    <cfRule type="expression" dxfId="1532" priority="84">
      <formula>$AA$58=1</formula>
    </cfRule>
    <cfRule type="expression" dxfId="1531" priority="85">
      <formula>$AA$58=2</formula>
    </cfRule>
  </conditionalFormatting>
  <conditionalFormatting sqref="N59">
    <cfRule type="expression" dxfId="1530" priority="82">
      <formula>$AA$59=2</formula>
    </cfRule>
    <cfRule type="expression" dxfId="1529" priority="83">
      <formula>$AA$59=1</formula>
    </cfRule>
  </conditionalFormatting>
  <conditionalFormatting sqref="N62">
    <cfRule type="expression" dxfId="1528" priority="94">
      <formula>$AA$62=2</formula>
    </cfRule>
    <cfRule type="expression" dxfId="1527" priority="95">
      <formula>$AA$62=1</formula>
    </cfRule>
  </conditionalFormatting>
  <conditionalFormatting sqref="N63">
    <cfRule type="expression" dxfId="1526" priority="52">
      <formula>$AA$63=2</formula>
    </cfRule>
    <cfRule type="expression" dxfId="1525" priority="53">
      <formula>$AA$63=1</formula>
    </cfRule>
  </conditionalFormatting>
  <conditionalFormatting sqref="N64">
    <cfRule type="expression" dxfId="1524" priority="92">
      <formula>$AA$64=2</formula>
    </cfRule>
    <cfRule type="expression" dxfId="1523" priority="93">
      <formula>$AA$64=1</formula>
    </cfRule>
  </conditionalFormatting>
  <conditionalFormatting sqref="N65">
    <cfRule type="expression" dxfId="1522" priority="80">
      <formula>$AA$65=2</formula>
    </cfRule>
    <cfRule type="expression" dxfId="1521" priority="81">
      <formula>$AA$65=1</formula>
    </cfRule>
  </conditionalFormatting>
  <conditionalFormatting sqref="N66">
    <cfRule type="expression" dxfId="1520" priority="78">
      <formula>$AA$66=2</formula>
    </cfRule>
    <cfRule type="expression" dxfId="1519" priority="79">
      <formula>$AA$66=1</formula>
    </cfRule>
  </conditionalFormatting>
  <conditionalFormatting sqref="N69">
    <cfRule type="expression" dxfId="1518" priority="76">
      <formula>$AA$69=2</formula>
    </cfRule>
    <cfRule type="expression" dxfId="1517" priority="77">
      <formula>$AA$69=1</formula>
    </cfRule>
  </conditionalFormatting>
  <conditionalFormatting sqref="N70">
    <cfRule type="expression" dxfId="1516" priority="74">
      <formula>$AA$70=2</formula>
    </cfRule>
    <cfRule type="expression" dxfId="1515" priority="75">
      <formula>$AA$70=1</formula>
    </cfRule>
  </conditionalFormatting>
  <conditionalFormatting sqref="N71">
    <cfRule type="expression" dxfId="1514" priority="72">
      <formula>$AA$71=2</formula>
    </cfRule>
    <cfRule type="expression" dxfId="1513" priority="73">
      <formula>$AA$71=1</formula>
    </cfRule>
  </conditionalFormatting>
  <conditionalFormatting sqref="N74">
    <cfRule type="expression" dxfId="1512" priority="70">
      <formula>$AA$74=2</formula>
    </cfRule>
    <cfRule type="expression" dxfId="1511" priority="71">
      <formula>$AA$74=1</formula>
    </cfRule>
  </conditionalFormatting>
  <conditionalFormatting sqref="N75">
    <cfRule type="expression" dxfId="1510" priority="90">
      <formula>$AA$75=2</formula>
    </cfRule>
    <cfRule type="expression" dxfId="1509" priority="91">
      <formula>$AA$75=1</formula>
    </cfRule>
  </conditionalFormatting>
  <conditionalFormatting sqref="N81">
    <cfRule type="expression" dxfId="1508" priority="86">
      <formula>$AB$81=2</formula>
    </cfRule>
    <cfRule type="expression" dxfId="1507" priority="87">
      <formula>$AB$81=1</formula>
    </cfRule>
  </conditionalFormatting>
  <conditionalFormatting sqref="N84">
    <cfRule type="expression" dxfId="1506" priority="60">
      <formula>$AB$84=2</formula>
    </cfRule>
    <cfRule type="expression" dxfId="1505" priority="61">
      <formula>$AB$84=1</formula>
    </cfRule>
  </conditionalFormatting>
  <conditionalFormatting sqref="N85">
    <cfRule type="expression" dxfId="1504" priority="27">
      <formula>$AB$85=1</formula>
    </cfRule>
    <cfRule type="expression" dxfId="1503" priority="28">
      <formula>$AB$85=2</formula>
    </cfRule>
  </conditionalFormatting>
  <conditionalFormatting sqref="N88">
    <cfRule type="expression" dxfId="1502" priority="68">
      <formula>$AB$88=2</formula>
    </cfRule>
    <cfRule type="expression" dxfId="1501" priority="69">
      <formula>$AB$88=1</formula>
    </cfRule>
  </conditionalFormatting>
  <conditionalFormatting sqref="N89">
    <cfRule type="expression" dxfId="1500" priority="43">
      <formula>$AA$89=2</formula>
    </cfRule>
    <cfRule type="expression" dxfId="1499" priority="44">
      <formula>$AA$89=1</formula>
    </cfRule>
  </conditionalFormatting>
  <conditionalFormatting sqref="N90">
    <cfRule type="expression" dxfId="1498" priority="66">
      <formula>$AB$90=2</formula>
    </cfRule>
    <cfRule type="expression" dxfId="1497" priority="67">
      <formula>$AB$90=1</formula>
    </cfRule>
  </conditionalFormatting>
  <conditionalFormatting sqref="N91">
    <cfRule type="expression" dxfId="1496" priority="64">
      <formula>$AB$91=2</formula>
    </cfRule>
    <cfRule type="expression" dxfId="1495" priority="65">
      <formula>$AB$91=1</formula>
    </cfRule>
  </conditionalFormatting>
  <conditionalFormatting sqref="N92">
    <cfRule type="expression" dxfId="1494" priority="62">
      <formula>$AB$92=2</formula>
    </cfRule>
    <cfRule type="expression" dxfId="1493" priority="63">
      <formula>$AB$92=1</formula>
    </cfRule>
  </conditionalFormatting>
  <conditionalFormatting sqref="N96">
    <cfRule type="expression" dxfId="1492" priority="31">
      <formula>$AA$51=1</formula>
    </cfRule>
    <cfRule type="expression" dxfId="1491" priority="32">
      <formula>$AA$51=2</formula>
    </cfRule>
    <cfRule type="expression" dxfId="1490" priority="33">
      <formula>$AA$51=3</formula>
    </cfRule>
  </conditionalFormatting>
  <conditionalFormatting sqref="N97">
    <cfRule type="expression" dxfId="1489" priority="29">
      <formula>$N$97=$AB$97</formula>
    </cfRule>
    <cfRule type="expression" dxfId="1488" priority="30">
      <formula>$N$97=$AB$96</formula>
    </cfRule>
  </conditionalFormatting>
  <conditionalFormatting sqref="N103">
    <cfRule type="expression" dxfId="1487" priority="23">
      <formula>$N$103=$AB$106</formula>
    </cfRule>
    <cfRule type="expression" dxfId="1486" priority="24">
      <formula>$N$103=$AB$105</formula>
    </cfRule>
    <cfRule type="expression" dxfId="1485" priority="25">
      <formula>$N$103=$AB$104</formula>
    </cfRule>
    <cfRule type="expression" dxfId="1484" priority="26">
      <formula>$N$103=$AB$103</formula>
    </cfRule>
  </conditionalFormatting>
  <conditionalFormatting sqref="P58">
    <cfRule type="expression" dxfId="1483" priority="21">
      <formula>$P$58="voldoet"</formula>
    </cfRule>
    <cfRule type="expression" dxfId="1482" priority="22">
      <formula>$P$58="voldoet niet"</formula>
    </cfRule>
  </conditionalFormatting>
  <conditionalFormatting sqref="P59">
    <cfRule type="expression" dxfId="1481" priority="19">
      <formula>$P$59="voldoet"</formula>
    </cfRule>
    <cfRule type="expression" dxfId="1480" priority="20">
      <formula>$P$59="voldoet niet"</formula>
    </cfRule>
  </conditionalFormatting>
  <conditionalFormatting sqref="P63">
    <cfRule type="expression" dxfId="1479" priority="17">
      <formula>$P$63="voldoet niet"</formula>
    </cfRule>
    <cfRule type="expression" dxfId="1478" priority="18">
      <formula>$P$63="voldoet"</formula>
    </cfRule>
  </conditionalFormatting>
  <conditionalFormatting sqref="P69">
    <cfRule type="expression" dxfId="1477" priority="14">
      <formula>$P$69="voldoet niet"</formula>
    </cfRule>
    <cfRule type="expression" dxfId="1476" priority="15">
      <formula>$P$69="voldoet"</formula>
    </cfRule>
  </conditionalFormatting>
  <conditionalFormatting sqref="P70">
    <cfRule type="expression" dxfId="1475" priority="12">
      <formula>$P$70="voldoet niet"</formula>
    </cfRule>
    <cfRule type="expression" dxfId="1474" priority="13">
      <formula>$P$70="voldoet"</formula>
    </cfRule>
  </conditionalFormatting>
  <conditionalFormatting sqref="P71">
    <cfRule type="expression" dxfId="1473" priority="1">
      <formula>$P$71="voldoet niet"</formula>
    </cfRule>
    <cfRule type="expression" dxfId="1472" priority="2">
      <formula>$P$71="voldoet"</formula>
    </cfRule>
  </conditionalFormatting>
  <conditionalFormatting sqref="P74">
    <cfRule type="expression" dxfId="1471" priority="8">
      <formula>$P$74="voldoet niet"</formula>
    </cfRule>
    <cfRule type="expression" dxfId="1470" priority="9">
      <formula>$P$74="voldoet"</formula>
    </cfRule>
  </conditionalFormatting>
  <conditionalFormatting sqref="P75">
    <cfRule type="expression" dxfId="1469" priority="6">
      <formula>$P$75="voldoet niet"</formula>
    </cfRule>
    <cfRule type="expression" dxfId="1468" priority="7">
      <formula>$P$75="voldoet"</formula>
    </cfRule>
  </conditionalFormatting>
  <conditionalFormatting sqref="P78">
    <cfRule type="expression" dxfId="1467" priority="4">
      <formula>$P$78="voldoet niet"</formula>
    </cfRule>
    <cfRule type="expression" dxfId="1466" priority="5">
      <formula>$P$78="voldoet"</formula>
    </cfRule>
  </conditionalFormatting>
  <dataValidations count="11">
    <dataValidation type="list" allowBlank="1" showInputMessage="1" showErrorMessage="1" sqref="J78 J81 J90:J92 J84:J85" xr:uid="{75875571-11C4-42D5-A38E-130B690DA41E}">
      <formula1>$AA$6:$AA$7</formula1>
    </dataValidation>
    <dataValidation errorStyle="warning" showErrorMessage="1" sqref="K41:K43 K36 K6:K7 K9 K24" xr:uid="{58B6125B-CC04-43B3-9528-2B75259B2964}"/>
    <dataValidation type="list" errorStyle="warning" showErrorMessage="1" sqref="K19:K20 K11:K15 K8 K23 K25:K35" xr:uid="{3D1902F3-1574-4B69-A54F-CA9E0157F5C9}">
      <formula1>$AA$6:$AA$7</formula1>
    </dataValidation>
    <dataValidation type="list" errorStyle="warning" showErrorMessage="1" sqref="K18" xr:uid="{F5339570-5637-4424-ABA2-7B52B4F4D29E}">
      <formula1>$AA$11:$AA$13</formula1>
    </dataValidation>
    <dataValidation type="list" allowBlank="1" showInputMessage="1" showErrorMessage="1" sqref="K47" xr:uid="{548CB02B-0569-4A84-9596-0921C56E1F22}">
      <formula1>$AA$18:$AA$22</formula1>
    </dataValidation>
    <dataValidation type="list" allowBlank="1" showInputMessage="1" showErrorMessage="1" sqref="K48" xr:uid="{3B544511-3F04-4499-BD9F-6CEAC584E281}">
      <formula1>$AA$33:$AA$35</formula1>
    </dataValidation>
    <dataValidation type="list" allowBlank="1" showInputMessage="1" showErrorMessage="1" sqref="K55" xr:uid="{B49F1207-CC59-49D7-B19C-BAD29D385A28}">
      <formula1>$AA$23:$AA$27</formula1>
    </dataValidation>
    <dataValidation type="list" errorStyle="warning" showErrorMessage="1" sqref="K46" xr:uid="{109A4B6C-815C-4418-8AA5-3E8A1F3C43AF}">
      <formula1>$AB$45:$AB$50</formula1>
    </dataValidation>
    <dataValidation type="list" allowBlank="1" showInputMessage="1" showErrorMessage="1" sqref="N97" xr:uid="{BF7EC503-F8C1-42C5-9989-427D4D664876}">
      <formula1>$AB$96:$AB$97</formula1>
    </dataValidation>
    <dataValidation type="list" allowBlank="1" showInputMessage="1" showErrorMessage="1" sqref="N103" xr:uid="{A3C1C55A-2764-42B4-B16E-D5A4D369D789}">
      <formula1>$AB$103:$AB$106</formula1>
    </dataValidation>
    <dataValidation type="list" allowBlank="1" showInputMessage="1" showErrorMessage="1" sqref="K38:K39" xr:uid="{D62E3E4C-AB98-46E8-A44D-2451AB7D0D5A}">
      <formula1>$P$12:$P$14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900F-7062-46A3-B1DF-8D5E16735FF9}">
  <dimension ref="A1:AN107"/>
  <sheetViews>
    <sheetView workbookViewId="0"/>
  </sheetViews>
  <sheetFormatPr defaultRowHeight="13.2" x14ac:dyDescent="0.3"/>
  <cols>
    <col min="1" max="1" width="37.5" customWidth="1"/>
    <col min="9" max="9" width="12" customWidth="1"/>
    <col min="12" max="12" width="10.5" bestFit="1" customWidth="1"/>
    <col min="13" max="13" width="10.5" customWidth="1"/>
    <col min="14" max="14" width="9" customWidth="1"/>
    <col min="26" max="26" width="9" customWidth="1"/>
    <col min="27" max="28" width="9" hidden="1" customWidth="1"/>
  </cols>
  <sheetData>
    <row r="1" spans="1:40" ht="19.2" x14ac:dyDescent="0.45">
      <c r="A1" s="36" t="s">
        <v>387</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2" t="s">
        <v>277</v>
      </c>
      <c r="J5" s="21" t="s">
        <v>278</v>
      </c>
      <c r="M5" s="2" t="s">
        <v>279</v>
      </c>
    </row>
    <row r="6" spans="1:40" x14ac:dyDescent="0.3">
      <c r="A6" t="s">
        <v>280</v>
      </c>
      <c r="K6" s="4"/>
      <c r="M6" s="37"/>
      <c r="O6" s="54" t="s">
        <v>281</v>
      </c>
      <c r="P6" s="55"/>
      <c r="Q6" s="55"/>
      <c r="R6" s="55"/>
      <c r="S6" s="55"/>
      <c r="T6" s="55"/>
      <c r="U6" s="55"/>
      <c r="V6" s="55"/>
      <c r="W6" s="55"/>
      <c r="X6" s="55"/>
      <c r="Y6" s="56"/>
      <c r="AA6" t="s">
        <v>231</v>
      </c>
    </row>
    <row r="7" spans="1:40" x14ac:dyDescent="0.3">
      <c r="A7" t="s">
        <v>282</v>
      </c>
      <c r="K7" s="4"/>
      <c r="M7" s="46"/>
      <c r="O7" s="57" t="s">
        <v>283</v>
      </c>
      <c r="P7" s="58"/>
      <c r="Q7" s="58"/>
      <c r="R7" s="58"/>
      <c r="S7" s="58"/>
      <c r="T7" s="58"/>
      <c r="U7" s="58"/>
      <c r="V7" s="58"/>
      <c r="W7" s="58"/>
      <c r="X7" s="58"/>
      <c r="Y7" s="59"/>
      <c r="AA7" t="s">
        <v>232</v>
      </c>
    </row>
    <row r="8" spans="1:40" ht="13.8" thickBot="1" x14ac:dyDescent="0.35">
      <c r="A8" t="s">
        <v>284</v>
      </c>
      <c r="K8" s="7"/>
      <c r="M8" s="38"/>
      <c r="O8" s="57" t="s">
        <v>492</v>
      </c>
      <c r="P8" s="58"/>
      <c r="Q8" s="58"/>
      <c r="R8" s="58"/>
      <c r="S8" s="58"/>
      <c r="T8" s="58"/>
      <c r="U8" s="58"/>
      <c r="V8" s="58"/>
      <c r="W8" s="58"/>
      <c r="X8" s="58"/>
      <c r="Y8" s="59"/>
    </row>
    <row r="9" spans="1:40" x14ac:dyDescent="0.3">
      <c r="O9" s="67" t="s">
        <v>486</v>
      </c>
      <c r="P9" s="61"/>
      <c r="Q9" s="61"/>
      <c r="R9" s="61"/>
      <c r="S9" s="61"/>
      <c r="T9" s="61"/>
      <c r="U9" s="61"/>
      <c r="V9" s="61"/>
      <c r="W9" s="61"/>
      <c r="X9" s="61"/>
      <c r="Y9" s="62"/>
    </row>
    <row r="10" spans="1:40" ht="13.8" thickBot="1" x14ac:dyDescent="0.35">
      <c r="A10" s="2" t="s">
        <v>388</v>
      </c>
    </row>
    <row r="11" spans="1:40" x14ac:dyDescent="0.3">
      <c r="A11" s="2" t="s">
        <v>483</v>
      </c>
      <c r="K11" s="7"/>
      <c r="M11" s="5"/>
      <c r="O11" s="12" t="s">
        <v>209</v>
      </c>
      <c r="P11" s="13"/>
      <c r="Q11" s="13"/>
      <c r="R11" s="13"/>
      <c r="S11" s="14"/>
      <c r="AA11" t="s">
        <v>288</v>
      </c>
    </row>
    <row r="12" spans="1:40" x14ac:dyDescent="0.3">
      <c r="A12" s="2" t="s">
        <v>484</v>
      </c>
      <c r="K12" s="7"/>
      <c r="M12" s="8"/>
      <c r="O12" s="15"/>
      <c r="P12" t="s">
        <v>286</v>
      </c>
      <c r="S12" s="16"/>
      <c r="AA12" t="s">
        <v>482</v>
      </c>
    </row>
    <row r="13" spans="1:40" x14ac:dyDescent="0.3">
      <c r="A13" s="2" t="s">
        <v>485</v>
      </c>
      <c r="K13" s="7"/>
      <c r="M13" s="8"/>
      <c r="O13" s="17"/>
      <c r="P13" t="s">
        <v>287</v>
      </c>
      <c r="S13" s="16"/>
      <c r="AA13" t="s">
        <v>290</v>
      </c>
    </row>
    <row r="14" spans="1:40" ht="13.8" thickBot="1" x14ac:dyDescent="0.35">
      <c r="A14" s="2" t="s">
        <v>291</v>
      </c>
      <c r="K14" s="7"/>
      <c r="M14" s="8"/>
      <c r="O14" s="69"/>
      <c r="P14" s="19" t="s">
        <v>289</v>
      </c>
      <c r="Q14" s="19"/>
      <c r="R14" s="19"/>
      <c r="S14" s="20"/>
    </row>
    <row r="15" spans="1:40" ht="13.8" thickBot="1" x14ac:dyDescent="0.35">
      <c r="A15" s="2" t="s">
        <v>291</v>
      </c>
      <c r="K15" s="7"/>
      <c r="M15" s="6"/>
    </row>
    <row r="17" spans="1:27" ht="13.8" thickBot="1" x14ac:dyDescent="0.35">
      <c r="A17" s="2" t="s">
        <v>525</v>
      </c>
    </row>
    <row r="18" spans="1:27" x14ac:dyDescent="0.3">
      <c r="A18" t="s">
        <v>481</v>
      </c>
      <c r="J18" s="1"/>
      <c r="K18" s="7"/>
      <c r="M18" s="5"/>
      <c r="AA18" t="s">
        <v>292</v>
      </c>
    </row>
    <row r="19" spans="1:27" x14ac:dyDescent="0.3">
      <c r="A19" t="s">
        <v>293</v>
      </c>
      <c r="K19" s="7"/>
      <c r="M19" s="8"/>
      <c r="AA19" t="s">
        <v>294</v>
      </c>
    </row>
    <row r="20" spans="1:27" ht="13.8" thickBot="1" x14ac:dyDescent="0.35">
      <c r="A20" t="s">
        <v>295</v>
      </c>
      <c r="K20" s="7"/>
      <c r="M20" s="6"/>
      <c r="AA20" t="s">
        <v>296</v>
      </c>
    </row>
    <row r="21" spans="1:27" x14ac:dyDescent="0.3">
      <c r="A21" s="1"/>
      <c r="AA21" t="s">
        <v>297</v>
      </c>
    </row>
    <row r="22" spans="1:27" s="10" customFormat="1" ht="13.8" thickBot="1" x14ac:dyDescent="0.35">
      <c r="A22" s="22" t="s">
        <v>298</v>
      </c>
      <c r="AA22" s="10" t="s">
        <v>299</v>
      </c>
    </row>
    <row r="23" spans="1:27" ht="13.8" thickBot="1" x14ac:dyDescent="0.35">
      <c r="A23" t="s">
        <v>300</v>
      </c>
      <c r="B23" t="s">
        <v>301</v>
      </c>
      <c r="K23" s="7"/>
      <c r="M23" s="9" t="str">
        <f>IF(K23="","",IF(K23="ja","Sterke / mogelijke reden om in te laten","Geen reden om in te laten"))</f>
        <v/>
      </c>
      <c r="AA23" t="s">
        <v>161</v>
      </c>
    </row>
    <row r="24" spans="1:27" ht="13.8" thickBot="1" x14ac:dyDescent="0.35">
      <c r="C24" t="s">
        <v>302</v>
      </c>
      <c r="M24" t="str">
        <f t="shared" ref="M24:M35" si="0">IF(K24="","",IF(K24="ja","Sterke / mogelijke reden om in te laten","Geen reden om in te laten"))</f>
        <v/>
      </c>
      <c r="Q24" s="54" t="s">
        <v>303</v>
      </c>
      <c r="R24" s="55"/>
      <c r="S24" s="55"/>
      <c r="T24" s="55"/>
      <c r="U24" s="55"/>
      <c r="V24" s="55"/>
      <c r="W24" s="55"/>
      <c r="X24" s="55"/>
      <c r="Y24" s="56"/>
      <c r="AA24" t="s">
        <v>389</v>
      </c>
    </row>
    <row r="25" spans="1:27" x14ac:dyDescent="0.3">
      <c r="B25" t="s">
        <v>528</v>
      </c>
      <c r="K25" s="7"/>
      <c r="M25" s="5" t="str">
        <f t="shared" si="0"/>
        <v/>
      </c>
      <c r="Q25" s="79" t="s">
        <v>305</v>
      </c>
      <c r="R25" s="58"/>
      <c r="S25" s="58"/>
      <c r="T25" s="58"/>
      <c r="U25" s="58"/>
      <c r="V25" s="58"/>
      <c r="W25" s="58"/>
      <c r="X25" s="58"/>
      <c r="Y25" s="59"/>
      <c r="AA25" t="s">
        <v>175</v>
      </c>
    </row>
    <row r="26" spans="1:27" x14ac:dyDescent="0.3">
      <c r="B26" t="s">
        <v>304</v>
      </c>
      <c r="K26" s="7"/>
      <c r="M26" s="8" t="str">
        <f t="shared" si="0"/>
        <v/>
      </c>
      <c r="Q26" s="57" t="s">
        <v>308</v>
      </c>
      <c r="R26" s="58"/>
      <c r="S26" s="58"/>
      <c r="T26" s="58"/>
      <c r="U26" s="58"/>
      <c r="V26" s="58"/>
      <c r="W26" s="58"/>
      <c r="X26" s="58"/>
      <c r="Y26" s="59"/>
      <c r="AA26" t="s">
        <v>179</v>
      </c>
    </row>
    <row r="27" spans="1:27" x14ac:dyDescent="0.3">
      <c r="B27" t="s">
        <v>307</v>
      </c>
      <c r="K27" s="7"/>
      <c r="M27" s="8" t="str">
        <f t="shared" si="0"/>
        <v/>
      </c>
      <c r="Q27" s="57" t="s">
        <v>311</v>
      </c>
      <c r="R27" s="58"/>
      <c r="S27" s="58"/>
      <c r="T27" s="58"/>
      <c r="U27" s="58"/>
      <c r="V27" s="58"/>
      <c r="W27" s="58"/>
      <c r="X27" s="58"/>
      <c r="Y27" s="59"/>
      <c r="AA27" t="s">
        <v>390</v>
      </c>
    </row>
    <row r="28" spans="1:27" x14ac:dyDescent="0.3">
      <c r="B28" t="s">
        <v>310</v>
      </c>
      <c r="K28" s="7"/>
      <c r="M28" s="8" t="str">
        <f t="shared" si="0"/>
        <v/>
      </c>
      <c r="Q28" s="67" t="s">
        <v>313</v>
      </c>
      <c r="R28" s="61"/>
      <c r="S28" s="61"/>
      <c r="T28" s="61"/>
      <c r="U28" s="61"/>
      <c r="V28" s="61"/>
      <c r="W28" s="61"/>
      <c r="X28" s="61"/>
      <c r="Y28" s="62"/>
      <c r="AA28" t="s">
        <v>391</v>
      </c>
    </row>
    <row r="29" spans="1:27" x14ac:dyDescent="0.3">
      <c r="B29" t="s">
        <v>529</v>
      </c>
      <c r="K29" s="7"/>
      <c r="M29" s="8" t="str">
        <f t="shared" si="0"/>
        <v/>
      </c>
      <c r="AA29" t="s">
        <v>98</v>
      </c>
    </row>
    <row r="30" spans="1:27" x14ac:dyDescent="0.3">
      <c r="B30" t="s">
        <v>312</v>
      </c>
      <c r="K30" s="7"/>
      <c r="M30" s="8" t="str">
        <f t="shared" si="0"/>
        <v/>
      </c>
    </row>
    <row r="31" spans="1:27" x14ac:dyDescent="0.3">
      <c r="B31" t="s">
        <v>314</v>
      </c>
      <c r="K31" s="7"/>
      <c r="M31" s="8" t="str">
        <f t="shared" si="0"/>
        <v/>
      </c>
    </row>
    <row r="32" spans="1:27" x14ac:dyDescent="0.3">
      <c r="B32" t="s">
        <v>315</v>
      </c>
      <c r="K32" s="7"/>
      <c r="M32" s="8" t="str">
        <f t="shared" si="0"/>
        <v/>
      </c>
    </row>
    <row r="33" spans="1:28" x14ac:dyDescent="0.3">
      <c r="B33" t="s">
        <v>316</v>
      </c>
      <c r="K33" s="7"/>
      <c r="M33" s="8" t="str">
        <f t="shared" si="0"/>
        <v/>
      </c>
    </row>
    <row r="34" spans="1:28" x14ac:dyDescent="0.3">
      <c r="B34" t="s">
        <v>318</v>
      </c>
      <c r="K34" s="7"/>
      <c r="M34" s="8" t="str">
        <f t="shared" si="0"/>
        <v/>
      </c>
      <c r="AA34" t="s">
        <v>317</v>
      </c>
    </row>
    <row r="35" spans="1:28" ht="13.8" thickBot="1" x14ac:dyDescent="0.35">
      <c r="B35" t="s">
        <v>320</v>
      </c>
      <c r="K35" s="7"/>
      <c r="M35" s="6" t="str">
        <f t="shared" si="0"/>
        <v/>
      </c>
      <c r="AA35" t="s">
        <v>319</v>
      </c>
    </row>
    <row r="36" spans="1:28" x14ac:dyDescent="0.3">
      <c r="AA36"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t="s">
        <v>389</v>
      </c>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v>0.11</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2.2999999999999998</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v>4.5</v>
      </c>
      <c r="M63">
        <f>IF(OR(K55="R20",K55="R19"),8.5,IF(K55="R11",6.5,IF(OR(K55="R3",K55="R4",K55="R9",K55="nvt"),8,"")))</f>
        <v>8</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v>0</v>
      </c>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f>IF(K55="R20",150,IF(OR(K55="R3",K55="R4",K55="R9",K55="R11",K55="R19",K55="nvt"),40,""))</f>
        <v>40</v>
      </c>
      <c r="N71" s="6"/>
      <c r="P71" s="10" t="str">
        <f t="shared" si="2"/>
        <v/>
      </c>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f>IF(K55="R20",23,IF(OR(K55="R3",K55="R4",K55="R9",K55="R11",K55="R19",K55="nvt"),25,""))</f>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B86" s="143"/>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L89" s="66"/>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1465" priority="6">
      <formula>$K$38="Geen reden om in te laten"</formula>
    </cfRule>
    <cfRule type="expression" dxfId="1464" priority="7">
      <formula>$K$38="Mogelijke reden om in te laten"</formula>
    </cfRule>
    <cfRule type="expression" dxfId="1463" priority="8">
      <formula>$K$38="Sterke reden om in te laten"</formula>
    </cfRule>
  </conditionalFormatting>
  <conditionalFormatting sqref="K39">
    <cfRule type="expression" dxfId="1462" priority="3">
      <formula>$K$39="Geen reden om in te laten"</formula>
    </cfRule>
    <cfRule type="expression" dxfId="1461" priority="4">
      <formula>$K$39="Mogelijke reden om in te laten"</formula>
    </cfRule>
    <cfRule type="expression" dxfId="1460" priority="5">
      <formula>$K$39="Sterke reden om in te laten"</formula>
    </cfRule>
  </conditionalFormatting>
  <conditionalFormatting sqref="M6">
    <cfRule type="expression" dxfId="1459" priority="58">
      <formula>$K$6=""</formula>
    </cfRule>
    <cfRule type="expression" dxfId="1458" priority="61">
      <formula>$K$6&gt;=0.6</formula>
    </cfRule>
    <cfRule type="expression" dxfId="1457" priority="62">
      <formula>$K$6&gt;=0.45</formula>
    </cfRule>
    <cfRule type="expression" dxfId="1456" priority="63">
      <formula>$K$6&lt;0.45</formula>
    </cfRule>
  </conditionalFormatting>
  <conditionalFormatting sqref="M7">
    <cfRule type="expression" dxfId="1455" priority="54">
      <formula>$K$7=""</formula>
    </cfRule>
    <cfRule type="expression" dxfId="1454" priority="55">
      <formula>$K$7&gt;=0.6</formula>
    </cfRule>
    <cfRule type="expression" dxfId="1453" priority="56">
      <formula>$K$7&gt;=0.45</formula>
    </cfRule>
    <cfRule type="expression" dxfId="1452" priority="57">
      <formula>$K$7&lt;0.45</formula>
    </cfRule>
  </conditionalFormatting>
  <conditionalFormatting sqref="M8">
    <cfRule type="expression" dxfId="1451" priority="59">
      <formula>$K$8="ja"</formula>
    </cfRule>
    <cfRule type="expression" dxfId="1450" priority="60">
      <formula>$K$8="nee"</formula>
    </cfRule>
  </conditionalFormatting>
  <conditionalFormatting sqref="M11">
    <cfRule type="expression" dxfId="1449" priority="75">
      <formula>$K$11="nee"</formula>
    </cfRule>
    <cfRule type="expression" dxfId="1448" priority="76">
      <formula>$K$11="ja"</formula>
    </cfRule>
  </conditionalFormatting>
  <conditionalFormatting sqref="M12">
    <cfRule type="expression" dxfId="1447" priority="73">
      <formula>$K$12="nee"</formula>
    </cfRule>
    <cfRule type="expression" dxfId="1446" priority="74">
      <formula>$K$12="ja"</formula>
    </cfRule>
  </conditionalFormatting>
  <conditionalFormatting sqref="M13">
    <cfRule type="expression" dxfId="1445" priority="67">
      <formula>$K$13="nee"</formula>
    </cfRule>
    <cfRule type="expression" dxfId="1444" priority="68">
      <formula>$K$13="ja"</formula>
    </cfRule>
  </conditionalFormatting>
  <conditionalFormatting sqref="M14">
    <cfRule type="expression" dxfId="1443" priority="71">
      <formula>$K$14="nee"</formula>
    </cfRule>
    <cfRule type="expression" dxfId="1442" priority="72">
      <formula>$K$14="ja"</formula>
    </cfRule>
  </conditionalFormatting>
  <conditionalFormatting sqref="M15">
    <cfRule type="expression" dxfId="1441" priority="69">
      <formula>$K$15="nee"</formula>
    </cfRule>
    <cfRule type="expression" dxfId="1440" priority="70">
      <formula>$K$15="ja"</formula>
    </cfRule>
  </conditionalFormatting>
  <conditionalFormatting sqref="M18">
    <cfRule type="expression" dxfId="1439" priority="27">
      <formula>$K$18="Droog"</formula>
    </cfRule>
    <cfRule type="expression" dxfId="1438" priority="28">
      <formula>$K$18="Stilstaand"</formula>
    </cfRule>
    <cfRule type="expression" dxfId="1437" priority="29">
      <formula>$K$18="Stromend"</formula>
    </cfRule>
  </conditionalFormatting>
  <conditionalFormatting sqref="M19">
    <cfRule type="expression" dxfId="1436" priority="77">
      <formula>$K$19="ja"</formula>
    </cfRule>
    <cfRule type="expression" dxfId="1435" priority="78">
      <formula>$K$19="nee"</formula>
    </cfRule>
  </conditionalFormatting>
  <conditionalFormatting sqref="M20">
    <cfRule type="expression" dxfId="1434" priority="79">
      <formula>$K$20="nee"</formula>
    </cfRule>
    <cfRule type="expression" dxfId="1433" priority="80">
      <formula>$K$20="ja"</formula>
    </cfRule>
  </conditionalFormatting>
  <conditionalFormatting sqref="N51">
    <cfRule type="expression" dxfId="1432" priority="119">
      <formula>$AA$51=3</formula>
    </cfRule>
    <cfRule type="expression" dxfId="1431" priority="120">
      <formula>$AA$51=2</formula>
    </cfRule>
    <cfRule type="expression" dxfId="1430" priority="121">
      <formula>$AA$51=1</formula>
    </cfRule>
  </conditionalFormatting>
  <conditionalFormatting sqref="N58">
    <cfRule type="expression" dxfId="1429" priority="109">
      <formula>$AA$58=1</formula>
    </cfRule>
    <cfRule type="expression" dxfId="1428" priority="110">
      <formula>$AA$58=2</formula>
    </cfRule>
  </conditionalFormatting>
  <conditionalFormatting sqref="N59">
    <cfRule type="expression" dxfId="1427" priority="107">
      <formula>$AA$59=2</formula>
    </cfRule>
    <cfRule type="expression" dxfId="1426" priority="108">
      <formula>$AA$59=1</formula>
    </cfRule>
  </conditionalFormatting>
  <conditionalFormatting sqref="N62">
    <cfRule type="expression" dxfId="1425" priority="117">
      <formula>$AA$62=2</formula>
    </cfRule>
    <cfRule type="expression" dxfId="1424" priority="118">
      <formula>$AA$62=1</formula>
    </cfRule>
  </conditionalFormatting>
  <conditionalFormatting sqref="N63">
    <cfRule type="expression" dxfId="1423" priority="83">
      <formula>$AA$63=2</formula>
    </cfRule>
    <cfRule type="expression" dxfId="1422" priority="84">
      <formula>$AA$63=1</formula>
    </cfRule>
  </conditionalFormatting>
  <conditionalFormatting sqref="N64">
    <cfRule type="expression" dxfId="1421" priority="115">
      <formula>$AA$64=2</formula>
    </cfRule>
    <cfRule type="expression" dxfId="1420" priority="116">
      <formula>$AA$64=1</formula>
    </cfRule>
  </conditionalFormatting>
  <conditionalFormatting sqref="N65">
    <cfRule type="expression" dxfId="1419" priority="105">
      <formula>$AA$65=2</formula>
    </cfRule>
    <cfRule type="expression" dxfId="1418" priority="106">
      <formula>$AA$65=1</formula>
    </cfRule>
  </conditionalFormatting>
  <conditionalFormatting sqref="N66">
    <cfRule type="expression" dxfId="1417" priority="103">
      <formula>$AA$66=2</formula>
    </cfRule>
    <cfRule type="expression" dxfId="1416" priority="104">
      <formula>$AA$66=1</formula>
    </cfRule>
  </conditionalFormatting>
  <conditionalFormatting sqref="N69">
    <cfRule type="expression" dxfId="1415" priority="101">
      <formula>$AA$69=2</formula>
    </cfRule>
    <cfRule type="expression" dxfId="1414" priority="102">
      <formula>$AA$69=1</formula>
    </cfRule>
  </conditionalFormatting>
  <conditionalFormatting sqref="N70">
    <cfRule type="expression" dxfId="1413" priority="99">
      <formula>$AA$70=2</formula>
    </cfRule>
    <cfRule type="expression" dxfId="1412" priority="100">
      <formula>$AA$70=1</formula>
    </cfRule>
  </conditionalFormatting>
  <conditionalFormatting sqref="N71">
    <cfRule type="expression" dxfId="1411" priority="97">
      <formula>$AA$71=2</formula>
    </cfRule>
    <cfRule type="expression" dxfId="1410" priority="98">
      <formula>$AA$71=1</formula>
    </cfRule>
  </conditionalFormatting>
  <conditionalFormatting sqref="N74">
    <cfRule type="expression" dxfId="1409" priority="95">
      <formula>$AA$74=2</formula>
    </cfRule>
    <cfRule type="expression" dxfId="1408" priority="96">
      <formula>$AA$74=1</formula>
    </cfRule>
  </conditionalFormatting>
  <conditionalFormatting sqref="N75">
    <cfRule type="expression" dxfId="1407" priority="113">
      <formula>$AA$75=2</formula>
    </cfRule>
    <cfRule type="expression" dxfId="1406" priority="114">
      <formula>$AA$75=1</formula>
    </cfRule>
  </conditionalFormatting>
  <conditionalFormatting sqref="N81">
    <cfRule type="expression" dxfId="1405" priority="111">
      <formula>$AB$81=2</formula>
    </cfRule>
    <cfRule type="expression" dxfId="1404" priority="112">
      <formula>$AB$81=1</formula>
    </cfRule>
  </conditionalFormatting>
  <conditionalFormatting sqref="N84">
    <cfRule type="expression" dxfId="1403" priority="35">
      <formula>$AB$84=2</formula>
    </cfRule>
    <cfRule type="expression" dxfId="1402" priority="36">
      <formula>$AB$84=1</formula>
    </cfRule>
  </conditionalFormatting>
  <conditionalFormatting sqref="N85">
    <cfRule type="expression" dxfId="1401" priority="33">
      <formula>$AB$85=2</formula>
    </cfRule>
    <cfRule type="expression" dxfId="1400" priority="34">
      <formula>$AB$85=1</formula>
    </cfRule>
  </conditionalFormatting>
  <conditionalFormatting sqref="N88">
    <cfRule type="expression" dxfId="1399" priority="93">
      <formula>$AB$88=2</formula>
    </cfRule>
    <cfRule type="expression" dxfId="1398" priority="94">
      <formula>$AB$88=1</formula>
    </cfRule>
  </conditionalFormatting>
  <conditionalFormatting sqref="N89">
    <cfRule type="expression" dxfId="1397" priority="81">
      <formula>$AA$89=2</formula>
    </cfRule>
    <cfRule type="expression" dxfId="1396" priority="82">
      <formula>$AA$89=1</formula>
    </cfRule>
  </conditionalFormatting>
  <conditionalFormatting sqref="N90">
    <cfRule type="expression" dxfId="1395" priority="91">
      <formula>$AB$90=2</formula>
    </cfRule>
    <cfRule type="expression" dxfId="1394" priority="92">
      <formula>$AB$90=1</formula>
    </cfRule>
  </conditionalFormatting>
  <conditionalFormatting sqref="N91">
    <cfRule type="expression" dxfId="1393" priority="89">
      <formula>$AB$91=2</formula>
    </cfRule>
    <cfRule type="expression" dxfId="1392" priority="90">
      <formula>$AB$91=1</formula>
    </cfRule>
  </conditionalFormatting>
  <conditionalFormatting sqref="N92">
    <cfRule type="expression" dxfId="1391" priority="87">
      <formula>$AB$92=2</formula>
    </cfRule>
    <cfRule type="expression" dxfId="1390" priority="88">
      <formula>$AB$92=1</formula>
    </cfRule>
  </conditionalFormatting>
  <conditionalFormatting sqref="N96">
    <cfRule type="expression" dxfId="1389" priority="45">
      <formula>$AA$51=1</formula>
    </cfRule>
    <cfRule type="expression" dxfId="1388" priority="46">
      <formula>$AA$51=2</formula>
    </cfRule>
    <cfRule type="expression" dxfId="1387" priority="47">
      <formula>$AA$51=3</formula>
    </cfRule>
  </conditionalFormatting>
  <conditionalFormatting sqref="N97">
    <cfRule type="expression" dxfId="1386" priority="37">
      <formula>$N$97=$AB$97</formula>
    </cfRule>
    <cfRule type="expression" dxfId="1385" priority="38">
      <formula>$N$97=$AB$96</formula>
    </cfRule>
  </conditionalFormatting>
  <conditionalFormatting sqref="N103">
    <cfRule type="expression" dxfId="1384" priority="39">
      <formula>$N$103=$AB$106</formula>
    </cfRule>
    <cfRule type="expression" dxfId="1383" priority="40">
      <formula>$N$103=$AB$105</formula>
    </cfRule>
    <cfRule type="expression" dxfId="1382" priority="41">
      <formula>$N$103=$AB$104</formula>
    </cfRule>
    <cfRule type="expression" dxfId="1381" priority="42">
      <formula>$N$103=$AB$103</formula>
    </cfRule>
  </conditionalFormatting>
  <conditionalFormatting sqref="P58">
    <cfRule type="expression" dxfId="1380" priority="25">
      <formula>$P$58="voldoet"</formula>
    </cfRule>
    <cfRule type="expression" dxfId="1379" priority="26">
      <formula>$P$58="voldoet niet"</formula>
    </cfRule>
  </conditionalFormatting>
  <conditionalFormatting sqref="P59">
    <cfRule type="expression" dxfId="1378" priority="23">
      <formula>$P$59="voldoet"</formula>
    </cfRule>
    <cfRule type="expression" dxfId="1377" priority="24">
      <formula>$P$59="voldoet niet"</formula>
    </cfRule>
  </conditionalFormatting>
  <conditionalFormatting sqref="P63">
    <cfRule type="expression" dxfId="1376" priority="21">
      <formula>$P$63="voldoet niet"</formula>
    </cfRule>
    <cfRule type="expression" dxfId="1375" priority="22">
      <formula>$P$63="voldoet"</formula>
    </cfRule>
  </conditionalFormatting>
  <conditionalFormatting sqref="P69">
    <cfRule type="expression" dxfId="1374" priority="19">
      <formula>$P$69="voldoet niet"</formula>
    </cfRule>
    <cfRule type="expression" dxfId="1373" priority="20">
      <formula>$P$69="voldoet"</formula>
    </cfRule>
  </conditionalFormatting>
  <conditionalFormatting sqref="P70">
    <cfRule type="expression" dxfId="1372" priority="17">
      <formula>$P$70="voldoet niet"</formula>
    </cfRule>
    <cfRule type="expression" dxfId="1371" priority="18">
      <formula>$P$70="voldoet"</formula>
    </cfRule>
  </conditionalFormatting>
  <conditionalFormatting sqref="P71">
    <cfRule type="expression" dxfId="1370" priority="1">
      <formula>$P$71="voldoet niet"</formula>
    </cfRule>
    <cfRule type="expression" dxfId="1369" priority="2">
      <formula>$P$71="voldoet"</formula>
    </cfRule>
  </conditionalFormatting>
  <conditionalFormatting sqref="P74">
    <cfRule type="expression" dxfId="1368" priority="13">
      <formula>$P$74="voldoet niet"</formula>
    </cfRule>
    <cfRule type="expression" dxfId="1367" priority="14">
      <formula>$P$74="voldoet"</formula>
    </cfRule>
  </conditionalFormatting>
  <conditionalFormatting sqref="P75">
    <cfRule type="expression" dxfId="1366" priority="11">
      <formula>$P$75="voldoet niet"</formula>
    </cfRule>
    <cfRule type="expression" dxfId="1365" priority="12">
      <formula>$P$75="voldoet"</formula>
    </cfRule>
  </conditionalFormatting>
  <conditionalFormatting sqref="P78">
    <cfRule type="expression" dxfId="1364" priority="9">
      <formula>$P$78="voldoet niet"</formula>
    </cfRule>
    <cfRule type="expression" dxfId="1363" priority="10">
      <formula>$P$78="voldoet"</formula>
    </cfRule>
  </conditionalFormatting>
  <dataValidations count="12">
    <dataValidation type="list" errorStyle="warning" showErrorMessage="1" sqref="K18" xr:uid="{FA776AC8-A671-4185-AD31-A49B9C029B0B}">
      <formula1>$AA$11:$AA$13</formula1>
    </dataValidation>
    <dataValidation type="list" errorStyle="warning" showErrorMessage="1" sqref="K8 K19:K20 K11:K15 K23 K25:K35" xr:uid="{1652CCE6-8F50-4460-856A-66D4DDBA3B0B}">
      <formula1>$AA$6:$AA$7</formula1>
    </dataValidation>
    <dataValidation errorStyle="warning" showErrorMessage="1" sqref="K41:K43 K6:K7 K36 K24" xr:uid="{05128B3F-E54F-48FD-9304-DCB13E461EFD}"/>
    <dataValidation type="list" allowBlank="1" showInputMessage="1" showErrorMessage="1" sqref="K55" xr:uid="{978B6246-450F-4798-B3B8-09A4FDC69638}">
      <formula1>$AA$23:$AA$29</formula1>
    </dataValidation>
    <dataValidation type="list" allowBlank="1" showInputMessage="1" showErrorMessage="1" sqref="J78 J81 J90:J92 J84:J85" xr:uid="{4BAFA0FC-EEC4-4C5E-998D-097109AA341A}">
      <formula1>$AA$6:$AA$7</formula1>
    </dataValidation>
    <dataValidation type="list" allowBlank="1" showInputMessage="1" showErrorMessage="1" sqref="K47" xr:uid="{A5BF0A0E-F17F-46D0-9C1A-E0D05F17BB8D}">
      <formula1>$AA$18:$AA$22</formula1>
    </dataValidation>
    <dataValidation type="list" allowBlank="1" showInputMessage="1" showErrorMessage="1" sqref="K50" xr:uid="{296A6088-82FE-4567-B775-0FF9E273558A}">
      <formula1>$AA$29:$AA$35</formula1>
    </dataValidation>
    <dataValidation type="list" allowBlank="1" showInputMessage="1" showErrorMessage="1" sqref="K48" xr:uid="{9487B6B5-0C56-4DA8-A97E-0BEE97BC618F}">
      <formula1>$AA$34:$AA$36</formula1>
    </dataValidation>
    <dataValidation type="list" errorStyle="warning" showErrorMessage="1" sqref="K46" xr:uid="{9606150F-D97D-4044-8BE6-4EE6D327ED2D}">
      <formula1>$AB$45:$AB$50</formula1>
    </dataValidation>
    <dataValidation type="list" allowBlank="1" showInputMessage="1" showErrorMessage="1" sqref="N103" xr:uid="{EA599A97-9A29-4C4A-A02F-4434EB0C8567}">
      <formula1>$AB$103:$AB$106</formula1>
    </dataValidation>
    <dataValidation type="list" allowBlank="1" showInputMessage="1" showErrorMessage="1" sqref="N97" xr:uid="{5B2827E8-12A2-4AD2-8A45-DF9799977D40}">
      <formula1>$AB$96:$AB$97</formula1>
    </dataValidation>
    <dataValidation type="list" allowBlank="1" showInputMessage="1" showErrorMessage="1" sqref="K38:K39" xr:uid="{01B66CE2-46D9-4A85-A20F-8617C4090F07}">
      <formula1>$P$12:$P$14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55A1-BDAB-416B-AC5C-1BEE335CC20D}">
  <dimension ref="A1:AN107"/>
  <sheetViews>
    <sheetView zoomScaleNormal="100" workbookViewId="0"/>
  </sheetViews>
  <sheetFormatPr defaultRowHeight="13.2" x14ac:dyDescent="0.3"/>
  <cols>
    <col min="1" max="1" width="37.5" customWidth="1"/>
    <col min="9" max="9" width="11.875" customWidth="1"/>
    <col min="12" max="12" width="10.5" bestFit="1" customWidth="1"/>
    <col min="13" max="13" width="10.375" customWidth="1"/>
    <col min="27" max="28" width="9" hidden="1" customWidth="1"/>
  </cols>
  <sheetData>
    <row r="1" spans="1:40" ht="19.2" x14ac:dyDescent="0.45">
      <c r="A1" s="36" t="s">
        <v>394</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277</v>
      </c>
      <c r="J5" s="21" t="s">
        <v>278</v>
      </c>
      <c r="M5" s="2" t="s">
        <v>279</v>
      </c>
    </row>
    <row r="6" spans="1:40" x14ac:dyDescent="0.3">
      <c r="A6" t="s">
        <v>280</v>
      </c>
      <c r="K6" s="4"/>
      <c r="M6" s="37"/>
      <c r="O6" s="54" t="s">
        <v>281</v>
      </c>
      <c r="P6" s="55"/>
      <c r="Q6" s="55"/>
      <c r="R6" s="55"/>
      <c r="S6" s="55"/>
      <c r="T6" s="55"/>
      <c r="U6" s="55"/>
      <c r="V6" s="55"/>
      <c r="W6" s="55"/>
      <c r="X6" s="55"/>
      <c r="Y6" s="56"/>
      <c r="AA6" t="s">
        <v>231</v>
      </c>
    </row>
    <row r="7" spans="1:40" x14ac:dyDescent="0.3">
      <c r="A7" t="s">
        <v>282</v>
      </c>
      <c r="K7" s="4"/>
      <c r="M7" s="46"/>
      <c r="O7" s="57" t="s">
        <v>283</v>
      </c>
      <c r="P7" s="58"/>
      <c r="Q7" s="58"/>
      <c r="R7" s="58"/>
      <c r="S7" s="58"/>
      <c r="T7" s="58"/>
      <c r="U7" s="58"/>
      <c r="V7" s="58"/>
      <c r="W7" s="58"/>
      <c r="X7" s="58"/>
      <c r="Y7" s="59"/>
      <c r="AA7" t="s">
        <v>232</v>
      </c>
    </row>
    <row r="8" spans="1:40" ht="13.8" thickBot="1" x14ac:dyDescent="0.35">
      <c r="A8" t="s">
        <v>284</v>
      </c>
      <c r="K8" s="4"/>
      <c r="M8" s="38"/>
      <c r="O8" s="57" t="s">
        <v>492</v>
      </c>
      <c r="P8" s="58"/>
      <c r="Q8" s="58"/>
      <c r="R8" s="58"/>
      <c r="S8" s="58"/>
      <c r="T8" s="58"/>
      <c r="U8" s="58"/>
      <c r="V8" s="58"/>
      <c r="W8" s="58"/>
      <c r="X8" s="58"/>
      <c r="Y8" s="59"/>
    </row>
    <row r="9" spans="1:40" x14ac:dyDescent="0.3">
      <c r="O9" s="67" t="s">
        <v>486</v>
      </c>
      <c r="P9" s="61"/>
      <c r="Q9" s="61"/>
      <c r="R9" s="61"/>
      <c r="S9" s="61"/>
      <c r="T9" s="61"/>
      <c r="U9" s="61"/>
      <c r="V9" s="61"/>
      <c r="W9" s="61"/>
      <c r="X9" s="61"/>
      <c r="Y9" s="62"/>
    </row>
    <row r="10" spans="1:40" ht="13.8" thickBot="1" x14ac:dyDescent="0.35">
      <c r="A10" s="2" t="s">
        <v>395</v>
      </c>
    </row>
    <row r="11" spans="1:40" x14ac:dyDescent="0.3">
      <c r="A11" s="2" t="s">
        <v>483</v>
      </c>
      <c r="K11" s="7"/>
      <c r="M11" s="5"/>
      <c r="O11" s="12" t="s">
        <v>209</v>
      </c>
      <c r="P11" s="13"/>
      <c r="Q11" s="13"/>
      <c r="R11" s="13"/>
      <c r="S11" s="14"/>
      <c r="AA11" t="s">
        <v>288</v>
      </c>
    </row>
    <row r="12" spans="1:40" x14ac:dyDescent="0.3">
      <c r="A12" s="2" t="s">
        <v>484</v>
      </c>
      <c r="K12" s="7"/>
      <c r="M12" s="8"/>
      <c r="O12" s="15"/>
      <c r="P12" t="s">
        <v>286</v>
      </c>
      <c r="S12" s="16"/>
      <c r="AA12" t="s">
        <v>482</v>
      </c>
    </row>
    <row r="13" spans="1:40" x14ac:dyDescent="0.3">
      <c r="A13" s="2" t="s">
        <v>485</v>
      </c>
      <c r="K13" s="7"/>
      <c r="M13" s="8"/>
      <c r="O13" s="17"/>
      <c r="P13" t="s">
        <v>287</v>
      </c>
      <c r="S13" s="16"/>
      <c r="AA13" t="s">
        <v>290</v>
      </c>
    </row>
    <row r="14" spans="1:40" ht="13.8" thickBot="1" x14ac:dyDescent="0.35">
      <c r="A14" s="2" t="s">
        <v>291</v>
      </c>
      <c r="K14" s="7"/>
      <c r="M14" s="8"/>
      <c r="O14" s="69"/>
      <c r="P14" s="19" t="s">
        <v>289</v>
      </c>
      <c r="Q14" s="19"/>
      <c r="R14" s="19"/>
      <c r="S14" s="20"/>
    </row>
    <row r="15" spans="1:40" ht="13.8" thickBot="1" x14ac:dyDescent="0.35">
      <c r="A15" s="2" t="s">
        <v>291</v>
      </c>
      <c r="K15" s="7"/>
      <c r="M15" s="6"/>
    </row>
    <row r="17" spans="1:27" ht="13.8" thickBot="1" x14ac:dyDescent="0.35">
      <c r="A17" s="2" t="s">
        <v>525</v>
      </c>
    </row>
    <row r="18" spans="1:27" x14ac:dyDescent="0.3">
      <c r="A18" t="s">
        <v>481</v>
      </c>
      <c r="J18" s="1"/>
      <c r="K18" s="7"/>
      <c r="M18" s="5"/>
      <c r="AA18" t="s">
        <v>292</v>
      </c>
    </row>
    <row r="19" spans="1:27" x14ac:dyDescent="0.3">
      <c r="A19" t="s">
        <v>293</v>
      </c>
      <c r="K19" s="7"/>
      <c r="M19" s="8"/>
      <c r="AA19" t="s">
        <v>294</v>
      </c>
    </row>
    <row r="20" spans="1:27" ht="13.8" thickBot="1" x14ac:dyDescent="0.35">
      <c r="A20" t="s">
        <v>295</v>
      </c>
      <c r="K20" s="7"/>
      <c r="M20" s="6"/>
      <c r="AA20" t="s">
        <v>296</v>
      </c>
    </row>
    <row r="21" spans="1:27" x14ac:dyDescent="0.3">
      <c r="A21" s="1"/>
      <c r="AA21" t="s">
        <v>297</v>
      </c>
    </row>
    <row r="22" spans="1:27" s="10" customFormat="1" ht="13.8" thickBot="1" x14ac:dyDescent="0.35">
      <c r="A22" s="22" t="s">
        <v>298</v>
      </c>
      <c r="AA22" s="10" t="s">
        <v>299</v>
      </c>
    </row>
    <row r="23" spans="1:27" ht="13.8" thickBot="1" x14ac:dyDescent="0.35">
      <c r="A23" t="s">
        <v>300</v>
      </c>
      <c r="B23" t="s">
        <v>301</v>
      </c>
      <c r="K23" s="7"/>
      <c r="M23" s="9" t="str">
        <f>IF(K23="","",IF(K23="ja","Sterke / mogelijke reden om in te laten","Geen reden om in te laten"))</f>
        <v/>
      </c>
    </row>
    <row r="24" spans="1:27" ht="13.8" thickBot="1" x14ac:dyDescent="0.35">
      <c r="C24" t="s">
        <v>302</v>
      </c>
      <c r="M24" t="str">
        <f t="shared" ref="M24:M35" si="0">IF(K24="","",IF(K24="ja","Sterke / mogelijke reden om in te laten","Geen reden om in te laten"))</f>
        <v/>
      </c>
      <c r="Q24" s="54" t="s">
        <v>303</v>
      </c>
      <c r="R24" s="55"/>
      <c r="S24" s="55"/>
      <c r="T24" s="55"/>
      <c r="U24" s="55"/>
      <c r="V24" s="55"/>
      <c r="W24" s="55"/>
      <c r="X24" s="55"/>
      <c r="Y24" s="56"/>
      <c r="AA24" t="s">
        <v>396</v>
      </c>
    </row>
    <row r="25" spans="1:27" x14ac:dyDescent="0.3">
      <c r="B25" t="s">
        <v>528</v>
      </c>
      <c r="K25" s="7"/>
      <c r="M25" s="5" t="str">
        <f t="shared" si="0"/>
        <v/>
      </c>
      <c r="Q25" s="79" t="s">
        <v>305</v>
      </c>
      <c r="R25" s="58"/>
      <c r="S25" s="58"/>
      <c r="T25" s="58"/>
      <c r="U25" s="58"/>
      <c r="V25" s="58"/>
      <c r="W25" s="58"/>
      <c r="X25" s="58"/>
      <c r="Y25" s="59"/>
      <c r="AA25" t="s">
        <v>177</v>
      </c>
    </row>
    <row r="26" spans="1:27" x14ac:dyDescent="0.3">
      <c r="B26" t="s">
        <v>304</v>
      </c>
      <c r="K26" s="7"/>
      <c r="M26" s="8" t="str">
        <f t="shared" si="0"/>
        <v/>
      </c>
      <c r="Q26" s="57" t="s">
        <v>308</v>
      </c>
      <c r="R26" s="58"/>
      <c r="S26" s="58"/>
      <c r="T26" s="58"/>
      <c r="U26" s="58"/>
      <c r="V26" s="58"/>
      <c r="W26" s="58"/>
      <c r="X26" s="58"/>
      <c r="Y26" s="59"/>
      <c r="AA26" t="s">
        <v>397</v>
      </c>
    </row>
    <row r="27" spans="1:27" x14ac:dyDescent="0.3">
      <c r="B27" t="s">
        <v>307</v>
      </c>
      <c r="K27" s="7"/>
      <c r="M27" s="8" t="str">
        <f t="shared" si="0"/>
        <v/>
      </c>
      <c r="Q27" s="57" t="s">
        <v>311</v>
      </c>
      <c r="R27" s="58"/>
      <c r="S27" s="58"/>
      <c r="T27" s="58"/>
      <c r="U27" s="58"/>
      <c r="V27" s="58"/>
      <c r="W27" s="58"/>
      <c r="X27" s="58"/>
      <c r="Y27" s="59"/>
      <c r="AA27" t="s">
        <v>98</v>
      </c>
    </row>
    <row r="28" spans="1:27" x14ac:dyDescent="0.3">
      <c r="B28" t="s">
        <v>310</v>
      </c>
      <c r="K28" s="7"/>
      <c r="M28" s="8" t="str">
        <f t="shared" si="0"/>
        <v/>
      </c>
      <c r="Q28" s="67" t="s">
        <v>313</v>
      </c>
      <c r="R28" s="61"/>
      <c r="S28" s="61"/>
      <c r="T28" s="61"/>
      <c r="U28" s="61"/>
      <c r="V28" s="61"/>
      <c r="W28" s="61"/>
      <c r="X28" s="61"/>
      <c r="Y28" s="62"/>
    </row>
    <row r="29" spans="1:27" x14ac:dyDescent="0.3">
      <c r="B29" t="s">
        <v>529</v>
      </c>
      <c r="K29" s="7"/>
      <c r="M29" s="8" t="str">
        <f t="shared" si="0"/>
        <v/>
      </c>
    </row>
    <row r="30" spans="1:27" x14ac:dyDescent="0.3">
      <c r="B30" t="s">
        <v>312</v>
      </c>
      <c r="K30" s="7"/>
      <c r="M30" s="8" t="str">
        <f t="shared" si="0"/>
        <v/>
      </c>
    </row>
    <row r="31" spans="1:27" x14ac:dyDescent="0.3">
      <c r="B31" t="s">
        <v>314</v>
      </c>
      <c r="K31" s="7"/>
      <c r="M31" s="8" t="str">
        <f t="shared" si="0"/>
        <v/>
      </c>
    </row>
    <row r="32" spans="1:27" x14ac:dyDescent="0.3">
      <c r="B32" t="s">
        <v>315</v>
      </c>
      <c r="K32" s="7"/>
      <c r="M32" s="8" t="str">
        <f t="shared" si="0"/>
        <v/>
      </c>
    </row>
    <row r="33" spans="1:28" x14ac:dyDescent="0.3">
      <c r="B33" t="s">
        <v>316</v>
      </c>
      <c r="K33" s="7"/>
      <c r="M33" s="8" t="str">
        <f t="shared" si="0"/>
        <v/>
      </c>
    </row>
    <row r="34" spans="1:28" x14ac:dyDescent="0.3">
      <c r="B34" t="s">
        <v>318</v>
      </c>
      <c r="K34" s="7"/>
      <c r="M34" s="8" t="str">
        <f t="shared" si="0"/>
        <v/>
      </c>
      <c r="AA34" t="s">
        <v>319</v>
      </c>
    </row>
    <row r="35" spans="1:28" ht="13.8" thickBot="1" x14ac:dyDescent="0.35">
      <c r="B35" t="s">
        <v>320</v>
      </c>
      <c r="K35" s="7"/>
      <c r="M35" s="6" t="str">
        <f t="shared" si="0"/>
        <v/>
      </c>
      <c r="AA35"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t="s">
        <v>396</v>
      </c>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v>0.11</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2.2999999999999998</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f>IF(K55="R12",4.5,IF(OR(K55="R5",K55="R10",K55="nvt"),5.5,""))</f>
        <v>5.5</v>
      </c>
      <c r="M63">
        <f>IF(K55="R12",6.5,IF(OR(K55="R5",K55="R10",K55="nvt"),8.5,""))</f>
        <v>8.5</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v>150</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f>IF(K55="R12",23,IF(OR(K55="R5",K55="R10",K55="nvt"),25,""))</f>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L89" s="66"/>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phoneticPr fontId="3" type="noConversion"/>
  <conditionalFormatting sqref="K38">
    <cfRule type="expression" dxfId="1362" priority="4">
      <formula>$K$38="Geen reden om in te laten"</formula>
    </cfRule>
    <cfRule type="expression" dxfId="1361" priority="5">
      <formula>$K$38="Mogelijke reden om in te laten"</formula>
    </cfRule>
    <cfRule type="expression" dxfId="1360" priority="6">
      <formula>$K$38="Sterke reden om in te laten"</formula>
    </cfRule>
  </conditionalFormatting>
  <conditionalFormatting sqref="K39">
    <cfRule type="expression" dxfId="1359" priority="1">
      <formula>$K$39="Geen reden om in te laten"</formula>
    </cfRule>
    <cfRule type="expression" dxfId="1358" priority="2">
      <formula>$K$39="Mogelijke reden om in te laten"</formula>
    </cfRule>
    <cfRule type="expression" dxfId="1357" priority="3">
      <formula>$K$39="Sterke reden om in te laten"</formula>
    </cfRule>
  </conditionalFormatting>
  <conditionalFormatting sqref="M6">
    <cfRule type="expression" dxfId="1356" priority="56">
      <formula>$K$6=""</formula>
    </cfRule>
    <cfRule type="expression" dxfId="1355" priority="59">
      <formula>$K$6&gt;=0.6</formula>
    </cfRule>
    <cfRule type="expression" dxfId="1354" priority="60">
      <formula>$K$6&gt;=0.45</formula>
    </cfRule>
    <cfRule type="expression" dxfId="1353" priority="61">
      <formula>$K$6&lt;0.45</formula>
    </cfRule>
  </conditionalFormatting>
  <conditionalFormatting sqref="M7">
    <cfRule type="expression" dxfId="1352" priority="52">
      <formula>$K$7=""</formula>
    </cfRule>
    <cfRule type="expression" dxfId="1351" priority="53">
      <formula>$K$7&gt;=0.6</formula>
    </cfRule>
    <cfRule type="expression" dxfId="1350" priority="54">
      <formula>$K$7&gt;=0.45</formula>
    </cfRule>
    <cfRule type="expression" dxfId="1349" priority="55">
      <formula>$K$7&lt;0.45</formula>
    </cfRule>
  </conditionalFormatting>
  <conditionalFormatting sqref="M8">
    <cfRule type="expression" dxfId="1348" priority="57">
      <formula>$K$8="ja"</formula>
    </cfRule>
    <cfRule type="expression" dxfId="1347" priority="58">
      <formula>$K$8="nee"</formula>
    </cfRule>
  </conditionalFormatting>
  <conditionalFormatting sqref="M11">
    <cfRule type="expression" dxfId="1346" priority="73">
      <formula>$K$11="nee"</formula>
    </cfRule>
    <cfRule type="expression" dxfId="1345" priority="74">
      <formula>$K$11="ja"</formula>
    </cfRule>
  </conditionalFormatting>
  <conditionalFormatting sqref="M12">
    <cfRule type="expression" dxfId="1344" priority="71">
      <formula>$K$12="nee"</formula>
    </cfRule>
    <cfRule type="expression" dxfId="1343" priority="72">
      <formula>$K$12="ja"</formula>
    </cfRule>
  </conditionalFormatting>
  <conditionalFormatting sqref="M13">
    <cfRule type="expression" dxfId="1342" priority="65">
      <formula>$K$13="nee"</formula>
    </cfRule>
    <cfRule type="expression" dxfId="1341" priority="66">
      <formula>$K$13="ja"</formula>
    </cfRule>
  </conditionalFormatting>
  <conditionalFormatting sqref="M14">
    <cfRule type="expression" dxfId="1340" priority="69">
      <formula>$K$14="nee"</formula>
    </cfRule>
    <cfRule type="expression" dxfId="1339" priority="70">
      <formula>$K$14="ja"</formula>
    </cfRule>
  </conditionalFormatting>
  <conditionalFormatting sqref="M15">
    <cfRule type="expression" dxfId="1338" priority="67">
      <formula>$K$15="nee"</formula>
    </cfRule>
    <cfRule type="expression" dxfId="1337" priority="68">
      <formula>$K$15="ja"</formula>
    </cfRule>
  </conditionalFormatting>
  <conditionalFormatting sqref="M18">
    <cfRule type="expression" dxfId="1336" priority="25">
      <formula>$K$18="Droog"</formula>
    </cfRule>
    <cfRule type="expression" dxfId="1335" priority="26">
      <formula>$K$18="Stilstaand"</formula>
    </cfRule>
    <cfRule type="expression" dxfId="1334" priority="27">
      <formula>$K$18="Stromend"</formula>
    </cfRule>
  </conditionalFormatting>
  <conditionalFormatting sqref="M19">
    <cfRule type="expression" dxfId="1333" priority="75">
      <formula>$K$19="ja"</formula>
    </cfRule>
    <cfRule type="expression" dxfId="1332" priority="76">
      <formula>$K$19="nee"</formula>
    </cfRule>
  </conditionalFormatting>
  <conditionalFormatting sqref="M20">
    <cfRule type="expression" dxfId="1331" priority="77">
      <formula>$K$20="nee"</formula>
    </cfRule>
    <cfRule type="expression" dxfId="1330" priority="78">
      <formula>$K$20="ja"</formula>
    </cfRule>
  </conditionalFormatting>
  <conditionalFormatting sqref="N51">
    <cfRule type="expression" dxfId="1329" priority="117">
      <formula>$AA$51=3</formula>
    </cfRule>
    <cfRule type="expression" dxfId="1328" priority="118">
      <formula>$AA$51=2</formula>
    </cfRule>
    <cfRule type="expression" dxfId="1327" priority="119">
      <formula>$AA$51=1</formula>
    </cfRule>
  </conditionalFormatting>
  <conditionalFormatting sqref="N58">
    <cfRule type="expression" dxfId="1326" priority="107">
      <formula>$AA$58=1</formula>
    </cfRule>
    <cfRule type="expression" dxfId="1325" priority="108">
      <formula>$AA$58=2</formula>
    </cfRule>
  </conditionalFormatting>
  <conditionalFormatting sqref="N59">
    <cfRule type="expression" dxfId="1324" priority="105">
      <formula>$AA$59=2</formula>
    </cfRule>
    <cfRule type="expression" dxfId="1323" priority="106">
      <formula>$AA$59=1</formula>
    </cfRule>
  </conditionalFormatting>
  <conditionalFormatting sqref="N62">
    <cfRule type="expression" dxfId="1322" priority="115">
      <formula>$AA$62=2</formula>
    </cfRule>
    <cfRule type="expression" dxfId="1321" priority="116">
      <formula>$AA$62=1</formula>
    </cfRule>
  </conditionalFormatting>
  <conditionalFormatting sqref="N63">
    <cfRule type="expression" dxfId="1320" priority="81">
      <formula>$AA$63=2</formula>
    </cfRule>
    <cfRule type="expression" dxfId="1319" priority="82">
      <formula>$AA$63=1</formula>
    </cfRule>
  </conditionalFormatting>
  <conditionalFormatting sqref="N64">
    <cfRule type="expression" dxfId="1318" priority="113">
      <formula>$AA$64=2</formula>
    </cfRule>
    <cfRule type="expression" dxfId="1317" priority="114">
      <formula>$AA$64=1</formula>
    </cfRule>
  </conditionalFormatting>
  <conditionalFormatting sqref="N65">
    <cfRule type="expression" dxfId="1316" priority="103">
      <formula>$AA$65=2</formula>
    </cfRule>
    <cfRule type="expression" dxfId="1315" priority="104">
      <formula>$AA$65=1</formula>
    </cfRule>
  </conditionalFormatting>
  <conditionalFormatting sqref="N66">
    <cfRule type="expression" dxfId="1314" priority="101">
      <formula>$AA$66=2</formula>
    </cfRule>
    <cfRule type="expression" dxfId="1313" priority="102">
      <formula>$AA$66=1</formula>
    </cfRule>
  </conditionalFormatting>
  <conditionalFormatting sqref="N69">
    <cfRule type="expression" dxfId="1312" priority="99">
      <formula>$AA$69=2</formula>
    </cfRule>
    <cfRule type="expression" dxfId="1311" priority="100">
      <formula>$AA$69=1</formula>
    </cfRule>
  </conditionalFormatting>
  <conditionalFormatting sqref="N70">
    <cfRule type="expression" dxfId="1310" priority="97">
      <formula>$AA$70=2</formula>
    </cfRule>
    <cfRule type="expression" dxfId="1309" priority="98">
      <formula>$AA$70=1</formula>
    </cfRule>
  </conditionalFormatting>
  <conditionalFormatting sqref="N71">
    <cfRule type="expression" dxfId="1308" priority="95">
      <formula>$AA$71=2</formula>
    </cfRule>
    <cfRule type="expression" dxfId="1307" priority="96">
      <formula>$AA$71=1</formula>
    </cfRule>
  </conditionalFormatting>
  <conditionalFormatting sqref="N74">
    <cfRule type="expression" dxfId="1306" priority="93">
      <formula>$AA$74=2</formula>
    </cfRule>
    <cfRule type="expression" dxfId="1305" priority="94">
      <formula>$AA$74=1</formula>
    </cfRule>
  </conditionalFormatting>
  <conditionalFormatting sqref="N75">
    <cfRule type="expression" dxfId="1304" priority="111">
      <formula>$AA$75=2</formula>
    </cfRule>
    <cfRule type="expression" dxfId="1303" priority="112">
      <formula>$AA$75=1</formula>
    </cfRule>
  </conditionalFormatting>
  <conditionalFormatting sqref="N81">
    <cfRule type="expression" dxfId="1302" priority="109">
      <formula>$AB$81=2</formula>
    </cfRule>
    <cfRule type="expression" dxfId="1301" priority="110">
      <formula>$AB$81=1</formula>
    </cfRule>
  </conditionalFormatting>
  <conditionalFormatting sqref="N84">
    <cfRule type="expression" dxfId="1300" priority="33">
      <formula>$AB$84=2</formula>
    </cfRule>
    <cfRule type="expression" dxfId="1299" priority="34">
      <formula>$AB$84=1</formula>
    </cfRule>
  </conditionalFormatting>
  <conditionalFormatting sqref="N85">
    <cfRule type="expression" dxfId="1298" priority="31">
      <formula>$AB$85=2</formula>
    </cfRule>
    <cfRule type="expression" dxfId="1297" priority="32">
      <formula>$AB$85=1</formula>
    </cfRule>
  </conditionalFormatting>
  <conditionalFormatting sqref="N88">
    <cfRule type="expression" dxfId="1296" priority="91">
      <formula>$AB$88=2</formula>
    </cfRule>
    <cfRule type="expression" dxfId="1295" priority="92">
      <formula>$AB$88=1</formula>
    </cfRule>
  </conditionalFormatting>
  <conditionalFormatting sqref="N89">
    <cfRule type="expression" dxfId="1294" priority="79">
      <formula>$AA$89=2</formula>
    </cfRule>
    <cfRule type="expression" dxfId="1293" priority="80">
      <formula>$AA$89=1</formula>
    </cfRule>
  </conditionalFormatting>
  <conditionalFormatting sqref="N90">
    <cfRule type="expression" dxfId="1292" priority="89">
      <formula>$AB$90=2</formula>
    </cfRule>
    <cfRule type="expression" dxfId="1291" priority="90">
      <formula>$AB$90=1</formula>
    </cfRule>
  </conditionalFormatting>
  <conditionalFormatting sqref="N91">
    <cfRule type="expression" dxfId="1290" priority="87">
      <formula>$AB$91=2</formula>
    </cfRule>
    <cfRule type="expression" dxfId="1289" priority="88">
      <formula>$AB$91=1</formula>
    </cfRule>
  </conditionalFormatting>
  <conditionalFormatting sqref="N92">
    <cfRule type="expression" dxfId="1288" priority="85">
      <formula>$AB$92=2</formula>
    </cfRule>
    <cfRule type="expression" dxfId="1287" priority="86">
      <formula>$AB$92=1</formula>
    </cfRule>
  </conditionalFormatting>
  <conditionalFormatting sqref="N96">
    <cfRule type="expression" dxfId="1286" priority="43">
      <formula>$AA$51=1</formula>
    </cfRule>
    <cfRule type="expression" dxfId="1285" priority="44">
      <formula>$AA$51=2</formula>
    </cfRule>
    <cfRule type="expression" dxfId="1284" priority="45">
      <formula>$AA$51=3</formula>
    </cfRule>
  </conditionalFormatting>
  <conditionalFormatting sqref="N97">
    <cfRule type="expression" dxfId="1283" priority="35">
      <formula>$N$97=$AB$97</formula>
    </cfRule>
    <cfRule type="expression" dxfId="1282" priority="36">
      <formula>$N$97=$AB$96</formula>
    </cfRule>
  </conditionalFormatting>
  <conditionalFormatting sqref="N103">
    <cfRule type="expression" dxfId="1281" priority="37">
      <formula>$N$103=$AB$106</formula>
    </cfRule>
    <cfRule type="expression" dxfId="1280" priority="38">
      <formula>$N$103=$AB$105</formula>
    </cfRule>
    <cfRule type="expression" dxfId="1279" priority="39">
      <formula>$N$103=$AB$104</formula>
    </cfRule>
    <cfRule type="expression" dxfId="1278" priority="40">
      <formula>$N$103=$AB$103</formula>
    </cfRule>
  </conditionalFormatting>
  <conditionalFormatting sqref="P58">
    <cfRule type="expression" dxfId="1277" priority="23">
      <formula>$P$58="voldoet"</formula>
    </cfRule>
    <cfRule type="expression" dxfId="1276" priority="24">
      <formula>$P$58="voldoet niet"</formula>
    </cfRule>
  </conditionalFormatting>
  <conditionalFormatting sqref="P59">
    <cfRule type="expression" dxfId="1275" priority="21">
      <formula>$P$59="voldoet"</formula>
    </cfRule>
    <cfRule type="expression" dxfId="1274" priority="22">
      <formula>$P$59="voldoet niet"</formula>
    </cfRule>
  </conditionalFormatting>
  <conditionalFormatting sqref="P63">
    <cfRule type="expression" dxfId="1273" priority="19">
      <formula>$P$63="voldoet niet"</formula>
    </cfRule>
    <cfRule type="expression" dxfId="1272" priority="20">
      <formula>$P$63="voldoet"</formula>
    </cfRule>
  </conditionalFormatting>
  <conditionalFormatting sqref="P69">
    <cfRule type="expression" dxfId="1271" priority="17">
      <formula>$P$69="voldoet niet"</formula>
    </cfRule>
    <cfRule type="expression" dxfId="1270" priority="18">
      <formula>$P$69="voldoet"</formula>
    </cfRule>
  </conditionalFormatting>
  <conditionalFormatting sqref="P70">
    <cfRule type="expression" dxfId="1269" priority="15">
      <formula>$P$70="voldoet niet"</formula>
    </cfRule>
    <cfRule type="expression" dxfId="1268" priority="16">
      <formula>$P$70="voldoet"</formula>
    </cfRule>
  </conditionalFormatting>
  <conditionalFormatting sqref="P71">
    <cfRule type="expression" dxfId="1267" priority="13">
      <formula>$P$71="voldoet niet"</formula>
    </cfRule>
    <cfRule type="expression" dxfId="1266" priority="14">
      <formula>$P$71="voldoet"</formula>
    </cfRule>
  </conditionalFormatting>
  <conditionalFormatting sqref="P74">
    <cfRule type="expression" dxfId="1265" priority="11">
      <formula>$P$74="voldoet niet"</formula>
    </cfRule>
    <cfRule type="expression" dxfId="1264" priority="12">
      <formula>$P$74="voldoet"</formula>
    </cfRule>
  </conditionalFormatting>
  <conditionalFormatting sqref="P75">
    <cfRule type="expression" dxfId="1263" priority="9">
      <formula>$P$75="voldoet niet"</formula>
    </cfRule>
    <cfRule type="expression" dxfId="1262" priority="10">
      <formula>$P$75="voldoet"</formula>
    </cfRule>
  </conditionalFormatting>
  <conditionalFormatting sqref="P78">
    <cfRule type="expression" dxfId="1261" priority="7">
      <formula>$P$78="voldoet niet"</formula>
    </cfRule>
    <cfRule type="expression" dxfId="1260" priority="8">
      <formula>$P$78="voldoet"</formula>
    </cfRule>
  </conditionalFormatting>
  <dataValidations count="12">
    <dataValidation type="list" errorStyle="warning" showErrorMessage="1" sqref="K18" xr:uid="{77D0C314-4103-475A-9215-CE70D9934741}">
      <formula1>$AA$11:$AA$13</formula1>
    </dataValidation>
    <dataValidation type="list" errorStyle="warning" showErrorMessage="1" sqref="K19:K20 K11:K15 K23 K25:K35" xr:uid="{5EDF6D92-595C-459C-8694-C998C635D769}">
      <formula1>$AA$6:$AA$7</formula1>
    </dataValidation>
    <dataValidation errorStyle="warning" showErrorMessage="1" sqref="K36 K6:K8 K41:K43 K24" xr:uid="{8E538D6D-8420-4DFF-A764-C83C954DDEF6}"/>
    <dataValidation type="list" allowBlank="1" showInputMessage="1" showErrorMessage="1" sqref="K55" xr:uid="{05EDE99E-9E07-47DA-B012-9B34275F7522}">
      <formula1>$AA$24:$AA$27</formula1>
    </dataValidation>
    <dataValidation type="list" allowBlank="1" showInputMessage="1" showErrorMessage="1" sqref="J78 J81 J90:J92 J84:J85" xr:uid="{2439130E-CFB3-429E-98F8-C3EA9B1967DC}">
      <formula1>$AA$6:$AA$7</formula1>
    </dataValidation>
    <dataValidation type="list" allowBlank="1" showInputMessage="1" showErrorMessage="1" sqref="K50" xr:uid="{24E8E6A5-792A-47F9-B5E4-0D8E6415F3A8}">
      <formula1>$AA$32:$AA$35</formula1>
    </dataValidation>
    <dataValidation type="list" allowBlank="1" showInputMessage="1" showErrorMessage="1" sqref="K47" xr:uid="{F6EF7453-7E09-41D1-8F40-7559DD8B39D2}">
      <formula1>$AA$18:$AA$22</formula1>
    </dataValidation>
    <dataValidation type="list" allowBlank="1" showInputMessage="1" showErrorMessage="1" sqref="K48" xr:uid="{6E805D39-125F-4FC4-B70E-D942448E7E8A}">
      <formula1>$AA$34:$AA$35</formula1>
    </dataValidation>
    <dataValidation type="list" errorStyle="warning" showErrorMessage="1" sqref="K46" xr:uid="{BD1E9BBA-496F-4D6C-B3ED-09E953D32DEC}">
      <formula1>$AB$45:$AB$50</formula1>
    </dataValidation>
    <dataValidation type="list" allowBlank="1" showInputMessage="1" showErrorMessage="1" sqref="N97" xr:uid="{00F5DD04-F177-4984-B3D4-DD46326EEE26}">
      <formula1>$AB$96:$AB$97</formula1>
    </dataValidation>
    <dataValidation type="list" allowBlank="1" showInputMessage="1" showErrorMessage="1" sqref="N103" xr:uid="{9CAFB333-31D2-41C2-9F00-F2034AA0F4E6}">
      <formula1>$AB$103:$AB$106</formula1>
    </dataValidation>
    <dataValidation type="list" allowBlank="1" showInputMessage="1" showErrorMessage="1" sqref="K38:K39" xr:uid="{420160EA-B3F4-4C24-B71D-309B239B4691}">
      <formula1>$P$12:$P$14</formula1>
    </dataValidation>
  </dataValidation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6A25-04DD-453F-9964-A0CEC4EFF64A}">
  <dimension ref="A1:AN107"/>
  <sheetViews>
    <sheetView workbookViewId="0">
      <selection activeCell="G61" sqref="G61"/>
    </sheetView>
  </sheetViews>
  <sheetFormatPr defaultRowHeight="13.2" x14ac:dyDescent="0.3"/>
  <cols>
    <col min="1" max="1" width="37.5" customWidth="1"/>
    <col min="9" max="9" width="11.875" customWidth="1"/>
    <col min="12" max="12" width="10.5" bestFit="1" customWidth="1"/>
    <col min="13" max="13" width="10.875" customWidth="1"/>
    <col min="27" max="28" width="9" hidden="1" customWidth="1"/>
  </cols>
  <sheetData>
    <row r="1" spans="1:40" ht="19.2" x14ac:dyDescent="0.45">
      <c r="A1" s="36" t="s">
        <v>398</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277</v>
      </c>
      <c r="J5" s="21" t="s">
        <v>278</v>
      </c>
      <c r="M5" s="2" t="s">
        <v>279</v>
      </c>
    </row>
    <row r="6" spans="1:40" x14ac:dyDescent="0.3">
      <c r="A6" t="s">
        <v>399</v>
      </c>
      <c r="K6" s="4"/>
      <c r="M6" s="37"/>
      <c r="O6" s="54" t="s">
        <v>281</v>
      </c>
      <c r="P6" s="55"/>
      <c r="Q6" s="55"/>
      <c r="R6" s="55"/>
      <c r="S6" s="55"/>
      <c r="T6" s="55"/>
      <c r="U6" s="55"/>
      <c r="V6" s="55"/>
      <c r="W6" s="55"/>
      <c r="X6" s="55"/>
      <c r="Y6" s="56"/>
      <c r="AA6" t="s">
        <v>231</v>
      </c>
    </row>
    <row r="7" spans="1:40" ht="13.8" thickBot="1" x14ac:dyDescent="0.35">
      <c r="A7" t="s">
        <v>400</v>
      </c>
      <c r="K7" s="4"/>
      <c r="M7" s="38"/>
      <c r="O7" s="57" t="s">
        <v>283</v>
      </c>
      <c r="P7" s="58"/>
      <c r="Q7" s="58"/>
      <c r="R7" s="58"/>
      <c r="S7" s="58"/>
      <c r="T7" s="58"/>
      <c r="U7" s="58"/>
      <c r="V7" s="58"/>
      <c r="W7" s="58"/>
      <c r="X7" s="58"/>
      <c r="Y7" s="59"/>
      <c r="AA7" t="s">
        <v>232</v>
      </c>
    </row>
    <row r="8" spans="1:40" x14ac:dyDescent="0.3">
      <c r="O8" s="57" t="s">
        <v>492</v>
      </c>
      <c r="P8" s="58"/>
      <c r="Q8" s="58"/>
      <c r="R8" s="58"/>
      <c r="S8" s="58"/>
      <c r="T8" s="58"/>
      <c r="U8" s="58"/>
      <c r="V8" s="58"/>
      <c r="W8" s="58"/>
      <c r="X8" s="58"/>
      <c r="Y8" s="59"/>
    </row>
    <row r="9" spans="1:40" ht="13.8" thickBot="1" x14ac:dyDescent="0.35">
      <c r="A9" s="2" t="s">
        <v>401</v>
      </c>
      <c r="O9" s="67" t="s">
        <v>486</v>
      </c>
      <c r="P9" s="61"/>
      <c r="Q9" s="61"/>
      <c r="R9" s="61"/>
      <c r="S9" s="61"/>
      <c r="T9" s="61"/>
      <c r="U9" s="61"/>
      <c r="V9" s="61"/>
      <c r="W9" s="61"/>
      <c r="X9" s="61"/>
      <c r="Y9" s="62"/>
    </row>
    <row r="10" spans="1:40" ht="13.8" thickBot="1" x14ac:dyDescent="0.35">
      <c r="A10" s="2" t="s">
        <v>487</v>
      </c>
      <c r="K10" s="7"/>
      <c r="M10" s="5"/>
    </row>
    <row r="11" spans="1:40" x14ac:dyDescent="0.3">
      <c r="A11" s="2" t="s">
        <v>488</v>
      </c>
      <c r="K11" s="7"/>
      <c r="M11" s="8"/>
      <c r="O11" s="12" t="s">
        <v>209</v>
      </c>
      <c r="P11" s="13"/>
      <c r="Q11" s="13"/>
      <c r="R11" s="13"/>
      <c r="S11" s="14"/>
    </row>
    <row r="12" spans="1:40" x14ac:dyDescent="0.3">
      <c r="A12" s="2" t="s">
        <v>489</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7" ht="13.8" thickBot="1" x14ac:dyDescent="0.35">
      <c r="A17" t="s">
        <v>402</v>
      </c>
      <c r="J17" s="1"/>
      <c r="K17" s="7"/>
      <c r="M17" s="9"/>
      <c r="AA17" t="s">
        <v>292</v>
      </c>
    </row>
    <row r="18" spans="1:27" ht="13.8" thickBot="1" x14ac:dyDescent="0.35">
      <c r="AA18" t="s">
        <v>294</v>
      </c>
    </row>
    <row r="19" spans="1:27" ht="13.8" thickBot="1" x14ac:dyDescent="0.35">
      <c r="A19" s="2" t="s">
        <v>403</v>
      </c>
      <c r="K19" s="7"/>
      <c r="M19" s="9"/>
      <c r="AA19" t="s">
        <v>296</v>
      </c>
    </row>
    <row r="20" spans="1:27" x14ac:dyDescent="0.3">
      <c r="A20" s="1"/>
      <c r="AA20" t="s">
        <v>297</v>
      </c>
    </row>
    <row r="21" spans="1:27" s="10" customFormat="1" ht="13.8" thickBot="1" x14ac:dyDescent="0.35">
      <c r="A21" s="22" t="s">
        <v>298</v>
      </c>
      <c r="AA21" s="10" t="s">
        <v>299</v>
      </c>
    </row>
    <row r="22" spans="1:27" ht="13.8" thickBot="1" x14ac:dyDescent="0.35">
      <c r="A22" t="s">
        <v>300</v>
      </c>
      <c r="B22" t="s">
        <v>301</v>
      </c>
      <c r="K22" s="7"/>
      <c r="M22" s="9" t="str">
        <f>IF(K22="","",IF(K22="ja","Sterke / mogelijke reden om in te laten","Geen reden om in te laten"))</f>
        <v/>
      </c>
      <c r="AA22" t="s">
        <v>86</v>
      </c>
    </row>
    <row r="23" spans="1:27" ht="13.8" thickBot="1" x14ac:dyDescent="0.35">
      <c r="C23" t="s">
        <v>302</v>
      </c>
      <c r="M23" t="str">
        <f t="shared" ref="M23:M34" si="0">IF(K23="","",IF(K23="ja","Sterke / mogelijke reden om in te laten","Geen reden om in te laten"))</f>
        <v/>
      </c>
      <c r="Q23" s="54" t="s">
        <v>303</v>
      </c>
      <c r="R23" s="55"/>
      <c r="S23" s="55"/>
      <c r="T23" s="55"/>
      <c r="U23" s="55"/>
      <c r="V23" s="55"/>
      <c r="W23" s="55"/>
      <c r="X23" s="55"/>
      <c r="Y23" s="56"/>
      <c r="AA23" t="s">
        <v>89</v>
      </c>
    </row>
    <row r="24" spans="1:27" x14ac:dyDescent="0.3">
      <c r="B24" t="s">
        <v>528</v>
      </c>
      <c r="K24" s="7"/>
      <c r="M24" s="5" t="str">
        <f t="shared" si="0"/>
        <v/>
      </c>
      <c r="Q24" s="79" t="s">
        <v>305</v>
      </c>
      <c r="R24" s="58"/>
      <c r="S24" s="58"/>
      <c r="T24" s="58"/>
      <c r="U24" s="58"/>
      <c r="V24" s="58"/>
      <c r="W24" s="58"/>
      <c r="X24" s="58"/>
      <c r="Y24" s="59"/>
      <c r="AA24" t="s">
        <v>103</v>
      </c>
    </row>
    <row r="25" spans="1:27" x14ac:dyDescent="0.3">
      <c r="B25" t="s">
        <v>304</v>
      </c>
      <c r="K25" s="7"/>
      <c r="M25" s="8" t="str">
        <f t="shared" si="0"/>
        <v/>
      </c>
      <c r="Q25" s="57" t="s">
        <v>308</v>
      </c>
      <c r="R25" s="58"/>
      <c r="S25" s="58"/>
      <c r="T25" s="58"/>
      <c r="U25" s="58"/>
      <c r="V25" s="58"/>
      <c r="W25" s="58"/>
      <c r="X25" s="58"/>
      <c r="Y25" s="59"/>
      <c r="AA25" t="s">
        <v>105</v>
      </c>
    </row>
    <row r="26" spans="1:27" x14ac:dyDescent="0.3">
      <c r="B26" t="s">
        <v>307</v>
      </c>
      <c r="K26" s="7"/>
      <c r="M26" s="8" t="str">
        <f t="shared" si="0"/>
        <v/>
      </c>
      <c r="Q26" s="57" t="s">
        <v>311</v>
      </c>
      <c r="R26" s="58"/>
      <c r="S26" s="58"/>
      <c r="T26" s="58"/>
      <c r="U26" s="58"/>
      <c r="V26" s="58"/>
      <c r="W26" s="58"/>
      <c r="X26" s="58"/>
      <c r="Y26" s="59"/>
      <c r="AA26" t="s">
        <v>98</v>
      </c>
    </row>
    <row r="27" spans="1:27" x14ac:dyDescent="0.3">
      <c r="B27" t="s">
        <v>310</v>
      </c>
      <c r="K27" s="7"/>
      <c r="M27" s="8" t="str">
        <f t="shared" si="0"/>
        <v/>
      </c>
      <c r="Q27" s="67" t="s">
        <v>313</v>
      </c>
      <c r="R27" s="61"/>
      <c r="S27" s="61"/>
      <c r="T27" s="61"/>
      <c r="U27" s="61"/>
      <c r="V27" s="61"/>
      <c r="W27" s="61"/>
      <c r="X27" s="61"/>
      <c r="Y27" s="62"/>
    </row>
    <row r="28" spans="1:27" x14ac:dyDescent="0.3">
      <c r="B28" t="s">
        <v>529</v>
      </c>
      <c r="K28" s="7"/>
      <c r="M28" s="8" t="str">
        <f t="shared" si="0"/>
        <v/>
      </c>
    </row>
    <row r="29" spans="1:27" x14ac:dyDescent="0.3">
      <c r="B29" t="s">
        <v>312</v>
      </c>
      <c r="K29" s="7"/>
      <c r="M29" s="8" t="str">
        <f t="shared" si="0"/>
        <v/>
      </c>
    </row>
    <row r="30" spans="1:27" x14ac:dyDescent="0.3">
      <c r="B30" t="s">
        <v>314</v>
      </c>
      <c r="K30" s="7"/>
      <c r="M30" s="8" t="str">
        <f t="shared" si="0"/>
        <v/>
      </c>
    </row>
    <row r="31" spans="1:27" x14ac:dyDescent="0.3">
      <c r="B31" t="s">
        <v>315</v>
      </c>
      <c r="K31" s="7"/>
      <c r="M31" s="8" t="str">
        <f t="shared" si="0"/>
        <v/>
      </c>
    </row>
    <row r="32" spans="1:27" x14ac:dyDescent="0.3">
      <c r="B32" t="s">
        <v>316</v>
      </c>
      <c r="K32" s="7"/>
      <c r="M32" s="8" t="str">
        <f t="shared" si="0"/>
        <v/>
      </c>
      <c r="AA32" t="s">
        <v>317</v>
      </c>
    </row>
    <row r="33" spans="1:28" x14ac:dyDescent="0.3">
      <c r="B33" t="s">
        <v>318</v>
      </c>
      <c r="K33" s="7"/>
      <c r="M33" s="8" t="str">
        <f t="shared" si="0"/>
        <v/>
      </c>
      <c r="AA33" t="s">
        <v>319</v>
      </c>
    </row>
    <row r="34" spans="1:28" ht="13.8" thickBot="1" x14ac:dyDescent="0.35">
      <c r="B34" t="s">
        <v>320</v>
      </c>
      <c r="K34" s="7"/>
      <c r="M34" s="6" t="str">
        <f t="shared" si="0"/>
        <v/>
      </c>
      <c r="AA34"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t="s">
        <v>89</v>
      </c>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f>IF(K55="M9",0.1,IF(OR(K55="M1",K55="M2",K55="M8",K55="nvt"),0.22,""))</f>
        <v>0.22</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f>IF(K55="M9",2,IF(OR(K55="M1",K55="M2",K55="M8",K55="nvt"),2.4,""))</f>
        <v>2.4</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f>IF(K55="M9",4,IF(OR(K55="M1",K55="M2",K55="M8",K55="nvt"),5.5,""))</f>
        <v>5.5</v>
      </c>
      <c r="M63">
        <f>IF(K55="M9",6.5,IF(OR(K55="M2",K55="M8",K55="nvt"),8,IF(K55="M1",8.5,"")))</f>
        <v>8</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f>IF(K55="M8",300,IF(K55="M9",40,IF(OR(K55="M1",K55="M2",K55="nvt"),150,"")))</f>
        <v>150</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1259" priority="4">
      <formula>$K$38="Geen reden om in te laten"</formula>
    </cfRule>
    <cfRule type="expression" dxfId="1258" priority="5">
      <formula>$K$38="Mogelijke reden om in te laten"</formula>
    </cfRule>
    <cfRule type="expression" dxfId="1257" priority="6">
      <formula>$K$38="Sterke reden om in te laten"</formula>
    </cfRule>
  </conditionalFormatting>
  <conditionalFormatting sqref="K39">
    <cfRule type="expression" dxfId="1256" priority="1">
      <formula>$K$39="Geen reden om in te laten"</formula>
    </cfRule>
    <cfRule type="expression" dxfId="1255" priority="2">
      <formula>$K$39="Mogelijke reden om in te laten"</formula>
    </cfRule>
    <cfRule type="expression" dxfId="1254" priority="3">
      <formula>$K$39="Sterke reden om in te laten"</formula>
    </cfRule>
  </conditionalFormatting>
  <conditionalFormatting sqref="M6">
    <cfRule type="expression" dxfId="1253" priority="149">
      <formula>$K$6=""</formula>
    </cfRule>
    <cfRule type="expression" dxfId="1252" priority="155">
      <formula>$K$6="ja"</formula>
    </cfRule>
    <cfRule type="expression" dxfId="1251" priority="157">
      <formula>$K$6="nee"</formula>
    </cfRule>
  </conditionalFormatting>
  <conditionalFormatting sqref="M7">
    <cfRule type="expression" dxfId="1250" priority="148">
      <formula>$K$7=""</formula>
    </cfRule>
    <cfRule type="expression" dxfId="1249" priority="152">
      <formula>$K$7="ja"</formula>
    </cfRule>
    <cfRule type="expression" dxfId="1248" priority="154">
      <formula>$K$7="nee"</formula>
    </cfRule>
  </conditionalFormatting>
  <conditionalFormatting sqref="M10">
    <cfRule type="expression" dxfId="1247" priority="150">
      <formula>$K$10="nee"</formula>
    </cfRule>
    <cfRule type="expression" dxfId="1246" priority="151">
      <formula>$K$10="ja"</formula>
    </cfRule>
  </conditionalFormatting>
  <conditionalFormatting sqref="M11">
    <cfRule type="expression" dxfId="1245" priority="146">
      <formula>$K$11="nee"</formula>
    </cfRule>
    <cfRule type="expression" dxfId="1244" priority="147">
      <formula>$K$11="ja"</formula>
    </cfRule>
  </conditionalFormatting>
  <conditionalFormatting sqref="M12">
    <cfRule type="expression" dxfId="1243" priority="144">
      <formula>$K$12="nee"</formula>
    </cfRule>
    <cfRule type="expression" dxfId="1242" priority="145">
      <formula>$K$12="ja"</formula>
    </cfRule>
  </conditionalFormatting>
  <conditionalFormatting sqref="M13">
    <cfRule type="expression" dxfId="1241" priority="101">
      <formula>$K$13="nee"</formula>
    </cfRule>
    <cfRule type="expression" dxfId="1240" priority="102">
      <formula>$K$13="ja"</formula>
    </cfRule>
  </conditionalFormatting>
  <conditionalFormatting sqref="M14">
    <cfRule type="expression" dxfId="1239" priority="99">
      <formula>$K$14="nee"</formula>
    </cfRule>
    <cfRule type="expression" dxfId="1238" priority="100">
      <formula>$K$14="ja"</formula>
    </cfRule>
  </conditionalFormatting>
  <conditionalFormatting sqref="M17">
    <cfRule type="expression" dxfId="1237" priority="103">
      <formula>$K$17="ja"</formula>
    </cfRule>
    <cfRule type="expression" dxfId="1236" priority="105">
      <formula>$K$17="nee"</formula>
    </cfRule>
  </conditionalFormatting>
  <conditionalFormatting sqref="M19">
    <cfRule type="expression" dxfId="1235" priority="106">
      <formula>$K$19="ja"</formula>
    </cfRule>
    <cfRule type="expression" dxfId="1234" priority="107">
      <formula>$K$19="nee"</formula>
    </cfRule>
  </conditionalFormatting>
  <conditionalFormatting sqref="N51">
    <cfRule type="expression" dxfId="1233" priority="92">
      <formula>$AA$51=3</formula>
    </cfRule>
    <cfRule type="expression" dxfId="1232" priority="93">
      <formula>$AA$51=2</formula>
    </cfRule>
    <cfRule type="expression" dxfId="1231" priority="94">
      <formula>$AA$51=1</formula>
    </cfRule>
  </conditionalFormatting>
  <conditionalFormatting sqref="N58">
    <cfRule type="expression" dxfId="1230" priority="82">
      <formula>$AA$58=1</formula>
    </cfRule>
    <cfRule type="expression" dxfId="1229" priority="83">
      <formula>$AA$58=2</formula>
    </cfRule>
  </conditionalFormatting>
  <conditionalFormatting sqref="N59">
    <cfRule type="expression" dxfId="1228" priority="80">
      <formula>$AA$59=2</formula>
    </cfRule>
    <cfRule type="expression" dxfId="1227" priority="81">
      <formula>$AA$59=1</formula>
    </cfRule>
  </conditionalFormatting>
  <conditionalFormatting sqref="N62">
    <cfRule type="expression" dxfId="1226" priority="90">
      <formula>$AA$62=2</formula>
    </cfRule>
    <cfRule type="expression" dxfId="1225" priority="91">
      <formula>$AA$62=1</formula>
    </cfRule>
  </conditionalFormatting>
  <conditionalFormatting sqref="N63">
    <cfRule type="expression" dxfId="1224" priority="46">
      <formula>$AA$63=2</formula>
    </cfRule>
    <cfRule type="expression" dxfId="1223" priority="47">
      <formula>$AA$63=1</formula>
    </cfRule>
  </conditionalFormatting>
  <conditionalFormatting sqref="N64">
    <cfRule type="expression" dxfId="1222" priority="52">
      <formula>$AA$64=2</formula>
    </cfRule>
    <cfRule type="expression" dxfId="1221" priority="53">
      <formula>$AA$64=1</formula>
    </cfRule>
  </conditionalFormatting>
  <conditionalFormatting sqref="N65">
    <cfRule type="expression" dxfId="1220" priority="50">
      <formula>$AA$65=2</formula>
    </cfRule>
    <cfRule type="expression" dxfId="1219" priority="51">
      <formula>$AA$65=1</formula>
    </cfRule>
  </conditionalFormatting>
  <conditionalFormatting sqref="N66">
    <cfRule type="expression" dxfId="1218" priority="48">
      <formula>$AA$66=2</formula>
    </cfRule>
    <cfRule type="expression" dxfId="1217" priority="49">
      <formula>$AA$66=1</formula>
    </cfRule>
  </conditionalFormatting>
  <conditionalFormatting sqref="N69">
    <cfRule type="expression" dxfId="1216" priority="74">
      <formula>$AA$69=2</formula>
    </cfRule>
    <cfRule type="expression" dxfId="1215" priority="75">
      <formula>$AA$69=1</formula>
    </cfRule>
  </conditionalFormatting>
  <conditionalFormatting sqref="N70">
    <cfRule type="expression" dxfId="1214" priority="72">
      <formula>$AA$70=2</formula>
    </cfRule>
    <cfRule type="expression" dxfId="1213" priority="73">
      <formula>$AA$70=1</formula>
    </cfRule>
  </conditionalFormatting>
  <conditionalFormatting sqref="N71">
    <cfRule type="expression" dxfId="1212" priority="70">
      <formula>$AA$71=2</formula>
    </cfRule>
    <cfRule type="expression" dxfId="1211" priority="71">
      <formula>$AA$71=1</formula>
    </cfRule>
  </conditionalFormatting>
  <conditionalFormatting sqref="N74">
    <cfRule type="expression" dxfId="1210" priority="68">
      <formula>$AA$74=2</formula>
    </cfRule>
    <cfRule type="expression" dxfId="1209" priority="69">
      <formula>$AA$74=1</formula>
    </cfRule>
  </conditionalFormatting>
  <conditionalFormatting sqref="N75">
    <cfRule type="expression" dxfId="1208" priority="86">
      <formula>$AA$75=2</formula>
    </cfRule>
    <cfRule type="expression" dxfId="1207" priority="87">
      <formula>$AA$75=1</formula>
    </cfRule>
  </conditionalFormatting>
  <conditionalFormatting sqref="N81">
    <cfRule type="expression" dxfId="1206" priority="84">
      <formula>$AB$81=2</formula>
    </cfRule>
    <cfRule type="expression" dxfId="1205" priority="85">
      <formula>$AB$81=1</formula>
    </cfRule>
  </conditionalFormatting>
  <conditionalFormatting sqref="N84">
    <cfRule type="expression" dxfId="1204" priority="27">
      <formula>$AB$84=2</formula>
    </cfRule>
    <cfRule type="expression" dxfId="1203" priority="28">
      <formula>$AB$84=1</formula>
    </cfRule>
  </conditionalFormatting>
  <conditionalFormatting sqref="N85">
    <cfRule type="expression" dxfId="1202" priority="25">
      <formula>$AB$85=2</formula>
    </cfRule>
    <cfRule type="expression" dxfId="1201" priority="26">
      <formula>$AB$85=1</formula>
    </cfRule>
  </conditionalFormatting>
  <conditionalFormatting sqref="N88">
    <cfRule type="expression" dxfId="1200" priority="66">
      <formula>$AB$88=2</formula>
    </cfRule>
    <cfRule type="expression" dxfId="1199" priority="67">
      <formula>$AB$88=1</formula>
    </cfRule>
  </conditionalFormatting>
  <conditionalFormatting sqref="N89">
    <cfRule type="expression" dxfId="1198" priority="54">
      <formula>$AA$89=2</formula>
    </cfRule>
    <cfRule type="expression" dxfId="1197" priority="55">
      <formula>$AA$89=1</formula>
    </cfRule>
  </conditionalFormatting>
  <conditionalFormatting sqref="N90">
    <cfRule type="expression" dxfId="1196" priority="64">
      <formula>$AB$90=2</formula>
    </cfRule>
    <cfRule type="expression" dxfId="1195" priority="65">
      <formula>$AB$90=1</formula>
    </cfRule>
  </conditionalFormatting>
  <conditionalFormatting sqref="N91">
    <cfRule type="expression" dxfId="1194" priority="62">
      <formula>$AB$91=2</formula>
    </cfRule>
    <cfRule type="expression" dxfId="1193" priority="63">
      <formula>$AB$91=1</formula>
    </cfRule>
  </conditionalFormatting>
  <conditionalFormatting sqref="N92">
    <cfRule type="expression" dxfId="1192" priority="60">
      <formula>$AB$92=2</formula>
    </cfRule>
    <cfRule type="expression" dxfId="1191" priority="61">
      <formula>$AB$92=1</formula>
    </cfRule>
  </conditionalFormatting>
  <conditionalFormatting sqref="N96">
    <cfRule type="expression" dxfId="1190" priority="37">
      <formula>$AA$51=1</formula>
    </cfRule>
    <cfRule type="expression" dxfId="1189" priority="38">
      <formula>$AA$51=2</formula>
    </cfRule>
    <cfRule type="expression" dxfId="1188" priority="39">
      <formula>$AA$51=3</formula>
    </cfRule>
  </conditionalFormatting>
  <conditionalFormatting sqref="N97">
    <cfRule type="expression" dxfId="1187" priority="29">
      <formula>$N$97=$AB$97</formula>
    </cfRule>
    <cfRule type="expression" dxfId="1186" priority="30">
      <formula>$N$97=$AB$96</formula>
    </cfRule>
  </conditionalFormatting>
  <conditionalFormatting sqref="N103">
    <cfRule type="expression" dxfId="1185" priority="31">
      <formula>$N$103=$AB$106</formula>
    </cfRule>
    <cfRule type="expression" dxfId="1184" priority="32">
      <formula>$N$103=$AB$105</formula>
    </cfRule>
    <cfRule type="expression" dxfId="1183" priority="33">
      <formula>$N$103=$AB$104</formula>
    </cfRule>
    <cfRule type="expression" dxfId="1182" priority="34">
      <formula>$N$103=$AB$103</formula>
    </cfRule>
  </conditionalFormatting>
  <conditionalFormatting sqref="P58">
    <cfRule type="expression" dxfId="1181" priority="23">
      <formula>$P$58="voldoet"</formula>
    </cfRule>
    <cfRule type="expression" dxfId="1180" priority="24">
      <formula>$P$58="voldoet niet"</formula>
    </cfRule>
  </conditionalFormatting>
  <conditionalFormatting sqref="P59">
    <cfRule type="expression" dxfId="1179" priority="21">
      <formula>$P$59="voldoet"</formula>
    </cfRule>
    <cfRule type="expression" dxfId="1178" priority="22">
      <formula>$P$59="voldoet niet"</formula>
    </cfRule>
  </conditionalFormatting>
  <conditionalFormatting sqref="P63">
    <cfRule type="expression" dxfId="1177" priority="19">
      <formula>$P$63="voldoet niet"</formula>
    </cfRule>
    <cfRule type="expression" dxfId="1176" priority="20">
      <formula>$P$63="voldoet"</formula>
    </cfRule>
  </conditionalFormatting>
  <conditionalFormatting sqref="P69">
    <cfRule type="expression" dxfId="1175" priority="17">
      <formula>$P$69="voldoet niet"</formula>
    </cfRule>
    <cfRule type="expression" dxfId="1174" priority="18">
      <formula>$P$69="voldoet"</formula>
    </cfRule>
  </conditionalFormatting>
  <conditionalFormatting sqref="P70">
    <cfRule type="expression" dxfId="1173" priority="15">
      <formula>$P$70="voldoet niet"</formula>
    </cfRule>
    <cfRule type="expression" dxfId="1172" priority="16">
      <formula>$P$70="voldoet"</formula>
    </cfRule>
  </conditionalFormatting>
  <conditionalFormatting sqref="P71">
    <cfRule type="expression" dxfId="1171" priority="13">
      <formula>$P$71="voldoet niet"</formula>
    </cfRule>
    <cfRule type="expression" dxfId="1170" priority="14">
      <formula>$P$71="voldoet"</formula>
    </cfRule>
  </conditionalFormatting>
  <conditionalFormatting sqref="P74">
    <cfRule type="expression" dxfId="1169" priority="11">
      <formula>$P$74="voldoet niet"</formula>
    </cfRule>
    <cfRule type="expression" dxfId="1168" priority="12">
      <formula>$P$74="voldoet"</formula>
    </cfRule>
  </conditionalFormatting>
  <conditionalFormatting sqref="P75">
    <cfRule type="expression" dxfId="1167" priority="9">
      <formula>$P$75="voldoet niet"</formula>
    </cfRule>
    <cfRule type="expression" dxfId="1166" priority="10">
      <formula>$P$75="voldoet"</formula>
    </cfRule>
  </conditionalFormatting>
  <conditionalFormatting sqref="P78">
    <cfRule type="expression" dxfId="1165" priority="7">
      <formula>$P$78="voldoet niet"</formula>
    </cfRule>
    <cfRule type="expression" dxfId="1164" priority="8">
      <formula>$P$78="voldoet"</formula>
    </cfRule>
  </conditionalFormatting>
  <dataValidations count="11">
    <dataValidation type="list" errorStyle="warning" showErrorMessage="1" sqref="K6:K7 K19 K12:K14 K10 K17 K22 K24:K34" xr:uid="{911FD4BB-4501-4ED8-A8F2-45616A0636E1}">
      <formula1>$AA$6:$AA$7</formula1>
    </dataValidation>
    <dataValidation type="list" errorStyle="warning" allowBlank="1" showErrorMessage="1" sqref="K11" xr:uid="{DEEA3C8E-8E0D-4477-ACCA-3373B3A44DBA}">
      <formula1>$AA$6:$AA$7</formula1>
    </dataValidation>
    <dataValidation errorStyle="warning" showErrorMessage="1" sqref="K41:K43 K18 K35:K36 K23" xr:uid="{7D3DA28A-E9F9-4573-BC2E-4F715FC57F9F}"/>
    <dataValidation type="list" allowBlank="1" showInputMessage="1" showErrorMessage="1" sqref="K55" xr:uid="{4506B6C8-B53E-4D4F-9FA6-9389F7B4610F}">
      <formula1>$AA$22:$AA$26</formula1>
    </dataValidation>
    <dataValidation type="list" allowBlank="1" showInputMessage="1" showErrorMessage="1" sqref="J78 J81 J90:J92 J84:J85" xr:uid="{2E3CAB87-BAA4-4B4F-96B2-03A36096805E}">
      <formula1>$AA$6:$AA$7</formula1>
    </dataValidation>
    <dataValidation type="list" allowBlank="1" showInputMessage="1" showErrorMessage="1" sqref="K47" xr:uid="{0B362839-392A-4AD0-B2A9-F6CE417BDBE7}">
      <formula1>$AA$17:$AA$21</formula1>
    </dataValidation>
    <dataValidation type="list" allowBlank="1" showInputMessage="1" showErrorMessage="1" sqref="K48 K50" xr:uid="{4F211884-D7B7-480C-AE80-3490B941DE03}">
      <formula1>$AA$32:$AA$34</formula1>
    </dataValidation>
    <dataValidation type="list" errorStyle="warning" showErrorMessage="1" sqref="K46" xr:uid="{B537A1D8-65AC-4B5A-A804-75F47296F4EE}">
      <formula1>$AB$45:$AB$50</formula1>
    </dataValidation>
    <dataValidation type="list" allowBlank="1" showInputMessage="1" showErrorMessage="1" sqref="N103" xr:uid="{74662398-8FE6-448A-8CE5-7247B24E6743}">
      <formula1>$AB$103:$AB$106</formula1>
    </dataValidation>
    <dataValidation type="list" allowBlank="1" showInputMessage="1" showErrorMessage="1" sqref="N97" xr:uid="{B4E17CB9-B606-4DBF-AADA-22F970D46D78}">
      <formula1>$AB$96:$AB$97</formula1>
    </dataValidation>
    <dataValidation type="list" allowBlank="1" showInputMessage="1" showErrorMessage="1" sqref="K38:K39" xr:uid="{3BE3EF7E-8ABE-4878-A978-0691B7F366B2}">
      <formula1>$P$12:$P$14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92A1-BACF-4C66-96A0-2174165F7FF1}">
  <dimension ref="A1:AN107"/>
  <sheetViews>
    <sheetView workbookViewId="0"/>
  </sheetViews>
  <sheetFormatPr defaultRowHeight="13.2" x14ac:dyDescent="0.3"/>
  <cols>
    <col min="1" max="1" width="37.5" customWidth="1"/>
    <col min="9" max="9" width="11.875" customWidth="1"/>
    <col min="12" max="12" width="10.5" bestFit="1" customWidth="1"/>
    <col min="13" max="13" width="10.25" customWidth="1"/>
    <col min="27" max="28" width="9" hidden="1" customWidth="1"/>
  </cols>
  <sheetData>
    <row r="1" spans="1:40" ht="19.2" x14ac:dyDescent="0.45">
      <c r="A1" s="36" t="s">
        <v>404</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277</v>
      </c>
      <c r="J5" s="21" t="s">
        <v>278</v>
      </c>
      <c r="M5" s="2" t="s">
        <v>279</v>
      </c>
    </row>
    <row r="6" spans="1:40" x14ac:dyDescent="0.3">
      <c r="A6" t="s">
        <v>399</v>
      </c>
      <c r="K6" s="4"/>
      <c r="M6" s="37"/>
      <c r="O6" s="54" t="s">
        <v>281</v>
      </c>
      <c r="P6" s="55"/>
      <c r="Q6" s="55"/>
      <c r="R6" s="55"/>
      <c r="S6" s="55"/>
      <c r="T6" s="55"/>
      <c r="U6" s="55"/>
      <c r="V6" s="55"/>
      <c r="W6" s="55"/>
      <c r="X6" s="55"/>
      <c r="Y6" s="56"/>
      <c r="AA6" t="s">
        <v>231</v>
      </c>
    </row>
    <row r="7" spans="1:40" ht="13.8" thickBot="1" x14ac:dyDescent="0.35">
      <c r="A7" t="s">
        <v>400</v>
      </c>
      <c r="K7" s="4"/>
      <c r="M7" s="38"/>
      <c r="O7" s="57" t="s">
        <v>283</v>
      </c>
      <c r="P7" s="58"/>
      <c r="Q7" s="58"/>
      <c r="R7" s="58"/>
      <c r="S7" s="58"/>
      <c r="T7" s="58"/>
      <c r="U7" s="58"/>
      <c r="V7" s="58"/>
      <c r="W7" s="58"/>
      <c r="X7" s="58"/>
      <c r="Y7" s="59"/>
      <c r="AA7" t="s">
        <v>232</v>
      </c>
    </row>
    <row r="8" spans="1:40" x14ac:dyDescent="0.3">
      <c r="O8" s="57" t="s">
        <v>492</v>
      </c>
      <c r="P8" s="58"/>
      <c r="Q8" s="58"/>
      <c r="R8" s="58"/>
      <c r="S8" s="58"/>
      <c r="T8" s="58"/>
      <c r="U8" s="58"/>
      <c r="V8" s="58"/>
      <c r="W8" s="58"/>
      <c r="X8" s="58"/>
      <c r="Y8" s="59"/>
    </row>
    <row r="9" spans="1:40" ht="13.8" thickBot="1" x14ac:dyDescent="0.35">
      <c r="A9" s="2" t="s">
        <v>401</v>
      </c>
      <c r="O9" s="67" t="s">
        <v>486</v>
      </c>
      <c r="P9" s="61"/>
      <c r="Q9" s="61"/>
      <c r="R9" s="61"/>
      <c r="S9" s="61"/>
      <c r="T9" s="61"/>
      <c r="U9" s="61"/>
      <c r="V9" s="61"/>
      <c r="W9" s="61"/>
      <c r="X9" s="61"/>
      <c r="Y9" s="62"/>
    </row>
    <row r="10" spans="1:40" ht="13.8" thickBot="1" x14ac:dyDescent="0.35">
      <c r="A10" s="2" t="s">
        <v>291</v>
      </c>
      <c r="K10" s="7"/>
      <c r="M10" s="5"/>
    </row>
    <row r="11" spans="1:40" x14ac:dyDescent="0.3">
      <c r="A11" s="2" t="s">
        <v>291</v>
      </c>
      <c r="K11" s="7"/>
      <c r="M11" s="8"/>
      <c r="O11" s="12" t="s">
        <v>209</v>
      </c>
      <c r="P11" s="13"/>
      <c r="Q11" s="13"/>
      <c r="R11" s="13"/>
      <c r="S11" s="14"/>
    </row>
    <row r="12" spans="1:40" x14ac:dyDescent="0.3">
      <c r="A12" s="2" t="s">
        <v>291</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7" ht="13.8" thickBot="1" x14ac:dyDescent="0.35">
      <c r="A17" t="s">
        <v>405</v>
      </c>
      <c r="J17" s="1"/>
      <c r="K17" s="7"/>
      <c r="M17" s="9"/>
      <c r="AA17" t="s">
        <v>292</v>
      </c>
    </row>
    <row r="18" spans="1:27" ht="13.8" thickBot="1" x14ac:dyDescent="0.35">
      <c r="AA18" t="s">
        <v>294</v>
      </c>
    </row>
    <row r="19" spans="1:27" ht="13.8" thickBot="1" x14ac:dyDescent="0.35">
      <c r="A19" s="2" t="s">
        <v>403</v>
      </c>
      <c r="K19" s="7"/>
      <c r="M19" s="9"/>
      <c r="AA19" t="s">
        <v>296</v>
      </c>
    </row>
    <row r="20" spans="1:27" x14ac:dyDescent="0.3">
      <c r="A20" s="1"/>
      <c r="AA20" t="s">
        <v>297</v>
      </c>
    </row>
    <row r="21" spans="1:27" s="10" customFormat="1" ht="13.8" thickBot="1" x14ac:dyDescent="0.35">
      <c r="A21" s="22" t="s">
        <v>298</v>
      </c>
      <c r="AA21" s="10" t="s">
        <v>299</v>
      </c>
    </row>
    <row r="22" spans="1:27" ht="13.8" thickBot="1" x14ac:dyDescent="0.35">
      <c r="A22" t="s">
        <v>300</v>
      </c>
      <c r="B22" t="s">
        <v>301</v>
      </c>
      <c r="K22" s="7"/>
      <c r="M22" s="9" t="str">
        <f>IF(K22="","",IF(K22="ja","Sterke / mogelijke reden om in te laten","Geen reden om in te laten"))</f>
        <v/>
      </c>
      <c r="AA22" t="s">
        <v>91</v>
      </c>
    </row>
    <row r="23" spans="1:27" ht="13.8" thickBot="1" x14ac:dyDescent="0.35">
      <c r="C23" t="s">
        <v>302</v>
      </c>
      <c r="M23" t="str">
        <f t="shared" ref="M23:M34" si="0">IF(K23="","",IF(K23="ja","Sterke / mogelijke reden om in te laten","Geen reden om in te laten"))</f>
        <v/>
      </c>
      <c r="Q23" s="54" t="s">
        <v>303</v>
      </c>
      <c r="R23" s="55"/>
      <c r="S23" s="55"/>
      <c r="T23" s="55"/>
      <c r="U23" s="55"/>
      <c r="V23" s="55"/>
      <c r="W23" s="55"/>
      <c r="X23" s="55"/>
      <c r="Y23" s="56"/>
      <c r="AA23" t="s">
        <v>94</v>
      </c>
    </row>
    <row r="24" spans="1:27" x14ac:dyDescent="0.3">
      <c r="B24" t="s">
        <v>528</v>
      </c>
      <c r="K24" s="7"/>
      <c r="M24" s="5" t="str">
        <f t="shared" si="0"/>
        <v/>
      </c>
      <c r="Q24" s="79" t="s">
        <v>305</v>
      </c>
      <c r="R24" s="58"/>
      <c r="S24" s="58"/>
      <c r="T24" s="58"/>
      <c r="U24" s="58"/>
      <c r="V24" s="58"/>
      <c r="W24" s="58"/>
      <c r="X24" s="58"/>
      <c r="Y24" s="59"/>
      <c r="AA24" t="s">
        <v>99</v>
      </c>
    </row>
    <row r="25" spans="1:27" x14ac:dyDescent="0.3">
      <c r="B25" t="s">
        <v>304</v>
      </c>
      <c r="K25" s="7"/>
      <c r="M25" s="8" t="str">
        <f t="shared" si="0"/>
        <v/>
      </c>
      <c r="Q25" s="57" t="s">
        <v>308</v>
      </c>
      <c r="R25" s="58"/>
      <c r="S25" s="58"/>
      <c r="T25" s="58"/>
      <c r="U25" s="58"/>
      <c r="V25" s="58"/>
      <c r="W25" s="58"/>
      <c r="X25" s="58"/>
      <c r="Y25" s="59"/>
      <c r="AA25" t="s">
        <v>101</v>
      </c>
    </row>
    <row r="26" spans="1:27" x14ac:dyDescent="0.3">
      <c r="B26" t="s">
        <v>307</v>
      </c>
      <c r="K26" s="7"/>
      <c r="M26" s="8" t="str">
        <f t="shared" si="0"/>
        <v/>
      </c>
      <c r="Q26" s="57" t="s">
        <v>311</v>
      </c>
      <c r="R26" s="58"/>
      <c r="S26" s="58"/>
      <c r="T26" s="58"/>
      <c r="U26" s="58"/>
      <c r="V26" s="58"/>
      <c r="W26" s="58"/>
      <c r="X26" s="58"/>
      <c r="Y26" s="59"/>
      <c r="AA26" t="s">
        <v>107</v>
      </c>
    </row>
    <row r="27" spans="1:27" x14ac:dyDescent="0.3">
      <c r="B27" t="s">
        <v>310</v>
      </c>
      <c r="K27" s="7"/>
      <c r="M27" s="8" t="str">
        <f t="shared" si="0"/>
        <v/>
      </c>
      <c r="Q27" s="67" t="s">
        <v>313</v>
      </c>
      <c r="R27" s="61"/>
      <c r="S27" s="61"/>
      <c r="T27" s="61"/>
      <c r="U27" s="61"/>
      <c r="V27" s="61"/>
      <c r="W27" s="61"/>
      <c r="X27" s="61"/>
      <c r="Y27" s="62"/>
      <c r="AA27" t="s">
        <v>98</v>
      </c>
    </row>
    <row r="28" spans="1:27" x14ac:dyDescent="0.3">
      <c r="B28" t="s">
        <v>529</v>
      </c>
      <c r="K28" s="7"/>
      <c r="M28" s="8" t="str">
        <f t="shared" si="0"/>
        <v/>
      </c>
      <c r="Q28" s="58"/>
      <c r="R28" s="58"/>
      <c r="S28" s="58"/>
      <c r="T28" s="58"/>
      <c r="U28" s="58"/>
      <c r="V28" s="58"/>
      <c r="W28" s="58"/>
      <c r="X28" s="58"/>
      <c r="Y28" s="58"/>
    </row>
    <row r="29" spans="1:27" x14ac:dyDescent="0.3">
      <c r="B29" t="s">
        <v>312</v>
      </c>
      <c r="K29" s="7"/>
      <c r="M29" s="8" t="str">
        <f t="shared" si="0"/>
        <v/>
      </c>
      <c r="Q29" s="58"/>
      <c r="R29" s="58"/>
      <c r="S29" s="58"/>
      <c r="T29" s="58"/>
      <c r="U29" s="58"/>
      <c r="V29" s="58"/>
      <c r="W29" s="58"/>
      <c r="X29" s="58"/>
      <c r="Y29" s="58"/>
    </row>
    <row r="30" spans="1:27" x14ac:dyDescent="0.3">
      <c r="B30" t="s">
        <v>314</v>
      </c>
      <c r="K30" s="7"/>
      <c r="M30" s="8" t="str">
        <f t="shared" si="0"/>
        <v/>
      </c>
    </row>
    <row r="31" spans="1:27" x14ac:dyDescent="0.3">
      <c r="B31" t="s">
        <v>315</v>
      </c>
      <c r="K31" s="7"/>
      <c r="M31" s="8" t="str">
        <f t="shared" si="0"/>
        <v/>
      </c>
    </row>
    <row r="32" spans="1:27" x14ac:dyDescent="0.3">
      <c r="B32" t="s">
        <v>316</v>
      </c>
      <c r="K32" s="7"/>
      <c r="M32" s="8" t="str">
        <f t="shared" si="0"/>
        <v/>
      </c>
      <c r="AA32" t="s">
        <v>317</v>
      </c>
    </row>
    <row r="33" spans="1:28" x14ac:dyDescent="0.3">
      <c r="B33" t="s">
        <v>318</v>
      </c>
      <c r="K33" s="7"/>
      <c r="M33" s="8" t="str">
        <f t="shared" si="0"/>
        <v/>
      </c>
      <c r="AA33" t="s">
        <v>319</v>
      </c>
    </row>
    <row r="34" spans="1:28" ht="13.8" thickBot="1" x14ac:dyDescent="0.35">
      <c r="B34" t="s">
        <v>320</v>
      </c>
      <c r="K34" s="7"/>
      <c r="M34" s="6" t="str">
        <f t="shared" si="0"/>
        <v/>
      </c>
      <c r="AA34"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v>0.15</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2.8</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v>5.5</v>
      </c>
      <c r="M63" t="str">
        <f>IF(OR(K55="M4",K55="M10"),8,IF(OR(K55="M3",K55="M6",K55="M7",K55="nvt"),8.5,""))</f>
        <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t="str">
        <f>IF(K55="M4",150,IF(OR(K55="M3",K55="M6",K55="M7",K55="M10",K55="nvt"),300,""))</f>
        <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1163" priority="4">
      <formula>$K$38="Geen reden om in te laten"</formula>
    </cfRule>
    <cfRule type="expression" dxfId="1162" priority="5">
      <formula>$K$38="Mogelijke reden om in te laten"</formula>
    </cfRule>
    <cfRule type="expression" dxfId="1161" priority="6">
      <formula>$K$38="Sterke reden om in te laten"</formula>
    </cfRule>
  </conditionalFormatting>
  <conditionalFormatting sqref="K39">
    <cfRule type="expression" dxfId="1160" priority="1">
      <formula>$K$39="Geen reden om in te laten"</formula>
    </cfRule>
    <cfRule type="expression" dxfId="1159" priority="2">
      <formula>$K$39="Mogelijke reden om in te laten"</formula>
    </cfRule>
    <cfRule type="expression" dxfId="1158" priority="3">
      <formula>$K$39="Sterke reden om in te laten"</formula>
    </cfRule>
  </conditionalFormatting>
  <conditionalFormatting sqref="M6">
    <cfRule type="expression" dxfId="1157" priority="59">
      <formula>$K$6=""</formula>
    </cfRule>
    <cfRule type="expression" dxfId="1156" priority="64">
      <formula>$K$6="ja"</formula>
    </cfRule>
    <cfRule type="expression" dxfId="1155" priority="65">
      <formula>$K$6="nee"</formula>
    </cfRule>
  </conditionalFormatting>
  <conditionalFormatting sqref="M7">
    <cfRule type="expression" dxfId="1154" priority="58">
      <formula>$K$7=""</formula>
    </cfRule>
    <cfRule type="expression" dxfId="1153" priority="62">
      <formula>$K$7="ja"</formula>
    </cfRule>
    <cfRule type="expression" dxfId="1152" priority="63">
      <formula>$K$7="nee"</formula>
    </cfRule>
  </conditionalFormatting>
  <conditionalFormatting sqref="M10">
    <cfRule type="expression" dxfId="1151" priority="60">
      <formula>$K$10="nee"</formula>
    </cfRule>
    <cfRule type="expression" dxfId="1150" priority="61">
      <formula>$K$10="ja"</formula>
    </cfRule>
  </conditionalFormatting>
  <conditionalFormatting sqref="M11">
    <cfRule type="expression" dxfId="1149" priority="56">
      <formula>$K$11="nee"</formula>
    </cfRule>
    <cfRule type="expression" dxfId="1148" priority="57">
      <formula>$K$11="ja"</formula>
    </cfRule>
  </conditionalFormatting>
  <conditionalFormatting sqref="M12">
    <cfRule type="expression" dxfId="1147" priority="54">
      <formula>$K$12="nee"</formula>
    </cfRule>
    <cfRule type="expression" dxfId="1146" priority="55">
      <formula>$K$12="ja"</formula>
    </cfRule>
  </conditionalFormatting>
  <conditionalFormatting sqref="M13">
    <cfRule type="expression" dxfId="1145" priority="48">
      <formula>$K$13="nee"</formula>
    </cfRule>
    <cfRule type="expression" dxfId="1144" priority="49">
      <formula>$K$13="ja"</formula>
    </cfRule>
  </conditionalFormatting>
  <conditionalFormatting sqref="M14">
    <cfRule type="expression" dxfId="1143" priority="46">
      <formula>$K$14="nee"</formula>
    </cfRule>
    <cfRule type="expression" dxfId="1142" priority="47">
      <formula>$K$14="ja"</formula>
    </cfRule>
  </conditionalFormatting>
  <conditionalFormatting sqref="M17">
    <cfRule type="expression" dxfId="1141" priority="50">
      <formula>$K$17="ja"</formula>
    </cfRule>
    <cfRule type="expression" dxfId="1140" priority="51">
      <formula>$K$17="nee"</formula>
    </cfRule>
  </conditionalFormatting>
  <conditionalFormatting sqref="M19">
    <cfRule type="expression" dxfId="1139" priority="52">
      <formula>$K$19="ja"</formula>
    </cfRule>
    <cfRule type="expression" dxfId="1138" priority="53">
      <formula>$K$19="nee"</formula>
    </cfRule>
  </conditionalFormatting>
  <conditionalFormatting sqref="N51">
    <cfRule type="expression" dxfId="1137" priority="142">
      <formula>$AA$51=3</formula>
    </cfRule>
    <cfRule type="expression" dxfId="1136" priority="143">
      <formula>$AA$51=2</formula>
    </cfRule>
    <cfRule type="expression" dxfId="1135" priority="144">
      <formula>$AA$51=1</formula>
    </cfRule>
  </conditionalFormatting>
  <conditionalFormatting sqref="N58">
    <cfRule type="expression" dxfId="1134" priority="96">
      <formula>$AA$58=1</formula>
    </cfRule>
    <cfRule type="expression" dxfId="1133" priority="97">
      <formula>$AA$58=2</formula>
    </cfRule>
  </conditionalFormatting>
  <conditionalFormatting sqref="N59">
    <cfRule type="expression" dxfId="1132" priority="94">
      <formula>$AA$59=2</formula>
    </cfRule>
    <cfRule type="expression" dxfId="1131" priority="95">
      <formula>$AA$59=1</formula>
    </cfRule>
  </conditionalFormatting>
  <conditionalFormatting sqref="N62">
    <cfRule type="expression" dxfId="1130" priority="102">
      <formula>$AA$62=2</formula>
    </cfRule>
    <cfRule type="expression" dxfId="1129" priority="103">
      <formula>$AA$62=1</formula>
    </cfRule>
  </conditionalFormatting>
  <conditionalFormatting sqref="N63">
    <cfRule type="expression" dxfId="1128" priority="66">
      <formula>$AA$63=2</formula>
    </cfRule>
    <cfRule type="expression" dxfId="1127" priority="67">
      <formula>$AA$63=1</formula>
    </cfRule>
  </conditionalFormatting>
  <conditionalFormatting sqref="N64">
    <cfRule type="expression" dxfId="1126" priority="72">
      <formula>$AA$64=2</formula>
    </cfRule>
    <cfRule type="expression" dxfId="1125" priority="73">
      <formula>$AA$64=1</formula>
    </cfRule>
  </conditionalFormatting>
  <conditionalFormatting sqref="N65">
    <cfRule type="expression" dxfId="1124" priority="70">
      <formula>$AA$65=2</formula>
    </cfRule>
    <cfRule type="expression" dxfId="1123" priority="71">
      <formula>$AA$65=1</formula>
    </cfRule>
  </conditionalFormatting>
  <conditionalFormatting sqref="N66">
    <cfRule type="expression" dxfId="1122" priority="68">
      <formula>$AA$66=2</formula>
    </cfRule>
    <cfRule type="expression" dxfId="1121" priority="69">
      <formula>$AA$66=1</formula>
    </cfRule>
  </conditionalFormatting>
  <conditionalFormatting sqref="N69">
    <cfRule type="expression" dxfId="1120" priority="92">
      <formula>$AA$69=2</formula>
    </cfRule>
    <cfRule type="expression" dxfId="1119" priority="93">
      <formula>$AA$69=1</formula>
    </cfRule>
  </conditionalFormatting>
  <conditionalFormatting sqref="N70">
    <cfRule type="expression" dxfId="1118" priority="90">
      <formula>$AA$70=2</formula>
    </cfRule>
    <cfRule type="expression" dxfId="1117" priority="91">
      <formula>$AA$70=1</formula>
    </cfRule>
  </conditionalFormatting>
  <conditionalFormatting sqref="N71">
    <cfRule type="expression" dxfId="1116" priority="88">
      <formula>$AA$71=2</formula>
    </cfRule>
    <cfRule type="expression" dxfId="1115" priority="89">
      <formula>$AA$71=1</formula>
    </cfRule>
  </conditionalFormatting>
  <conditionalFormatting sqref="N74">
    <cfRule type="expression" dxfId="1114" priority="86">
      <formula>$AA$74=2</formula>
    </cfRule>
    <cfRule type="expression" dxfId="1113" priority="87">
      <formula>$AA$74=1</formula>
    </cfRule>
  </conditionalFormatting>
  <conditionalFormatting sqref="N75">
    <cfRule type="expression" dxfId="1112" priority="100">
      <formula>$AA$75=2</formula>
    </cfRule>
    <cfRule type="expression" dxfId="1111" priority="101">
      <formula>$AA$75=1</formula>
    </cfRule>
  </conditionalFormatting>
  <conditionalFormatting sqref="N81">
    <cfRule type="expression" dxfId="1110" priority="98">
      <formula>$AB$81=2</formula>
    </cfRule>
    <cfRule type="expression" dxfId="1109" priority="99">
      <formula>$AB$81=1</formula>
    </cfRule>
  </conditionalFormatting>
  <conditionalFormatting sqref="N84">
    <cfRule type="expression" dxfId="1108" priority="27">
      <formula>$AB$84=2</formula>
    </cfRule>
    <cfRule type="expression" dxfId="1107" priority="28">
      <formula>$AB$84=1</formula>
    </cfRule>
  </conditionalFormatting>
  <conditionalFormatting sqref="N85">
    <cfRule type="expression" dxfId="1106" priority="25">
      <formula>$AB$85=2</formula>
    </cfRule>
    <cfRule type="expression" dxfId="1105" priority="26">
      <formula>$AB$85=1</formula>
    </cfRule>
  </conditionalFormatting>
  <conditionalFormatting sqref="N88">
    <cfRule type="expression" dxfId="1104" priority="84">
      <formula>$AB$88=2</formula>
    </cfRule>
    <cfRule type="expression" dxfId="1103" priority="85">
      <formula>$AB$88=1</formula>
    </cfRule>
  </conditionalFormatting>
  <conditionalFormatting sqref="N89">
    <cfRule type="expression" dxfId="1102" priority="74">
      <formula>$AA$89=2</formula>
    </cfRule>
    <cfRule type="expression" dxfId="1101" priority="75">
      <formula>$AA$89=1</formula>
    </cfRule>
  </conditionalFormatting>
  <conditionalFormatting sqref="N90">
    <cfRule type="expression" dxfId="1100" priority="82">
      <formula>$AB$90=2</formula>
    </cfRule>
    <cfRule type="expression" dxfId="1099" priority="83">
      <formula>$AB$90=1</formula>
    </cfRule>
  </conditionalFormatting>
  <conditionalFormatting sqref="N91">
    <cfRule type="expression" dxfId="1098" priority="80">
      <formula>$AB$91=2</formula>
    </cfRule>
    <cfRule type="expression" dxfId="1097" priority="81">
      <formula>$AB$91=1</formula>
    </cfRule>
  </conditionalFormatting>
  <conditionalFormatting sqref="N92">
    <cfRule type="expression" dxfId="1096" priority="78">
      <formula>$AB$92=2</formula>
    </cfRule>
    <cfRule type="expression" dxfId="1095" priority="79">
      <formula>$AB$92=1</formula>
    </cfRule>
  </conditionalFormatting>
  <conditionalFormatting sqref="N96">
    <cfRule type="expression" dxfId="1094" priority="37">
      <formula>$AA$51=1</formula>
    </cfRule>
    <cfRule type="expression" dxfId="1093" priority="38">
      <formula>$AA$51=2</formula>
    </cfRule>
    <cfRule type="expression" dxfId="1092" priority="39">
      <formula>$AA$51=3</formula>
    </cfRule>
  </conditionalFormatting>
  <conditionalFormatting sqref="N97">
    <cfRule type="expression" dxfId="1091" priority="29">
      <formula>$N$97=$AB$97</formula>
    </cfRule>
    <cfRule type="expression" dxfId="1090" priority="30">
      <formula>$N$97=$AB$96</formula>
    </cfRule>
  </conditionalFormatting>
  <conditionalFormatting sqref="N103">
    <cfRule type="expression" dxfId="1089" priority="31">
      <formula>$N$103=$AB$106</formula>
    </cfRule>
    <cfRule type="expression" dxfId="1088" priority="32">
      <formula>$N$103=$AB$105</formula>
    </cfRule>
    <cfRule type="expression" dxfId="1087" priority="33">
      <formula>$N$103=$AB$104</formula>
    </cfRule>
    <cfRule type="expression" dxfId="1086" priority="34">
      <formula>$N$103=$AB$103</formula>
    </cfRule>
  </conditionalFormatting>
  <conditionalFormatting sqref="P58">
    <cfRule type="expression" dxfId="1085" priority="23">
      <formula>$P$58="voldoet"</formula>
    </cfRule>
    <cfRule type="expression" dxfId="1084" priority="24">
      <formula>$P$58="voldoet niet"</formula>
    </cfRule>
  </conditionalFormatting>
  <conditionalFormatting sqref="P59">
    <cfRule type="expression" dxfId="1083" priority="21">
      <formula>$P$59="voldoet"</formula>
    </cfRule>
    <cfRule type="expression" dxfId="1082" priority="22">
      <formula>$P$59="voldoet niet"</formula>
    </cfRule>
  </conditionalFormatting>
  <conditionalFormatting sqref="P63">
    <cfRule type="expression" dxfId="1081" priority="19">
      <formula>$P$63="voldoet niet"</formula>
    </cfRule>
    <cfRule type="expression" dxfId="1080" priority="20">
      <formula>$P$63="voldoet"</formula>
    </cfRule>
  </conditionalFormatting>
  <conditionalFormatting sqref="P69">
    <cfRule type="expression" dxfId="1079" priority="17">
      <formula>$P$69="voldoet niet"</formula>
    </cfRule>
    <cfRule type="expression" dxfId="1078" priority="18">
      <formula>$P$69="voldoet"</formula>
    </cfRule>
  </conditionalFormatting>
  <conditionalFormatting sqref="P70">
    <cfRule type="expression" dxfId="1077" priority="15">
      <formula>$P$70="voldoet niet"</formula>
    </cfRule>
    <cfRule type="expression" dxfId="1076" priority="16">
      <formula>$P$70="voldoet"</formula>
    </cfRule>
  </conditionalFormatting>
  <conditionalFormatting sqref="P71">
    <cfRule type="expression" dxfId="1075" priority="13">
      <formula>$P$71="voldoet niet"</formula>
    </cfRule>
    <cfRule type="expression" dxfId="1074" priority="14">
      <formula>$P$71="voldoet"</formula>
    </cfRule>
  </conditionalFormatting>
  <conditionalFormatting sqref="P74">
    <cfRule type="expression" dxfId="1073" priority="11">
      <formula>$P$74="voldoet niet"</formula>
    </cfRule>
    <cfRule type="expression" dxfId="1072" priority="12">
      <formula>$P$74="voldoet"</formula>
    </cfRule>
  </conditionalFormatting>
  <conditionalFormatting sqref="P75">
    <cfRule type="expression" dxfId="1071" priority="9">
      <formula>$P$75="voldoet niet"</formula>
    </cfRule>
    <cfRule type="expression" dxfId="1070" priority="10">
      <formula>$P$75="voldoet"</formula>
    </cfRule>
  </conditionalFormatting>
  <conditionalFormatting sqref="P78">
    <cfRule type="expression" dxfId="1069" priority="7">
      <formula>$P$78="voldoet niet"</formula>
    </cfRule>
    <cfRule type="expression" dxfId="1068" priority="8">
      <formula>$P$78="voldoet"</formula>
    </cfRule>
  </conditionalFormatting>
  <dataValidations count="12">
    <dataValidation type="list" allowBlank="1" showInputMessage="1" showErrorMessage="1" sqref="J78 J81 J90:J92 J84:J85" xr:uid="{9C2A71A4-76C0-4F0E-8F95-367E39592457}">
      <formula1>$AA$6:$AA$7</formula1>
    </dataValidation>
    <dataValidation type="list" allowBlank="1" showInputMessage="1" showErrorMessage="1" sqref="K55" xr:uid="{37F77AAD-D3BB-47C6-8F85-DCB8AC8D762E}">
      <formula1>$AA$22:$AA$27</formula1>
    </dataValidation>
    <dataValidation errorStyle="warning" showErrorMessage="1" sqref="K41:K43 K18 K35:K36 K23" xr:uid="{2A22BEFD-D2CC-4EA4-8D35-2F8ABA407F89}"/>
    <dataValidation type="list" errorStyle="warning" allowBlank="1" showErrorMessage="1" sqref="K11" xr:uid="{942FBB0F-CA87-4ADB-870E-369EC6167C39}">
      <formula1>$AA$6:$AA$7</formula1>
    </dataValidation>
    <dataValidation type="list" errorStyle="warning" showErrorMessage="1" sqref="K6:K7 K12:K14 K10 K19 K22 K24:K34" xr:uid="{DF5F63D5-D677-4776-B511-2102816156B1}">
      <formula1>$AA$6:$AA$7</formula1>
    </dataValidation>
    <dataValidation type="list" errorStyle="warning" showErrorMessage="1" sqref="K17" xr:uid="{AC577EB3-2604-43EE-B79E-DD4546C04F83}">
      <formula1>$AA$10:$AA$12</formula1>
    </dataValidation>
    <dataValidation type="list" allowBlank="1" showInputMessage="1" showErrorMessage="1" sqref="K50 K48" xr:uid="{57C8F966-A2DB-491A-8C43-8F6641F9F63D}">
      <formula1>$AA$32:$AA$34</formula1>
    </dataValidation>
    <dataValidation type="list" allowBlank="1" showInputMessage="1" showErrorMessage="1" sqref="K47" xr:uid="{24621A6E-6916-44BA-A276-2C4EE613F629}">
      <formula1>$AA$17:$AA$21</formula1>
    </dataValidation>
    <dataValidation type="list" errorStyle="warning" showErrorMessage="1" sqref="K46" xr:uid="{FCA21589-1827-4CD1-A5DF-3EEBE22030E3}">
      <formula1>$AB$45:$AB$50</formula1>
    </dataValidation>
    <dataValidation type="list" allowBlank="1" showInputMessage="1" showErrorMessage="1" sqref="N97" xr:uid="{F4B1C7A7-1ABA-4402-BBAF-0E831CBFB530}">
      <formula1>$AB$96:$AB$97</formula1>
    </dataValidation>
    <dataValidation type="list" allowBlank="1" showInputMessage="1" showErrorMessage="1" sqref="N103" xr:uid="{B1B6367D-8AC4-4E07-BB92-E81B26FB5377}">
      <formula1>$AB$103:$AB$106</formula1>
    </dataValidation>
    <dataValidation type="list" allowBlank="1" showInputMessage="1" showErrorMessage="1" sqref="K38:K39" xr:uid="{DD514378-AD9A-4BC7-B9CB-6331B0B55A68}">
      <formula1>$P$12:$P$14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2A91-871A-4817-95DE-DE1965986CE0}">
  <dimension ref="A1:K6"/>
  <sheetViews>
    <sheetView workbookViewId="0"/>
  </sheetViews>
  <sheetFormatPr defaultRowHeight="13.2" x14ac:dyDescent="0.3"/>
  <cols>
    <col min="1" max="1" width="37.625" customWidth="1"/>
  </cols>
  <sheetData>
    <row r="1" spans="1:11" ht="19.2" x14ac:dyDescent="0.45">
      <c r="A1" s="36" t="s">
        <v>406</v>
      </c>
    </row>
    <row r="5" spans="1:11" x14ac:dyDescent="0.3">
      <c r="A5" s="54" t="s">
        <v>407</v>
      </c>
      <c r="B5" s="55"/>
      <c r="C5" s="55"/>
      <c r="D5" s="55"/>
      <c r="E5" s="55"/>
      <c r="F5" s="55"/>
      <c r="G5" s="55"/>
      <c r="H5" s="55"/>
      <c r="I5" s="55"/>
      <c r="J5" s="55"/>
      <c r="K5" s="56"/>
    </row>
    <row r="6" spans="1:11" x14ac:dyDescent="0.3">
      <c r="A6" s="67" t="s">
        <v>408</v>
      </c>
      <c r="B6" s="61"/>
      <c r="C6" s="61"/>
      <c r="D6" s="61"/>
      <c r="E6" s="61"/>
      <c r="F6" s="61"/>
      <c r="G6" s="61"/>
      <c r="H6" s="61"/>
      <c r="I6" s="61"/>
      <c r="J6" s="61"/>
      <c r="K6" s="6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32E3-BA75-4AC0-9805-2B8E88A0DF32}">
  <dimension ref="A1:AN107"/>
  <sheetViews>
    <sheetView workbookViewId="0"/>
  </sheetViews>
  <sheetFormatPr defaultRowHeight="13.2" x14ac:dyDescent="0.3"/>
  <cols>
    <col min="1" max="1" width="37.5" customWidth="1"/>
    <col min="9" max="9" width="12.125" customWidth="1"/>
    <col min="12" max="12" width="10.5" bestFit="1" customWidth="1"/>
    <col min="13" max="13" width="10.375" customWidth="1"/>
    <col min="27" max="28" width="0" hidden="1" customWidth="1"/>
  </cols>
  <sheetData>
    <row r="1" spans="1:40" ht="19.2" x14ac:dyDescent="0.45">
      <c r="A1" s="36" t="s">
        <v>409</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410</v>
      </c>
      <c r="J5" s="21" t="s">
        <v>278</v>
      </c>
      <c r="M5" s="2" t="s">
        <v>279</v>
      </c>
    </row>
    <row r="6" spans="1:40" x14ac:dyDescent="0.3">
      <c r="A6" s="2" t="s">
        <v>411</v>
      </c>
      <c r="K6" s="7"/>
      <c r="M6" s="37"/>
      <c r="O6" s="54" t="s">
        <v>281</v>
      </c>
      <c r="P6" s="55"/>
      <c r="Q6" s="55"/>
      <c r="R6" s="55"/>
      <c r="S6" s="55"/>
      <c r="T6" s="55"/>
      <c r="U6" s="55"/>
      <c r="V6" s="55"/>
      <c r="W6" s="55"/>
      <c r="X6" s="55"/>
      <c r="Y6" s="56"/>
      <c r="AA6" t="s">
        <v>231</v>
      </c>
    </row>
    <row r="7" spans="1:40" ht="13.8" thickBot="1" x14ac:dyDescent="0.35">
      <c r="A7" s="2" t="s">
        <v>412</v>
      </c>
      <c r="K7" s="7"/>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493</v>
      </c>
      <c r="K10" s="7"/>
      <c r="M10" s="5"/>
    </row>
    <row r="11" spans="1:40" x14ac:dyDescent="0.3">
      <c r="A11" s="2" t="s">
        <v>494</v>
      </c>
      <c r="K11" s="7"/>
      <c r="M11" s="8"/>
      <c r="O11" s="12" t="s">
        <v>209</v>
      </c>
      <c r="P11" s="13"/>
      <c r="Q11" s="13"/>
      <c r="R11" s="13"/>
      <c r="S11" s="14"/>
    </row>
    <row r="12" spans="1:40" x14ac:dyDescent="0.3">
      <c r="A12" s="2" t="s">
        <v>495</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7" ht="13.8" thickBot="1" x14ac:dyDescent="0.35">
      <c r="A17" t="s">
        <v>414</v>
      </c>
      <c r="J17" s="1"/>
      <c r="K17" s="7"/>
      <c r="M17" s="9"/>
      <c r="AA17" t="s">
        <v>292</v>
      </c>
    </row>
    <row r="18" spans="1:27" ht="13.8" thickBot="1" x14ac:dyDescent="0.35">
      <c r="AA18" t="s">
        <v>294</v>
      </c>
    </row>
    <row r="19" spans="1:27" ht="13.8" thickBot="1" x14ac:dyDescent="0.35">
      <c r="A19" s="2" t="s">
        <v>403</v>
      </c>
      <c r="K19" s="7"/>
      <c r="M19" s="9"/>
      <c r="AA19" t="s">
        <v>296</v>
      </c>
    </row>
    <row r="20" spans="1:27" x14ac:dyDescent="0.3">
      <c r="A20" s="1"/>
      <c r="AA20" t="s">
        <v>297</v>
      </c>
    </row>
    <row r="21" spans="1:27" s="10" customFormat="1" ht="13.8" thickBot="1" x14ac:dyDescent="0.35">
      <c r="A21" s="22" t="s">
        <v>298</v>
      </c>
      <c r="AA21" s="10" t="s">
        <v>299</v>
      </c>
    </row>
    <row r="22" spans="1:27" ht="13.8" thickBot="1" x14ac:dyDescent="0.35">
      <c r="A22" t="s">
        <v>300</v>
      </c>
      <c r="B22" t="s">
        <v>301</v>
      </c>
      <c r="K22" s="7"/>
      <c r="M22" s="9" t="str">
        <f>IF(K22="","",IF(K22="ja","Sterke / mogelijke reden om in te laten","Geen reden om in te laten"))</f>
        <v/>
      </c>
    </row>
    <row r="23" spans="1:27" ht="13.8" thickBot="1" x14ac:dyDescent="0.35">
      <c r="C23" t="s">
        <v>302</v>
      </c>
      <c r="M23" t="str">
        <f t="shared" ref="M23:M34" si="0">IF(K23="","",IF(K23="ja","Sterke / mogelijke reden om in te laten","Geen reden om in te laten"))</f>
        <v/>
      </c>
      <c r="Q23" s="54" t="s">
        <v>303</v>
      </c>
      <c r="R23" s="55"/>
      <c r="S23" s="55"/>
      <c r="T23" s="55"/>
      <c r="U23" s="55"/>
      <c r="V23" s="55"/>
      <c r="W23" s="55"/>
      <c r="X23" s="55"/>
      <c r="Y23" s="56"/>
      <c r="AA23" t="s">
        <v>415</v>
      </c>
    </row>
    <row r="24" spans="1:27" x14ac:dyDescent="0.3">
      <c r="B24" t="s">
        <v>528</v>
      </c>
      <c r="K24" s="7"/>
      <c r="M24" s="5" t="str">
        <f t="shared" si="0"/>
        <v/>
      </c>
      <c r="Q24" s="79" t="s">
        <v>305</v>
      </c>
      <c r="R24" s="58"/>
      <c r="S24" s="58"/>
      <c r="T24" s="58"/>
      <c r="U24" s="58"/>
      <c r="V24" s="58"/>
      <c r="W24" s="58"/>
      <c r="X24" s="58"/>
      <c r="Y24" s="59"/>
      <c r="AA24" t="s">
        <v>116</v>
      </c>
    </row>
    <row r="25" spans="1:27" x14ac:dyDescent="0.3">
      <c r="B25" t="s">
        <v>304</v>
      </c>
      <c r="K25" s="7"/>
      <c r="M25" s="8" t="str">
        <f t="shared" si="0"/>
        <v/>
      </c>
      <c r="Q25" s="57" t="s">
        <v>308</v>
      </c>
      <c r="R25" s="58"/>
      <c r="S25" s="58"/>
      <c r="T25" s="58"/>
      <c r="U25" s="58"/>
      <c r="V25" s="58"/>
      <c r="W25" s="58"/>
      <c r="X25" s="58"/>
      <c r="Y25" s="59"/>
      <c r="AA25" t="s">
        <v>143</v>
      </c>
    </row>
    <row r="26" spans="1:27" x14ac:dyDescent="0.3">
      <c r="B26" t="s">
        <v>307</v>
      </c>
      <c r="K26" s="7"/>
      <c r="M26" s="8" t="str">
        <f t="shared" si="0"/>
        <v/>
      </c>
      <c r="Q26" s="57" t="s">
        <v>311</v>
      </c>
      <c r="R26" s="58"/>
      <c r="S26" s="58"/>
      <c r="T26" s="58"/>
      <c r="U26" s="58"/>
      <c r="V26" s="58"/>
      <c r="W26" s="58"/>
      <c r="X26" s="58"/>
      <c r="Y26" s="59"/>
      <c r="AA26" t="s">
        <v>98</v>
      </c>
    </row>
    <row r="27" spans="1:27" x14ac:dyDescent="0.3">
      <c r="B27" t="s">
        <v>310</v>
      </c>
      <c r="K27" s="7"/>
      <c r="M27" s="8" t="str">
        <f t="shared" si="0"/>
        <v/>
      </c>
      <c r="Q27" s="67" t="s">
        <v>313</v>
      </c>
      <c r="R27" s="61"/>
      <c r="S27" s="61"/>
      <c r="T27" s="61"/>
      <c r="U27" s="61"/>
      <c r="V27" s="61"/>
      <c r="W27" s="61"/>
      <c r="X27" s="61"/>
      <c r="Y27" s="62"/>
    </row>
    <row r="28" spans="1:27" x14ac:dyDescent="0.3">
      <c r="B28" t="s">
        <v>529</v>
      </c>
      <c r="K28" s="7"/>
      <c r="M28" s="8" t="str">
        <f t="shared" si="0"/>
        <v/>
      </c>
    </row>
    <row r="29" spans="1:27" x14ac:dyDescent="0.3">
      <c r="B29" t="s">
        <v>312</v>
      </c>
      <c r="K29" s="7"/>
      <c r="M29" s="8" t="str">
        <f t="shared" si="0"/>
        <v/>
      </c>
    </row>
    <row r="30" spans="1:27" x14ac:dyDescent="0.3">
      <c r="B30" t="s">
        <v>314</v>
      </c>
      <c r="K30" s="7"/>
      <c r="M30" s="8" t="str">
        <f t="shared" si="0"/>
        <v/>
      </c>
    </row>
    <row r="31" spans="1:27" x14ac:dyDescent="0.3">
      <c r="B31" t="s">
        <v>315</v>
      </c>
      <c r="K31" s="7"/>
      <c r="M31" s="8" t="str">
        <f t="shared" si="0"/>
        <v/>
      </c>
    </row>
    <row r="32" spans="1:27" x14ac:dyDescent="0.3">
      <c r="B32" t="s">
        <v>316</v>
      </c>
      <c r="K32" s="7"/>
      <c r="M32" s="8" t="str">
        <f t="shared" si="0"/>
        <v/>
      </c>
      <c r="AA32" t="s">
        <v>317</v>
      </c>
    </row>
    <row r="33" spans="1:28" x14ac:dyDescent="0.3">
      <c r="B33" t="s">
        <v>318</v>
      </c>
      <c r="K33" s="7"/>
      <c r="M33" s="8" t="str">
        <f t="shared" si="0"/>
        <v/>
      </c>
      <c r="AA33" t="s">
        <v>319</v>
      </c>
    </row>
    <row r="34" spans="1:28" ht="13.8" thickBot="1" x14ac:dyDescent="0.35">
      <c r="B34" t="s">
        <v>320</v>
      </c>
      <c r="K34" s="7"/>
      <c r="M34" s="6" t="str">
        <f t="shared" si="0"/>
        <v/>
      </c>
      <c r="AA34"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IF(AND(AA48=2,OR(AA46=1,AA46=2,AA46=3,AA46=4,AA46=5)),1,IF(OR(OR(AA48=2,AA48=1),OR(AA47=1,AA47=2,AA47=3)),3,IF(OR(AA48=3,OR(AA47=5,AA47=4)),2,0)))</f>
        <v>0</v>
      </c>
    </row>
    <row r="53" spans="1:28" s="10" customFormat="1" x14ac:dyDescent="0.3">
      <c r="A53" s="22" t="s">
        <v>339</v>
      </c>
    </row>
    <row r="54" spans="1:28" x14ac:dyDescent="0.3">
      <c r="A54" s="1"/>
      <c r="J54" s="21" t="s">
        <v>278</v>
      </c>
    </row>
    <row r="55" spans="1:28" x14ac:dyDescent="0.3">
      <c r="A55" t="s">
        <v>340</v>
      </c>
      <c r="K55" s="7"/>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v>0.05</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2</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t="str">
        <f>IF(K55="M13",3.5,IF(OR(K55="M12",K55="M26",K55="nvt"),4,""))</f>
        <v/>
      </c>
      <c r="M63" t="str">
        <f>IF(K55="M13",6.5,IF(OR(K55="M12",K55="M26",K55="nvt"),7.5,""))</f>
        <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v>40</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v>27</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1067" priority="4">
      <formula>$K$38="Geen reden om in te laten"</formula>
    </cfRule>
    <cfRule type="expression" dxfId="1066" priority="5">
      <formula>$K$38="Mogelijke reden om in te laten"</formula>
    </cfRule>
    <cfRule type="expression" dxfId="1065" priority="6">
      <formula>$K$38="Sterke reden om in te laten"</formula>
    </cfRule>
  </conditionalFormatting>
  <conditionalFormatting sqref="K39">
    <cfRule type="expression" dxfId="1064" priority="1">
      <formula>$K$39="Geen reden om in te laten"</formula>
    </cfRule>
    <cfRule type="expression" dxfId="1063" priority="2">
      <formula>$K$39="Mogelijke reden om in te laten"</formula>
    </cfRule>
    <cfRule type="expression" dxfId="1062" priority="3">
      <formula>$K$39="Sterke reden om in te laten"</formula>
    </cfRule>
  </conditionalFormatting>
  <conditionalFormatting sqref="M6">
    <cfRule type="expression" dxfId="1061" priority="59">
      <formula>$K$6=""</formula>
    </cfRule>
    <cfRule type="expression" dxfId="1060" priority="64">
      <formula>$K$6="ja"</formula>
    </cfRule>
    <cfRule type="expression" dxfId="1059" priority="65">
      <formula>$K$6="nee"</formula>
    </cfRule>
  </conditionalFormatting>
  <conditionalFormatting sqref="M7">
    <cfRule type="expression" dxfId="1058" priority="58">
      <formula>$K$7=""</formula>
    </cfRule>
    <cfRule type="expression" dxfId="1057" priority="62">
      <formula>$K$7="ja"</formula>
    </cfRule>
    <cfRule type="expression" dxfId="1056" priority="63">
      <formula>$K$7="nee"</formula>
    </cfRule>
  </conditionalFormatting>
  <conditionalFormatting sqref="M10">
    <cfRule type="expression" dxfId="1055" priority="60">
      <formula>$K$10="nee"</formula>
    </cfRule>
    <cfRule type="expression" dxfId="1054" priority="61">
      <formula>$K$10="ja"</formula>
    </cfRule>
  </conditionalFormatting>
  <conditionalFormatting sqref="M11">
    <cfRule type="expression" dxfId="1053" priority="56">
      <formula>$K$11="nee"</formula>
    </cfRule>
    <cfRule type="expression" dxfId="1052" priority="57">
      <formula>$K$11="ja"</formula>
    </cfRule>
  </conditionalFormatting>
  <conditionalFormatting sqref="M12">
    <cfRule type="expression" dxfId="1051" priority="54">
      <formula>$K$12="nee"</formula>
    </cfRule>
    <cfRule type="expression" dxfId="1050" priority="55">
      <formula>$K$12="ja"</formula>
    </cfRule>
  </conditionalFormatting>
  <conditionalFormatting sqref="M13">
    <cfRule type="expression" dxfId="1049" priority="48">
      <formula>$K$13="nee"</formula>
    </cfRule>
    <cfRule type="expression" dxfId="1048" priority="49">
      <formula>$K$13="ja"</formula>
    </cfRule>
  </conditionalFormatting>
  <conditionalFormatting sqref="M14">
    <cfRule type="expression" dxfId="1047" priority="46">
      <formula>$K$14="nee"</formula>
    </cfRule>
    <cfRule type="expression" dxfId="1046" priority="47">
      <formula>$K$14="ja"</formula>
    </cfRule>
  </conditionalFormatting>
  <conditionalFormatting sqref="M17">
    <cfRule type="expression" dxfId="1045" priority="50">
      <formula>$K$17="ja"</formula>
    </cfRule>
    <cfRule type="expression" dxfId="1044" priority="51">
      <formula>$K$17="nee"</formula>
    </cfRule>
  </conditionalFormatting>
  <conditionalFormatting sqref="M19">
    <cfRule type="expression" dxfId="1043" priority="52">
      <formula>$K$19="ja"</formula>
    </cfRule>
    <cfRule type="expression" dxfId="1042" priority="53">
      <formula>$K$19="nee"</formula>
    </cfRule>
  </conditionalFormatting>
  <conditionalFormatting sqref="N51">
    <cfRule type="expression" dxfId="1041" priority="146">
      <formula>$AA$51=3</formula>
    </cfRule>
    <cfRule type="expression" dxfId="1040" priority="147">
      <formula>$AA$51=2</formula>
    </cfRule>
    <cfRule type="expression" dxfId="1039" priority="148">
      <formula>$AA$51=1</formula>
    </cfRule>
  </conditionalFormatting>
  <conditionalFormatting sqref="N58">
    <cfRule type="expression" dxfId="1038" priority="100">
      <formula>$AA$58=1</formula>
    </cfRule>
    <cfRule type="expression" dxfId="1037" priority="101">
      <formula>$AA$58=2</formula>
    </cfRule>
  </conditionalFormatting>
  <conditionalFormatting sqref="N59">
    <cfRule type="expression" dxfId="1036" priority="98">
      <formula>$AA$59=2</formula>
    </cfRule>
    <cfRule type="expression" dxfId="1035" priority="99">
      <formula>$AA$59=1</formula>
    </cfRule>
  </conditionalFormatting>
  <conditionalFormatting sqref="N62">
    <cfRule type="expression" dxfId="1034" priority="106">
      <formula>$AA$62=2</formula>
    </cfRule>
    <cfRule type="expression" dxfId="1033" priority="107">
      <formula>$AA$62=1</formula>
    </cfRule>
  </conditionalFormatting>
  <conditionalFormatting sqref="N63">
    <cfRule type="expression" dxfId="1032" priority="70">
      <formula>$AA$63=2</formula>
    </cfRule>
    <cfRule type="expression" dxfId="1031" priority="71">
      <formula>$AA$63=1</formula>
    </cfRule>
  </conditionalFormatting>
  <conditionalFormatting sqref="N64">
    <cfRule type="expression" dxfId="1030" priority="76">
      <formula>$AA$64=2</formula>
    </cfRule>
    <cfRule type="expression" dxfId="1029" priority="77">
      <formula>$AA$64=1</formula>
    </cfRule>
  </conditionalFormatting>
  <conditionalFormatting sqref="N65">
    <cfRule type="expression" dxfId="1028" priority="74">
      <formula>$AA$65=2</formula>
    </cfRule>
    <cfRule type="expression" dxfId="1027" priority="75">
      <formula>$AA$65=1</formula>
    </cfRule>
  </conditionalFormatting>
  <conditionalFormatting sqref="N66">
    <cfRule type="expression" dxfId="1026" priority="72">
      <formula>$AA$66=2</formula>
    </cfRule>
    <cfRule type="expression" dxfId="1025" priority="73">
      <formula>$AA$66=1</formula>
    </cfRule>
  </conditionalFormatting>
  <conditionalFormatting sqref="N69">
    <cfRule type="expression" dxfId="1024" priority="96">
      <formula>$AA$69=2</formula>
    </cfRule>
    <cfRule type="expression" dxfId="1023" priority="97">
      <formula>$AA$69=1</formula>
    </cfRule>
  </conditionalFormatting>
  <conditionalFormatting sqref="N70">
    <cfRule type="expression" dxfId="1022" priority="94">
      <formula>$AA$70=2</formula>
    </cfRule>
    <cfRule type="expression" dxfId="1021" priority="95">
      <formula>$AA$70=1</formula>
    </cfRule>
  </conditionalFormatting>
  <conditionalFormatting sqref="N71">
    <cfRule type="expression" dxfId="1020" priority="92">
      <formula>$AA$71=2</formula>
    </cfRule>
    <cfRule type="expression" dxfId="1019" priority="93">
      <formula>$AA$71=1</formula>
    </cfRule>
  </conditionalFormatting>
  <conditionalFormatting sqref="N74">
    <cfRule type="expression" dxfId="1018" priority="90">
      <formula>$AA$74=2</formula>
    </cfRule>
    <cfRule type="expression" dxfId="1017" priority="91">
      <formula>$AA$74=1</formula>
    </cfRule>
  </conditionalFormatting>
  <conditionalFormatting sqref="N75">
    <cfRule type="expression" dxfId="1016" priority="104">
      <formula>$AA$75=2</formula>
    </cfRule>
    <cfRule type="expression" dxfId="1015" priority="105">
      <formula>$AA$75=1</formula>
    </cfRule>
  </conditionalFormatting>
  <conditionalFormatting sqref="N81">
    <cfRule type="expression" dxfId="1014" priority="102">
      <formula>$AB$81=2</formula>
    </cfRule>
    <cfRule type="expression" dxfId="1013" priority="103">
      <formula>$AB$81=1</formula>
    </cfRule>
  </conditionalFormatting>
  <conditionalFormatting sqref="N84">
    <cfRule type="expression" dxfId="1012" priority="27">
      <formula>$AB$84=2</formula>
    </cfRule>
    <cfRule type="expression" dxfId="1011" priority="28">
      <formula>$AB$84=1</formula>
    </cfRule>
  </conditionalFormatting>
  <conditionalFormatting sqref="N85">
    <cfRule type="expression" dxfId="1010" priority="25">
      <formula>$AB$85=2</formula>
    </cfRule>
    <cfRule type="expression" dxfId="1009" priority="26">
      <formula>$AB$85=1</formula>
    </cfRule>
  </conditionalFormatting>
  <conditionalFormatting sqref="N88">
    <cfRule type="expression" dxfId="1008" priority="88">
      <formula>$AB$88=2</formula>
    </cfRule>
    <cfRule type="expression" dxfId="1007" priority="89">
      <formula>$AB$88=1</formula>
    </cfRule>
  </conditionalFormatting>
  <conditionalFormatting sqref="N89">
    <cfRule type="expression" dxfId="1006" priority="78">
      <formula>$AA$89=2</formula>
    </cfRule>
    <cfRule type="expression" dxfId="1005" priority="79">
      <formula>$AA$89=1</formula>
    </cfRule>
  </conditionalFormatting>
  <conditionalFormatting sqref="N90">
    <cfRule type="expression" dxfId="1004" priority="86">
      <formula>$AB$90=2</formula>
    </cfRule>
    <cfRule type="expression" dxfId="1003" priority="87">
      <formula>$AB$90=1</formula>
    </cfRule>
  </conditionalFormatting>
  <conditionalFormatting sqref="N91">
    <cfRule type="expression" dxfId="1002" priority="84">
      <formula>$AB$91=2</formula>
    </cfRule>
    <cfRule type="expression" dxfId="1001" priority="85">
      <formula>$AB$91=1</formula>
    </cfRule>
  </conditionalFormatting>
  <conditionalFormatting sqref="N92">
    <cfRule type="expression" dxfId="1000" priority="82">
      <formula>$AB$92=2</formula>
    </cfRule>
    <cfRule type="expression" dxfId="999" priority="83">
      <formula>$AB$92=1</formula>
    </cfRule>
  </conditionalFormatting>
  <conditionalFormatting sqref="N96">
    <cfRule type="expression" dxfId="998" priority="37">
      <formula>$AA$51=1</formula>
    </cfRule>
    <cfRule type="expression" dxfId="997" priority="38">
      <formula>$AA$51=2</formula>
    </cfRule>
    <cfRule type="expression" dxfId="996" priority="39">
      <formula>$AA$51=3</formula>
    </cfRule>
  </conditionalFormatting>
  <conditionalFormatting sqref="N97">
    <cfRule type="expression" dxfId="995" priority="29">
      <formula>$N$97=$AB$97</formula>
    </cfRule>
    <cfRule type="expression" dxfId="994" priority="30">
      <formula>$N$97=$AB$96</formula>
    </cfRule>
  </conditionalFormatting>
  <conditionalFormatting sqref="N103">
    <cfRule type="expression" dxfId="993" priority="31">
      <formula>$N$103=$AB$106</formula>
    </cfRule>
    <cfRule type="expression" dxfId="992" priority="32">
      <formula>$N$103=$AB$105</formula>
    </cfRule>
    <cfRule type="expression" dxfId="991" priority="33">
      <formula>$N$103=$AB$104</formula>
    </cfRule>
    <cfRule type="expression" dxfId="990" priority="34">
      <formula>$N$103=$AB$103</formula>
    </cfRule>
  </conditionalFormatting>
  <conditionalFormatting sqref="P58">
    <cfRule type="expression" dxfId="989" priority="23">
      <formula>$P$58="voldoet"</formula>
    </cfRule>
    <cfRule type="expression" dxfId="988" priority="24">
      <formula>$P$58="voldoet niet"</formula>
    </cfRule>
  </conditionalFormatting>
  <conditionalFormatting sqref="P59">
    <cfRule type="expression" dxfId="987" priority="21">
      <formula>$P$59="voldoet"</formula>
    </cfRule>
    <cfRule type="expression" dxfId="986" priority="22">
      <formula>$P$59="voldoet niet"</formula>
    </cfRule>
  </conditionalFormatting>
  <conditionalFormatting sqref="P63">
    <cfRule type="expression" dxfId="985" priority="19">
      <formula>$P$63="voldoet niet"</formula>
    </cfRule>
    <cfRule type="expression" dxfId="984" priority="20">
      <formula>$P$63="voldoet"</formula>
    </cfRule>
  </conditionalFormatting>
  <conditionalFormatting sqref="P69">
    <cfRule type="expression" dxfId="983" priority="17">
      <formula>$P$69="voldoet niet"</formula>
    </cfRule>
    <cfRule type="expression" dxfId="982" priority="18">
      <formula>$P$69="voldoet"</formula>
    </cfRule>
  </conditionalFormatting>
  <conditionalFormatting sqref="P70">
    <cfRule type="expression" dxfId="981" priority="15">
      <formula>$P$70="voldoet niet"</formula>
    </cfRule>
    <cfRule type="expression" dxfId="980" priority="16">
      <formula>$P$70="voldoet"</formula>
    </cfRule>
  </conditionalFormatting>
  <conditionalFormatting sqref="P71">
    <cfRule type="expression" dxfId="979" priority="13">
      <formula>$P$71="voldoet niet"</formula>
    </cfRule>
    <cfRule type="expression" dxfId="978" priority="14">
      <formula>$P$71="voldoet"</formula>
    </cfRule>
  </conditionalFormatting>
  <conditionalFormatting sqref="P74">
    <cfRule type="expression" dxfId="977" priority="11">
      <formula>$P$74="voldoet niet"</formula>
    </cfRule>
    <cfRule type="expression" dxfId="976" priority="12">
      <formula>$P$74="voldoet"</formula>
    </cfRule>
  </conditionalFormatting>
  <conditionalFormatting sqref="P75">
    <cfRule type="expression" dxfId="975" priority="9">
      <formula>$P$75="voldoet niet"</formula>
    </cfRule>
    <cfRule type="expression" dxfId="974" priority="10">
      <formula>$P$75="voldoet"</formula>
    </cfRule>
  </conditionalFormatting>
  <conditionalFormatting sqref="P78">
    <cfRule type="expression" dxfId="973" priority="7">
      <formula>$P$78="voldoet niet"</formula>
    </cfRule>
    <cfRule type="expression" dxfId="972" priority="8">
      <formula>$P$78="voldoet"</formula>
    </cfRule>
  </conditionalFormatting>
  <dataValidations count="11">
    <dataValidation type="list" errorStyle="warning" showErrorMessage="1" sqref="K6:K7 K19 K17 K12:K14 K10 K22 K24:K34" xr:uid="{1E05C5A8-651F-4507-8C84-7B37DB84A86E}">
      <formula1>$AA$6:$AA$7</formula1>
    </dataValidation>
    <dataValidation type="list" errorStyle="warning" allowBlank="1" showErrorMessage="1" sqref="K11" xr:uid="{2C8FA03D-4548-4FF6-938B-6250A3C90FC4}">
      <formula1>$AA$6:$AA$7</formula1>
    </dataValidation>
    <dataValidation errorStyle="warning" showErrorMessage="1" sqref="K18 K41:K43 K35:K36 K23" xr:uid="{FA38A4E8-8E94-4C84-BB14-8C8C9384D3B8}"/>
    <dataValidation type="list" allowBlank="1" showInputMessage="1" showErrorMessage="1" sqref="K55" xr:uid="{10D241BF-E924-49A2-B0B7-D813BB8D6A7B}">
      <formula1>$AA$23:$AA$26</formula1>
    </dataValidation>
    <dataValidation type="list" allowBlank="1" showInputMessage="1" showErrorMessage="1" sqref="K47" xr:uid="{5A41642B-1EAB-4463-8722-0E3EEDF0C385}">
      <formula1>$AA$17:$AA$21</formula1>
    </dataValidation>
    <dataValidation type="list" allowBlank="1" showInputMessage="1" showErrorMessage="1" sqref="K48 K50" xr:uid="{B8BBBDD3-D5BB-4D66-9186-CC60B5A0FE1D}">
      <formula1>$AA$32:$AA$34</formula1>
    </dataValidation>
    <dataValidation type="list" allowBlank="1" showInputMessage="1" showErrorMessage="1" sqref="J78 J81 J90:J92 J84:J85" xr:uid="{FE43A06E-0475-4594-89F8-D9CB776BBACA}">
      <formula1>$AA$6:$AA$7</formula1>
    </dataValidation>
    <dataValidation type="list" errorStyle="warning" showErrorMessage="1" sqref="K46" xr:uid="{56F70DDC-502F-4A66-BF63-DB40B98C9CB4}">
      <formula1>$AB$45:$AB$50</formula1>
    </dataValidation>
    <dataValidation type="list" allowBlank="1" showInputMessage="1" showErrorMessage="1" sqref="N103" xr:uid="{27B21FF2-9FC3-46A9-9CEA-62B68548C613}">
      <formula1>$AB$103:$AB$106</formula1>
    </dataValidation>
    <dataValidation type="list" allowBlank="1" showInputMessage="1" showErrorMessage="1" sqref="N97" xr:uid="{94155C00-1728-4A9D-8DCC-99923B1E3EB9}">
      <formula1>$AB$96:$AB$97</formula1>
    </dataValidation>
    <dataValidation type="list" allowBlank="1" showInputMessage="1" showErrorMessage="1" sqref="K38:K39" xr:uid="{96780658-8D64-4BBE-A597-C045854B1D90}">
      <formula1>$P$12:$P$14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5777-EC24-421B-9B69-78DD753D9AB1}">
  <dimension ref="A1:AN107"/>
  <sheetViews>
    <sheetView workbookViewId="0"/>
  </sheetViews>
  <sheetFormatPr defaultRowHeight="13.2" x14ac:dyDescent="0.3"/>
  <cols>
    <col min="1" max="1" width="37.5" customWidth="1"/>
    <col min="9" max="9" width="11.625" customWidth="1"/>
    <col min="11" max="11" width="9" customWidth="1"/>
    <col min="12" max="12" width="10.5" bestFit="1" customWidth="1"/>
    <col min="13" max="13" width="10.75" customWidth="1"/>
    <col min="27" max="28" width="0" hidden="1" customWidth="1"/>
  </cols>
  <sheetData>
    <row r="1" spans="1:40" ht="19.2" x14ac:dyDescent="0.45">
      <c r="A1" s="36" t="s">
        <v>416</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410</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291</v>
      </c>
      <c r="K10" s="7"/>
      <c r="M10" s="5"/>
    </row>
    <row r="11" spans="1:40" x14ac:dyDescent="0.3">
      <c r="A11" s="2" t="s">
        <v>291</v>
      </c>
      <c r="K11" s="7"/>
      <c r="M11" s="8"/>
      <c r="O11" s="12" t="s">
        <v>209</v>
      </c>
      <c r="P11" s="13"/>
      <c r="Q11" s="13"/>
      <c r="R11" s="13"/>
      <c r="S11" s="14"/>
    </row>
    <row r="12" spans="1:40" x14ac:dyDescent="0.3">
      <c r="A12" s="2" t="s">
        <v>291</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7" ht="13.8" thickBot="1" x14ac:dyDescent="0.35">
      <c r="A17" s="2" t="s">
        <v>526</v>
      </c>
      <c r="J17" s="1"/>
      <c r="K17" s="7"/>
      <c r="M17" s="9"/>
      <c r="AA17" t="s">
        <v>292</v>
      </c>
    </row>
    <row r="18" spans="1:27" ht="13.8" thickBot="1" x14ac:dyDescent="0.35">
      <c r="AA18" t="s">
        <v>294</v>
      </c>
    </row>
    <row r="19" spans="1:27" ht="13.8" thickBot="1" x14ac:dyDescent="0.35">
      <c r="A19" s="2" t="s">
        <v>403</v>
      </c>
      <c r="K19" s="7"/>
      <c r="M19" s="9"/>
      <c r="AA19" t="s">
        <v>296</v>
      </c>
    </row>
    <row r="20" spans="1:27" x14ac:dyDescent="0.3">
      <c r="A20" s="1"/>
      <c r="AA20" t="s">
        <v>297</v>
      </c>
    </row>
    <row r="21" spans="1:27" s="10" customFormat="1" ht="13.8" thickBot="1" x14ac:dyDescent="0.35">
      <c r="A21" s="22" t="s">
        <v>298</v>
      </c>
      <c r="AA21" s="10" t="s">
        <v>299</v>
      </c>
    </row>
    <row r="22" spans="1:27" ht="13.8" thickBot="1" x14ac:dyDescent="0.35">
      <c r="A22" t="s">
        <v>300</v>
      </c>
      <c r="B22" t="s">
        <v>301</v>
      </c>
      <c r="K22" s="7"/>
      <c r="M22" s="9" t="str">
        <f>IF(K22="","",IF(K22="ja","Sterke / mogelijke reden om in te laten","Geen reden om in te laten"))</f>
        <v/>
      </c>
    </row>
    <row r="23" spans="1:27" ht="13.8" thickBot="1" x14ac:dyDescent="0.35">
      <c r="C23" t="s">
        <v>302</v>
      </c>
      <c r="M23" t="str">
        <f t="shared" ref="M23:M34" si="0">IF(K23="","",IF(K23="ja","Sterke / mogelijke reden om in te laten","Geen reden om in te laten"))</f>
        <v/>
      </c>
      <c r="Q23" s="54" t="s">
        <v>303</v>
      </c>
      <c r="R23" s="55"/>
      <c r="S23" s="55"/>
      <c r="T23" s="55"/>
      <c r="U23" s="55"/>
      <c r="V23" s="55"/>
      <c r="W23" s="55"/>
      <c r="X23" s="55"/>
      <c r="Y23" s="56"/>
      <c r="AA23" t="s">
        <v>109</v>
      </c>
    </row>
    <row r="24" spans="1:27" x14ac:dyDescent="0.3">
      <c r="B24" t="s">
        <v>528</v>
      </c>
      <c r="K24" s="7"/>
      <c r="M24" s="5" t="str">
        <f t="shared" si="0"/>
        <v/>
      </c>
      <c r="Q24" s="79" t="s">
        <v>305</v>
      </c>
      <c r="R24" s="58"/>
      <c r="S24" s="58"/>
      <c r="T24" s="58"/>
      <c r="U24" s="58"/>
      <c r="V24" s="58"/>
      <c r="W24" s="58"/>
      <c r="X24" s="58"/>
      <c r="Y24" s="59"/>
      <c r="AA24" t="s">
        <v>135</v>
      </c>
    </row>
    <row r="25" spans="1:27" x14ac:dyDescent="0.3">
      <c r="B25" t="s">
        <v>304</v>
      </c>
      <c r="K25" s="7"/>
      <c r="M25" s="8" t="str">
        <f t="shared" si="0"/>
        <v/>
      </c>
      <c r="Q25" s="57" t="s">
        <v>308</v>
      </c>
      <c r="R25" s="58"/>
      <c r="S25" s="58"/>
      <c r="T25" s="58"/>
      <c r="U25" s="58"/>
      <c r="V25" s="58"/>
      <c r="W25" s="58"/>
      <c r="X25" s="58"/>
      <c r="Y25" s="59"/>
      <c r="AA25" t="s">
        <v>141</v>
      </c>
    </row>
    <row r="26" spans="1:27" x14ac:dyDescent="0.3">
      <c r="B26" t="s">
        <v>307</v>
      </c>
      <c r="K26" s="7"/>
      <c r="M26" s="8" t="str">
        <f t="shared" si="0"/>
        <v/>
      </c>
      <c r="Q26" s="57" t="s">
        <v>311</v>
      </c>
      <c r="R26" s="58"/>
      <c r="S26" s="58"/>
      <c r="T26" s="58"/>
      <c r="U26" s="58"/>
      <c r="V26" s="58"/>
      <c r="W26" s="58"/>
      <c r="X26" s="58"/>
      <c r="Y26" s="59"/>
      <c r="AA26" t="s">
        <v>98</v>
      </c>
    </row>
    <row r="27" spans="1:27" x14ac:dyDescent="0.3">
      <c r="B27" t="s">
        <v>310</v>
      </c>
      <c r="K27" s="7"/>
      <c r="M27" s="8" t="str">
        <f t="shared" si="0"/>
        <v/>
      </c>
      <c r="Q27" s="67" t="s">
        <v>313</v>
      </c>
      <c r="R27" s="61"/>
      <c r="S27" s="61"/>
      <c r="T27" s="61"/>
      <c r="U27" s="61"/>
      <c r="V27" s="61"/>
      <c r="W27" s="61"/>
      <c r="X27" s="61"/>
      <c r="Y27" s="62"/>
    </row>
    <row r="28" spans="1:27" x14ac:dyDescent="0.3">
      <c r="B28" t="s">
        <v>529</v>
      </c>
      <c r="K28" s="7"/>
      <c r="M28" s="8" t="str">
        <f t="shared" si="0"/>
        <v/>
      </c>
    </row>
    <row r="29" spans="1:27" x14ac:dyDescent="0.3">
      <c r="B29" t="s">
        <v>312</v>
      </c>
      <c r="K29" s="7"/>
      <c r="M29" s="8" t="str">
        <f t="shared" si="0"/>
        <v/>
      </c>
    </row>
    <row r="30" spans="1:27" x14ac:dyDescent="0.3">
      <c r="B30" t="s">
        <v>314</v>
      </c>
      <c r="K30" s="7"/>
      <c r="M30" s="8" t="str">
        <f t="shared" si="0"/>
        <v/>
      </c>
    </row>
    <row r="31" spans="1:27" x14ac:dyDescent="0.3">
      <c r="B31" t="s">
        <v>315</v>
      </c>
      <c r="K31" s="7"/>
      <c r="M31" s="8" t="str">
        <f t="shared" si="0"/>
        <v/>
      </c>
    </row>
    <row r="32" spans="1:27" x14ac:dyDescent="0.3">
      <c r="B32" t="s">
        <v>316</v>
      </c>
      <c r="K32" s="7"/>
      <c r="M32" s="8" t="str">
        <f t="shared" si="0"/>
        <v/>
      </c>
      <c r="AA32" t="s">
        <v>317</v>
      </c>
    </row>
    <row r="33" spans="1:28" x14ac:dyDescent="0.3">
      <c r="B33" t="s">
        <v>318</v>
      </c>
      <c r="K33" s="7"/>
      <c r="M33" s="8" t="str">
        <f t="shared" si="0"/>
        <v/>
      </c>
      <c r="AA33" t="s">
        <v>319</v>
      </c>
    </row>
    <row r="34" spans="1:28" ht="13.8" thickBot="1" x14ac:dyDescent="0.35">
      <c r="B34" t="s">
        <v>320</v>
      </c>
      <c r="K34" s="7"/>
      <c r="M34" s="6" t="str">
        <f t="shared" si="0"/>
        <v/>
      </c>
      <c r="AA34"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v>0.09</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v>1.3</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t="str">
        <f>IF(K55="M22",6.5,IF(OR(K55="M11",K55="M25",K55="nvt"),5.5,""))</f>
        <v/>
      </c>
      <c r="M63" t="str">
        <f>IF(K55="M25",7.5,IF(OR(K55="M11",K55="M22",K55="nvt"),8.5,""))</f>
        <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v>200</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ref="AB84:AB85" si="4">IF(J84="",0,IF(J84="ja",1,2))</f>
        <v>0</v>
      </c>
    </row>
    <row r="85" spans="1:28" ht="13.8" thickBot="1" x14ac:dyDescent="0.35">
      <c r="B85" t="s">
        <v>374</v>
      </c>
      <c r="J85" s="7"/>
      <c r="K85" t="s">
        <v>98</v>
      </c>
      <c r="L85" t="s">
        <v>98</v>
      </c>
      <c r="N85" s="6"/>
      <c r="AB85">
        <f t="shared" si="4"/>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971" priority="4">
      <formula>$K$38="Geen reden om in te laten"</formula>
    </cfRule>
    <cfRule type="expression" dxfId="970" priority="5">
      <formula>$K$38="Mogelijke reden om in te laten"</formula>
    </cfRule>
    <cfRule type="expression" dxfId="969" priority="6">
      <formula>$K$38="Sterke reden om in te laten"</formula>
    </cfRule>
  </conditionalFormatting>
  <conditionalFormatting sqref="K39">
    <cfRule type="expression" dxfId="968" priority="1">
      <formula>$K$39="Geen reden om in te laten"</formula>
    </cfRule>
    <cfRule type="expression" dxfId="967" priority="2">
      <formula>$K$39="Mogelijke reden om in te laten"</formula>
    </cfRule>
    <cfRule type="expression" dxfId="966" priority="3">
      <formula>$K$39="Sterke reden om in te laten"</formula>
    </cfRule>
  </conditionalFormatting>
  <conditionalFormatting sqref="M6">
    <cfRule type="expression" dxfId="965" priority="59">
      <formula>$K$6=""</formula>
    </cfRule>
    <cfRule type="expression" dxfId="964" priority="64">
      <formula>$K$6="ja"</formula>
    </cfRule>
    <cfRule type="expression" dxfId="963" priority="65">
      <formula>$K$6="nee"</formula>
    </cfRule>
  </conditionalFormatting>
  <conditionalFormatting sqref="M7">
    <cfRule type="expression" dxfId="962" priority="58">
      <formula>$K$7=""</formula>
    </cfRule>
    <cfRule type="expression" dxfId="961" priority="62">
      <formula>$K$7="ja"</formula>
    </cfRule>
    <cfRule type="expression" dxfId="960" priority="63">
      <formula>$K$7="nee"</formula>
    </cfRule>
  </conditionalFormatting>
  <conditionalFormatting sqref="M10">
    <cfRule type="expression" dxfId="959" priority="60">
      <formula>$K$10="nee"</formula>
    </cfRule>
    <cfRule type="expression" dxfId="958" priority="61">
      <formula>$K$10="ja"</formula>
    </cfRule>
  </conditionalFormatting>
  <conditionalFormatting sqref="M11">
    <cfRule type="expression" dxfId="957" priority="56">
      <formula>$K$11="nee"</formula>
    </cfRule>
    <cfRule type="expression" dxfId="956" priority="57">
      <formula>$K$11="ja"</formula>
    </cfRule>
  </conditionalFormatting>
  <conditionalFormatting sqref="M12">
    <cfRule type="expression" dxfId="955" priority="54">
      <formula>$K$12="nee"</formula>
    </cfRule>
    <cfRule type="expression" dxfId="954" priority="55">
      <formula>$K$12="ja"</formula>
    </cfRule>
  </conditionalFormatting>
  <conditionalFormatting sqref="M13">
    <cfRule type="expression" dxfId="953" priority="48">
      <formula>$K$13="nee"</formula>
    </cfRule>
    <cfRule type="expression" dxfId="952" priority="49">
      <formula>$K$13="ja"</formula>
    </cfRule>
  </conditionalFormatting>
  <conditionalFormatting sqref="M14">
    <cfRule type="expression" dxfId="951" priority="46">
      <formula>$K$14="nee"</formula>
    </cfRule>
    <cfRule type="expression" dxfId="950" priority="47">
      <formula>$K$14="ja"</formula>
    </cfRule>
  </conditionalFormatting>
  <conditionalFormatting sqref="M17">
    <cfRule type="expression" dxfId="949" priority="50">
      <formula>$K$17="ja"</formula>
    </cfRule>
    <cfRule type="expression" dxfId="948" priority="51">
      <formula>$K$17="nee"</formula>
    </cfRule>
  </conditionalFormatting>
  <conditionalFormatting sqref="M19">
    <cfRule type="expression" dxfId="947" priority="52">
      <formula>$K$19="ja"</formula>
    </cfRule>
    <cfRule type="expression" dxfId="946" priority="53">
      <formula>$K$19="nee"</formula>
    </cfRule>
  </conditionalFormatting>
  <conditionalFormatting sqref="N51">
    <cfRule type="expression" dxfId="945" priority="150">
      <formula>$AA$51=3</formula>
    </cfRule>
    <cfRule type="expression" dxfId="944" priority="151">
      <formula>$AA$51=2</formula>
    </cfRule>
    <cfRule type="expression" dxfId="943" priority="152">
      <formula>$AA$51=1</formula>
    </cfRule>
  </conditionalFormatting>
  <conditionalFormatting sqref="N58">
    <cfRule type="expression" dxfId="942" priority="104">
      <formula>$AA$58=1</formula>
    </cfRule>
    <cfRule type="expression" dxfId="941" priority="105">
      <formula>$AA$58=2</formula>
    </cfRule>
  </conditionalFormatting>
  <conditionalFormatting sqref="N59">
    <cfRule type="expression" dxfId="940" priority="102">
      <formula>$AA$59=2</formula>
    </cfRule>
    <cfRule type="expression" dxfId="939" priority="103">
      <formula>$AA$59=1</formula>
    </cfRule>
  </conditionalFormatting>
  <conditionalFormatting sqref="N62">
    <cfRule type="expression" dxfId="938" priority="110">
      <formula>$AA$62=2</formula>
    </cfRule>
    <cfRule type="expression" dxfId="937" priority="111">
      <formula>$AA$62=1</formula>
    </cfRule>
  </conditionalFormatting>
  <conditionalFormatting sqref="N63">
    <cfRule type="expression" dxfId="936" priority="74">
      <formula>$AA$63=2</formula>
    </cfRule>
    <cfRule type="expression" dxfId="935" priority="75">
      <formula>$AA$63=1</formula>
    </cfRule>
  </conditionalFormatting>
  <conditionalFormatting sqref="N64">
    <cfRule type="expression" dxfId="934" priority="80">
      <formula>$AA$64=2</formula>
    </cfRule>
    <cfRule type="expression" dxfId="933" priority="81">
      <formula>$AA$64=1</formula>
    </cfRule>
  </conditionalFormatting>
  <conditionalFormatting sqref="N65">
    <cfRule type="expression" dxfId="932" priority="78">
      <formula>$AA$65=2</formula>
    </cfRule>
    <cfRule type="expression" dxfId="931" priority="79">
      <formula>$AA$65=1</formula>
    </cfRule>
  </conditionalFormatting>
  <conditionalFormatting sqref="N66">
    <cfRule type="expression" dxfId="930" priority="76">
      <formula>$AA$66=2</formula>
    </cfRule>
    <cfRule type="expression" dxfId="929" priority="77">
      <formula>$AA$66=1</formula>
    </cfRule>
  </conditionalFormatting>
  <conditionalFormatting sqref="N69">
    <cfRule type="expression" dxfId="928" priority="100">
      <formula>$AA$69=2</formula>
    </cfRule>
    <cfRule type="expression" dxfId="927" priority="101">
      <formula>$AA$69=1</formula>
    </cfRule>
  </conditionalFormatting>
  <conditionalFormatting sqref="N70">
    <cfRule type="expression" dxfId="926" priority="98">
      <formula>$AA$70=2</formula>
    </cfRule>
    <cfRule type="expression" dxfId="925" priority="99">
      <formula>$AA$70=1</formula>
    </cfRule>
  </conditionalFormatting>
  <conditionalFormatting sqref="N71">
    <cfRule type="expression" dxfId="924" priority="96">
      <formula>$AA$71=2</formula>
    </cfRule>
    <cfRule type="expression" dxfId="923" priority="97">
      <formula>$AA$71=1</formula>
    </cfRule>
  </conditionalFormatting>
  <conditionalFormatting sqref="N74">
    <cfRule type="expression" dxfId="922" priority="94">
      <formula>$AA$74=2</formula>
    </cfRule>
    <cfRule type="expression" dxfId="921" priority="95">
      <formula>$AA$74=1</formula>
    </cfRule>
  </conditionalFormatting>
  <conditionalFormatting sqref="N75">
    <cfRule type="expression" dxfId="920" priority="108">
      <formula>$AA$75=2</formula>
    </cfRule>
    <cfRule type="expression" dxfId="919" priority="109">
      <formula>$AA$75=1</formula>
    </cfRule>
  </conditionalFormatting>
  <conditionalFormatting sqref="N81">
    <cfRule type="expression" dxfId="918" priority="106">
      <formula>$AB$81=2</formula>
    </cfRule>
    <cfRule type="expression" dxfId="917" priority="107">
      <formula>$AB$81=1</formula>
    </cfRule>
  </conditionalFormatting>
  <conditionalFormatting sqref="N84">
    <cfRule type="expression" dxfId="916" priority="27">
      <formula>$AB$84=2</formula>
    </cfRule>
    <cfRule type="expression" dxfId="915" priority="28">
      <formula>$AB$84=1</formula>
    </cfRule>
  </conditionalFormatting>
  <conditionalFormatting sqref="N85">
    <cfRule type="expression" dxfId="914" priority="25">
      <formula>$AB$85=2</formula>
    </cfRule>
    <cfRule type="expression" dxfId="913" priority="26">
      <formula>$AB$85=1</formula>
    </cfRule>
  </conditionalFormatting>
  <conditionalFormatting sqref="N88">
    <cfRule type="expression" dxfId="912" priority="92">
      <formula>$AB$88=2</formula>
    </cfRule>
    <cfRule type="expression" dxfId="911" priority="93">
      <formula>$AB$88=1</formula>
    </cfRule>
  </conditionalFormatting>
  <conditionalFormatting sqref="N89">
    <cfRule type="expression" dxfId="910" priority="82">
      <formula>$AA$89=2</formula>
    </cfRule>
    <cfRule type="expression" dxfId="909" priority="83">
      <formula>$AA$89=1</formula>
    </cfRule>
  </conditionalFormatting>
  <conditionalFormatting sqref="N90">
    <cfRule type="expression" dxfId="908" priority="90">
      <formula>$AB$90=2</formula>
    </cfRule>
    <cfRule type="expression" dxfId="907" priority="91">
      <formula>$AB$90=1</formula>
    </cfRule>
  </conditionalFormatting>
  <conditionalFormatting sqref="N91">
    <cfRule type="expression" dxfId="906" priority="88">
      <formula>$AB$91=2</formula>
    </cfRule>
    <cfRule type="expression" dxfId="905" priority="89">
      <formula>$AB$91=1</formula>
    </cfRule>
  </conditionalFormatting>
  <conditionalFormatting sqref="N92">
    <cfRule type="expression" dxfId="904" priority="86">
      <formula>$AB$92=2</formula>
    </cfRule>
    <cfRule type="expression" dxfId="903" priority="87">
      <formula>$AB$92=1</formula>
    </cfRule>
  </conditionalFormatting>
  <conditionalFormatting sqref="N96">
    <cfRule type="expression" dxfId="902" priority="37">
      <formula>$AA$51=1</formula>
    </cfRule>
    <cfRule type="expression" dxfId="901" priority="38">
      <formula>$AA$51=2</formula>
    </cfRule>
    <cfRule type="expression" dxfId="900" priority="39">
      <formula>$AA$51=3</formula>
    </cfRule>
  </conditionalFormatting>
  <conditionalFormatting sqref="N97">
    <cfRule type="expression" dxfId="899" priority="29">
      <formula>$N$97=$AB$97</formula>
    </cfRule>
    <cfRule type="expression" dxfId="898" priority="30">
      <formula>$N$97=$AB$96</formula>
    </cfRule>
  </conditionalFormatting>
  <conditionalFormatting sqref="N103">
    <cfRule type="expression" dxfId="897" priority="31">
      <formula>$N$103=$AB$106</formula>
    </cfRule>
    <cfRule type="expression" dxfId="896" priority="32">
      <formula>$N$103=$AB$105</formula>
    </cfRule>
    <cfRule type="expression" dxfId="895" priority="33">
      <formula>$N$103=$AB$104</formula>
    </cfRule>
    <cfRule type="expression" dxfId="894" priority="34">
      <formula>$N$103=$AB$103</formula>
    </cfRule>
  </conditionalFormatting>
  <conditionalFormatting sqref="P58">
    <cfRule type="expression" dxfId="893" priority="23">
      <formula>$P$58="voldoet"</formula>
    </cfRule>
    <cfRule type="expression" dxfId="892" priority="24">
      <formula>$P$58="voldoet niet"</formula>
    </cfRule>
  </conditionalFormatting>
  <conditionalFormatting sqref="P59">
    <cfRule type="expression" dxfId="891" priority="21">
      <formula>$P$59="voldoet"</formula>
    </cfRule>
    <cfRule type="expression" dxfId="890" priority="22">
      <formula>$P$59="voldoet niet"</formula>
    </cfRule>
  </conditionalFormatting>
  <conditionalFormatting sqref="P63">
    <cfRule type="expression" dxfId="889" priority="19">
      <formula>$P$63="voldoet niet"</formula>
    </cfRule>
    <cfRule type="expression" dxfId="888" priority="20">
      <formula>$P$63="voldoet"</formula>
    </cfRule>
  </conditionalFormatting>
  <conditionalFormatting sqref="P69">
    <cfRule type="expression" dxfId="887" priority="17">
      <formula>$P$69="voldoet niet"</formula>
    </cfRule>
    <cfRule type="expression" dxfId="886" priority="18">
      <formula>$P$69="voldoet"</formula>
    </cfRule>
  </conditionalFormatting>
  <conditionalFormatting sqref="P70">
    <cfRule type="expression" dxfId="885" priority="15">
      <formula>$P$70="voldoet niet"</formula>
    </cfRule>
    <cfRule type="expression" dxfId="884" priority="16">
      <formula>$P$70="voldoet"</formula>
    </cfRule>
  </conditionalFormatting>
  <conditionalFormatting sqref="P71">
    <cfRule type="expression" dxfId="883" priority="13">
      <formula>$P$71="voldoet niet"</formula>
    </cfRule>
    <cfRule type="expression" dxfId="882" priority="14">
      <formula>$P$71="voldoet"</formula>
    </cfRule>
  </conditionalFormatting>
  <conditionalFormatting sqref="P74">
    <cfRule type="expression" dxfId="881" priority="11">
      <formula>$P$74="voldoet niet"</formula>
    </cfRule>
    <cfRule type="expression" dxfId="880" priority="12">
      <formula>$P$74="voldoet"</formula>
    </cfRule>
  </conditionalFormatting>
  <conditionalFormatting sqref="P75">
    <cfRule type="expression" dxfId="879" priority="9">
      <formula>$P$75="voldoet niet"</formula>
    </cfRule>
    <cfRule type="expression" dxfId="878" priority="10">
      <formula>$P$75="voldoet"</formula>
    </cfRule>
  </conditionalFormatting>
  <conditionalFormatting sqref="P78">
    <cfRule type="expression" dxfId="877" priority="7">
      <formula>$P$78="voldoet niet"</formula>
    </cfRule>
    <cfRule type="expression" dxfId="876" priority="8">
      <formula>$P$78="voldoet"</formula>
    </cfRule>
  </conditionalFormatting>
  <dataValidations count="11">
    <dataValidation type="list" allowBlank="1" showInputMessage="1" showErrorMessage="1" sqref="J78 J81 J90:J92 J84:J85" xr:uid="{4F796095-89D3-476F-941C-9C5ECB4E1523}">
      <formula1>$AA$6:$AA$7</formula1>
    </dataValidation>
    <dataValidation type="list" allowBlank="1" showInputMessage="1" showErrorMessage="1" sqref="K48 K50" xr:uid="{706C14AE-46E4-4143-8AF5-F68ECDC05AE9}">
      <formula1>$AA$32:$AA$34</formula1>
    </dataValidation>
    <dataValidation type="list" allowBlank="1" showInputMessage="1" showErrorMessage="1" sqref="K47" xr:uid="{7E3D0B08-3E4B-4DF8-8F6E-7B4B15DE939D}">
      <formula1>$AA$17:$AA$21</formula1>
    </dataValidation>
    <dataValidation type="list" allowBlank="1" showInputMessage="1" showErrorMessage="1" sqref="K55" xr:uid="{2C68C275-DE93-47F7-BD21-1706C0A35154}">
      <formula1>$AA$23:$AA$26</formula1>
    </dataValidation>
    <dataValidation errorStyle="warning" showErrorMessage="1" sqref="K18 K41:K43 K35:K36 K23" xr:uid="{7D78B46A-A5B6-4549-ACEC-6F3E875E9A6E}"/>
    <dataValidation type="list" errorStyle="warning" allowBlank="1" showErrorMessage="1" sqref="K11" xr:uid="{91CF134F-E0D1-4536-B0C5-981833B9847E}">
      <formula1>$AA$6:$AA$7</formula1>
    </dataValidation>
    <dataValidation type="list" errorStyle="warning" showErrorMessage="1" sqref="K12:K14 K6:K7 K19 K17 K10 K22 K24:K34" xr:uid="{CBEF1A88-4AF5-4B35-B755-E036456C8882}">
      <formula1>$AA$6:$AA$7</formula1>
    </dataValidation>
    <dataValidation type="list" errorStyle="warning" showErrorMessage="1" sqref="K46" xr:uid="{1E88DCD5-099B-43AA-B866-94197B9AB548}">
      <formula1>$AB$45:$AB$50</formula1>
    </dataValidation>
    <dataValidation type="list" allowBlank="1" showInputMessage="1" showErrorMessage="1" sqref="N97" xr:uid="{E253D5FB-B359-4FFD-A04E-B06D027F6D32}">
      <formula1>$AB$96:$AB$97</formula1>
    </dataValidation>
    <dataValidation type="list" allowBlank="1" showInputMessage="1" showErrorMessage="1" sqref="N103" xr:uid="{B530F2CC-A640-462C-93A5-88186597E119}">
      <formula1>$AB$103:$AB$106</formula1>
    </dataValidation>
    <dataValidation type="list" allowBlank="1" showInputMessage="1" showErrorMessage="1" sqref="K38:K39" xr:uid="{E06906E8-D64D-4A13-A41B-78568C603239}">
      <formula1>$P$12:$P$14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F3BD-E787-4911-93BF-ED5D37E01F14}">
  <dimension ref="A1:AN107"/>
  <sheetViews>
    <sheetView workbookViewId="0"/>
  </sheetViews>
  <sheetFormatPr defaultRowHeight="13.2" x14ac:dyDescent="0.3"/>
  <cols>
    <col min="1" max="1" width="37.5" customWidth="1"/>
    <col min="9" max="9" width="11.375" customWidth="1"/>
    <col min="12" max="12" width="10.125" customWidth="1"/>
    <col min="13" max="13" width="11" customWidth="1"/>
    <col min="27" max="28" width="9" hidden="1" customWidth="1"/>
  </cols>
  <sheetData>
    <row r="1" spans="1:40" ht="19.2" x14ac:dyDescent="0.45">
      <c r="A1" s="36" t="s">
        <v>417</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A3" s="1"/>
    </row>
    <row r="4" spans="1:40" s="10" customFormat="1" x14ac:dyDescent="0.3">
      <c r="A4" s="22" t="s">
        <v>276</v>
      </c>
    </row>
    <row r="5" spans="1:40" ht="13.8" thickBot="1" x14ac:dyDescent="0.35">
      <c r="A5" s="45" t="s">
        <v>410</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291</v>
      </c>
      <c r="K10" s="7"/>
      <c r="M10" s="5"/>
    </row>
    <row r="11" spans="1:40" x14ac:dyDescent="0.3">
      <c r="A11" s="2" t="s">
        <v>291</v>
      </c>
      <c r="K11" s="7"/>
      <c r="M11" s="8"/>
      <c r="O11" s="12" t="s">
        <v>209</v>
      </c>
      <c r="P11" s="13"/>
      <c r="Q11" s="13"/>
      <c r="R11" s="13"/>
      <c r="S11" s="14"/>
    </row>
    <row r="12" spans="1:40" x14ac:dyDescent="0.3">
      <c r="A12" s="2" t="s">
        <v>291</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8" ht="13.8" thickBot="1" x14ac:dyDescent="0.35">
      <c r="A17" s="2" t="s">
        <v>527</v>
      </c>
      <c r="J17" s="1"/>
      <c r="K17" s="7"/>
      <c r="M17" s="9"/>
      <c r="AA17" t="s">
        <v>292</v>
      </c>
    </row>
    <row r="18" spans="1:28" ht="13.8" thickBot="1" x14ac:dyDescent="0.35">
      <c r="AA18" t="s">
        <v>294</v>
      </c>
    </row>
    <row r="19" spans="1:28" ht="13.8" thickBot="1" x14ac:dyDescent="0.35">
      <c r="A19" s="2" t="s">
        <v>403</v>
      </c>
      <c r="K19" s="7"/>
      <c r="M19" s="9"/>
      <c r="AA19" t="s">
        <v>296</v>
      </c>
    </row>
    <row r="20" spans="1:28" x14ac:dyDescent="0.3">
      <c r="A20" s="1"/>
      <c r="AA20" t="s">
        <v>297</v>
      </c>
    </row>
    <row r="21" spans="1:28" s="10" customFormat="1" ht="13.8" thickBot="1" x14ac:dyDescent="0.35">
      <c r="A21" s="22" t="s">
        <v>298</v>
      </c>
      <c r="AA21" s="10" t="s">
        <v>299</v>
      </c>
    </row>
    <row r="22" spans="1:28" ht="13.8" thickBot="1" x14ac:dyDescent="0.35">
      <c r="A22" t="s">
        <v>300</v>
      </c>
      <c r="B22" t="s">
        <v>301</v>
      </c>
      <c r="K22" s="7"/>
      <c r="M22" s="9" t="str">
        <f>IF(K22="","",IF(K22="ja","Sterke / mogelijke reden om in te laten","Geen reden om in te laten"))</f>
        <v/>
      </c>
      <c r="AB22" t="s">
        <v>418</v>
      </c>
    </row>
    <row r="23" spans="1:28" ht="13.8" thickBot="1" x14ac:dyDescent="0.35">
      <c r="C23" t="s">
        <v>302</v>
      </c>
      <c r="M23" t="str">
        <f t="shared" ref="M23:M34" si="0">IF(K23="","",IF(K23="ja","Sterke / mogelijke reden om in te laten","Geen reden om in te laten"))</f>
        <v/>
      </c>
      <c r="Q23" s="54" t="s">
        <v>303</v>
      </c>
      <c r="R23" s="55"/>
      <c r="S23" s="55"/>
      <c r="T23" s="55"/>
      <c r="U23" s="55"/>
      <c r="V23" s="55"/>
      <c r="W23" s="55"/>
      <c r="X23" s="55"/>
      <c r="Y23" s="56"/>
      <c r="AB23" t="s">
        <v>123</v>
      </c>
    </row>
    <row r="24" spans="1:28" x14ac:dyDescent="0.3">
      <c r="B24" t="s">
        <v>528</v>
      </c>
      <c r="K24" s="7"/>
      <c r="M24" s="5" t="str">
        <f t="shared" si="0"/>
        <v/>
      </c>
      <c r="Q24" s="79" t="s">
        <v>305</v>
      </c>
      <c r="R24" s="58"/>
      <c r="S24" s="58"/>
      <c r="T24" s="58"/>
      <c r="U24" s="58"/>
      <c r="V24" s="58"/>
      <c r="W24" s="58"/>
      <c r="X24" s="58"/>
      <c r="Y24" s="59"/>
      <c r="AB24" t="s">
        <v>129</v>
      </c>
    </row>
    <row r="25" spans="1:28" x14ac:dyDescent="0.3">
      <c r="B25" t="s">
        <v>304</v>
      </c>
      <c r="K25" s="7"/>
      <c r="M25" s="8" t="str">
        <f t="shared" si="0"/>
        <v/>
      </c>
      <c r="Q25" s="57" t="s">
        <v>308</v>
      </c>
      <c r="R25" s="58"/>
      <c r="S25" s="58"/>
      <c r="T25" s="58"/>
      <c r="U25" s="58"/>
      <c r="V25" s="58"/>
      <c r="W25" s="58"/>
      <c r="X25" s="58"/>
      <c r="Y25" s="59"/>
      <c r="AB25" t="s">
        <v>419</v>
      </c>
    </row>
    <row r="26" spans="1:28" x14ac:dyDescent="0.3">
      <c r="B26" t="s">
        <v>307</v>
      </c>
      <c r="K26" s="7"/>
      <c r="M26" s="8" t="str">
        <f t="shared" si="0"/>
        <v/>
      </c>
      <c r="Q26" s="57" t="s">
        <v>311</v>
      </c>
      <c r="R26" s="58"/>
      <c r="S26" s="58"/>
      <c r="T26" s="58"/>
      <c r="U26" s="58"/>
      <c r="V26" s="58"/>
      <c r="W26" s="58"/>
      <c r="X26" s="58"/>
      <c r="Y26" s="59"/>
      <c r="AB26" t="s">
        <v>420</v>
      </c>
    </row>
    <row r="27" spans="1:28" x14ac:dyDescent="0.3">
      <c r="B27" t="s">
        <v>310</v>
      </c>
      <c r="K27" s="7"/>
      <c r="M27" s="8" t="str">
        <f t="shared" si="0"/>
        <v/>
      </c>
      <c r="Q27" s="67" t="s">
        <v>313</v>
      </c>
      <c r="R27" s="61"/>
      <c r="S27" s="61"/>
      <c r="T27" s="61"/>
      <c r="U27" s="61"/>
      <c r="V27" s="61"/>
      <c r="W27" s="61"/>
      <c r="X27" s="61"/>
      <c r="Y27" s="62"/>
      <c r="AB27" t="s">
        <v>139</v>
      </c>
    </row>
    <row r="28" spans="1:28" x14ac:dyDescent="0.3">
      <c r="B28" t="s">
        <v>529</v>
      </c>
      <c r="K28" s="7"/>
      <c r="M28" s="8" t="str">
        <f t="shared" si="0"/>
        <v/>
      </c>
      <c r="AB28" t="s">
        <v>421</v>
      </c>
    </row>
    <row r="29" spans="1:28" x14ac:dyDescent="0.3">
      <c r="B29" t="s">
        <v>312</v>
      </c>
      <c r="K29" s="7"/>
      <c r="M29" s="8" t="str">
        <f t="shared" si="0"/>
        <v/>
      </c>
      <c r="AB29" t="s">
        <v>147</v>
      </c>
    </row>
    <row r="30" spans="1:28" x14ac:dyDescent="0.3">
      <c r="B30" t="s">
        <v>314</v>
      </c>
      <c r="K30" s="7"/>
      <c r="M30" s="8" t="str">
        <f t="shared" si="0"/>
        <v/>
      </c>
      <c r="AB30" t="s">
        <v>149</v>
      </c>
    </row>
    <row r="31" spans="1:28" x14ac:dyDescent="0.3">
      <c r="B31" t="s">
        <v>315</v>
      </c>
      <c r="K31" s="7"/>
      <c r="M31" s="8" t="str">
        <f t="shared" si="0"/>
        <v/>
      </c>
      <c r="AB31" t="s">
        <v>98</v>
      </c>
    </row>
    <row r="32" spans="1:28" x14ac:dyDescent="0.3">
      <c r="B32" t="s">
        <v>316</v>
      </c>
      <c r="K32" s="7"/>
      <c r="M32" s="8" t="str">
        <f t="shared" si="0"/>
        <v/>
      </c>
      <c r="AA32" t="s">
        <v>317</v>
      </c>
    </row>
    <row r="33" spans="1:28" x14ac:dyDescent="0.3">
      <c r="B33" t="s">
        <v>318</v>
      </c>
      <c r="K33" s="7"/>
      <c r="M33" s="8" t="str">
        <f t="shared" si="0"/>
        <v/>
      </c>
      <c r="AA33" t="s">
        <v>319</v>
      </c>
    </row>
    <row r="34" spans="1:28" ht="13.8" thickBot="1" x14ac:dyDescent="0.35">
      <c r="B34" t="s">
        <v>320</v>
      </c>
      <c r="K34" s="7"/>
      <c r="M34" s="6" t="str">
        <f t="shared" si="0"/>
        <v/>
      </c>
      <c r="AA34" t="s">
        <v>321</v>
      </c>
    </row>
    <row r="37" spans="1:28" s="25" customFormat="1" ht="13.8" thickBot="1" x14ac:dyDescent="0.35">
      <c r="A37" s="24" t="s">
        <v>38</v>
      </c>
      <c r="M37" s="26"/>
      <c r="AA37" s="27"/>
    </row>
    <row r="38" spans="1:28" x14ac:dyDescent="0.3">
      <c r="A38" s="1" t="s">
        <v>276</v>
      </c>
      <c r="K38" s="84"/>
      <c r="M38" s="2"/>
      <c r="O38" s="54" t="s">
        <v>578</v>
      </c>
      <c r="P38" s="55"/>
      <c r="Q38" s="55"/>
      <c r="R38" s="55"/>
      <c r="S38" s="55"/>
      <c r="T38" s="55"/>
      <c r="U38" s="55"/>
      <c r="V38" s="55"/>
      <c r="W38" s="55"/>
      <c r="X38" s="55"/>
      <c r="Y38" s="56"/>
      <c r="AA38" s="78"/>
    </row>
    <row r="39" spans="1:28" ht="13.8" thickBot="1" x14ac:dyDescent="0.35">
      <c r="A39" s="1" t="s">
        <v>298</v>
      </c>
      <c r="K39" s="85"/>
      <c r="M39" s="2"/>
      <c r="O39" s="57" t="s">
        <v>322</v>
      </c>
      <c r="P39" s="58"/>
      <c r="Q39" s="58"/>
      <c r="R39" s="58"/>
      <c r="S39" s="58"/>
      <c r="T39" s="58"/>
      <c r="U39" s="58"/>
      <c r="V39" s="58"/>
      <c r="W39" s="58"/>
      <c r="X39" s="58"/>
      <c r="Y39" s="59"/>
      <c r="AA39" s="78"/>
    </row>
    <row r="40" spans="1:28" x14ac:dyDescent="0.3">
      <c r="A40" s="1"/>
      <c r="M40" s="2"/>
      <c r="O40" s="57" t="s">
        <v>323</v>
      </c>
      <c r="P40" s="58"/>
      <c r="Q40" s="58"/>
      <c r="R40" s="58"/>
      <c r="S40" s="58"/>
      <c r="T40" s="58"/>
      <c r="U40" s="58"/>
      <c r="V40" s="58"/>
      <c r="W40" s="58"/>
      <c r="X40" s="58"/>
      <c r="Y40" s="59"/>
      <c r="AA40" s="78"/>
    </row>
    <row r="41" spans="1:28" x14ac:dyDescent="0.3">
      <c r="O41" s="79" t="s">
        <v>324</v>
      </c>
      <c r="P41" s="58"/>
      <c r="Q41" s="58"/>
      <c r="R41" s="58"/>
      <c r="S41" s="58"/>
      <c r="T41" s="58"/>
      <c r="U41" s="58"/>
      <c r="V41" s="58"/>
      <c r="W41" s="58"/>
      <c r="X41" s="58"/>
      <c r="Y41" s="59"/>
    </row>
    <row r="42" spans="1:28" s="81" customFormat="1" ht="13.8" thickBot="1" x14ac:dyDescent="0.35">
      <c r="O42" s="146" t="s">
        <v>579</v>
      </c>
      <c r="P42" s="147"/>
      <c r="Q42" s="147"/>
      <c r="R42" s="147"/>
      <c r="S42" s="147"/>
      <c r="T42" s="147"/>
      <c r="U42" s="147"/>
      <c r="V42" s="147"/>
      <c r="W42" s="147"/>
      <c r="X42" s="147"/>
      <c r="Y42" s="148"/>
    </row>
    <row r="43" spans="1:28" ht="13.8" thickTop="1" x14ac:dyDescent="0.3"/>
    <row r="44" spans="1:28" s="10" customFormat="1" x14ac:dyDescent="0.3">
      <c r="A44" s="22" t="s">
        <v>325</v>
      </c>
      <c r="N44" s="11"/>
    </row>
    <row r="45" spans="1:28" ht="13.8" thickBot="1" x14ac:dyDescent="0.35">
      <c r="A45" s="1"/>
      <c r="J45" s="21" t="s">
        <v>278</v>
      </c>
      <c r="N45" s="2"/>
      <c r="AB45" t="s">
        <v>326</v>
      </c>
    </row>
    <row r="46" spans="1:28"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row>
    <row r="47" spans="1:28" x14ac:dyDescent="0.3">
      <c r="A47" t="s">
        <v>329</v>
      </c>
      <c r="K47" s="7"/>
      <c r="M47" s="67" t="s">
        <v>491</v>
      </c>
      <c r="N47" s="61"/>
      <c r="O47" s="62"/>
      <c r="Q47" s="34"/>
      <c r="R47" s="15"/>
      <c r="S47" t="s">
        <v>330</v>
      </c>
      <c r="U47" s="16"/>
      <c r="AA47">
        <f>IF(K47="nooit",1,IF(K47="incidenteel",2,IF(K47="regelmatig",3,IF(K47="vaak",4,IF(K47="doorspoelen",5,0)))))</f>
        <v>0</v>
      </c>
      <c r="AB47" t="s">
        <v>331</v>
      </c>
    </row>
    <row r="48" spans="1:28" x14ac:dyDescent="0.3">
      <c r="A48" t="s">
        <v>332</v>
      </c>
      <c r="K48" s="7"/>
      <c r="R48" s="17"/>
      <c r="S48" t="s">
        <v>333</v>
      </c>
      <c r="U48" s="16"/>
      <c r="AA48">
        <f>IF(K48="neerslag",1,IF(K48="grondwater",2,IF(K48="inlaatwater",3,0)))</f>
        <v>0</v>
      </c>
      <c r="AB48" t="s">
        <v>334</v>
      </c>
    </row>
    <row r="49" spans="1:28" ht="13.8" thickBot="1" x14ac:dyDescent="0.35">
      <c r="N49" s="2"/>
      <c r="R49" s="18"/>
      <c r="S49" s="19" t="s">
        <v>335</v>
      </c>
      <c r="T49" s="19"/>
      <c r="U49" s="20"/>
      <c r="AB49" t="s">
        <v>336</v>
      </c>
    </row>
    <row r="50" spans="1:28" ht="13.8" thickBot="1" x14ac:dyDescent="0.35">
      <c r="N50" s="2" t="s">
        <v>337</v>
      </c>
      <c r="AB50" t="s">
        <v>338</v>
      </c>
    </row>
    <row r="51" spans="1:28" ht="13.8" thickBot="1" x14ac:dyDescent="0.35">
      <c r="N51" s="9"/>
      <c r="AA51">
        <f>IF(OR(OR(AA48=2,AA48=1),OR(AA47=1,AA47=2,AA47=3)),3,IF(OR(AA48=3,OR(AA47=5,AA47=4)),2,0))</f>
        <v>0</v>
      </c>
    </row>
    <row r="53" spans="1:28" s="10" customFormat="1" x14ac:dyDescent="0.3">
      <c r="A53" s="22" t="s">
        <v>339</v>
      </c>
    </row>
    <row r="54" spans="1:28" x14ac:dyDescent="0.3">
      <c r="A54" s="1"/>
      <c r="J54" s="21" t="s">
        <v>278</v>
      </c>
    </row>
    <row r="55" spans="1:28" x14ac:dyDescent="0.3">
      <c r="A55" t="s">
        <v>340</v>
      </c>
      <c r="K55" s="7"/>
    </row>
    <row r="56" spans="1:28" ht="13.8" thickBot="1" x14ac:dyDescent="0.35">
      <c r="L56" s="78" t="s">
        <v>628</v>
      </c>
      <c r="N56" s="2" t="s">
        <v>341</v>
      </c>
      <c r="P56" s="2"/>
    </row>
    <row r="57" spans="1:28" ht="13.8" thickBot="1" x14ac:dyDescent="0.35">
      <c r="A57" t="s">
        <v>342</v>
      </c>
      <c r="J57" t="s">
        <v>392</v>
      </c>
      <c r="K57" t="s">
        <v>393</v>
      </c>
      <c r="L57" t="s">
        <v>536</v>
      </c>
      <c r="M57" t="s">
        <v>537</v>
      </c>
      <c r="N57" s="2" t="s">
        <v>345</v>
      </c>
      <c r="P57" s="2" t="s">
        <v>346</v>
      </c>
      <c r="R57" s="12" t="s">
        <v>209</v>
      </c>
      <c r="S57" s="13"/>
      <c r="T57" s="13"/>
      <c r="U57" s="14"/>
      <c r="AA57" t="s">
        <v>345</v>
      </c>
      <c r="AB57" t="s">
        <v>346</v>
      </c>
    </row>
    <row r="58" spans="1:28" x14ac:dyDescent="0.3">
      <c r="B58" t="s">
        <v>347</v>
      </c>
      <c r="J58" s="7"/>
      <c r="K58" s="7"/>
      <c r="M58" t="str">
        <f>IF(OR(K55="M16",K55="M19",K55="M20",K55="M24"),0.03,IF(OR(K55="M14",K55="M23",K55="M27",K55="M28",K55="M29",K55="nvt"),0.09,""))</f>
        <v/>
      </c>
      <c r="N58" s="5"/>
      <c r="P58" s="10" t="str">
        <f>IF(AB58=0,"",IF(AB58=1,"voldoet niet",IF(AB58=2,"voldoet")))</f>
        <v/>
      </c>
      <c r="R58" s="15"/>
      <c r="S58" t="s">
        <v>330</v>
      </c>
      <c r="U58" s="16"/>
      <c r="AA58">
        <f>IF(OR(K58="",J58=""),0,IF(J58&lt;=K58,2,1))</f>
        <v>0</v>
      </c>
      <c r="AB58">
        <f>IF(OR(M58="",J58=""),0,IF(J58&lt;M58,2,1))</f>
        <v>0</v>
      </c>
    </row>
    <row r="59" spans="1:28" ht="13.8" thickBot="1" x14ac:dyDescent="0.35">
      <c r="B59" t="s">
        <v>348</v>
      </c>
      <c r="J59" s="7"/>
      <c r="K59" s="7"/>
      <c r="M59" t="str">
        <f>IF(OR(K55="M16",K55="M19",K55="M20",K55="M24"),0.9,IF(OR(K55="M14",K55="M23",K55="M27",K55="M28",K55="M29",K55="nvt"),1.3,""))</f>
        <v/>
      </c>
      <c r="N59" s="6"/>
      <c r="P59" s="10" t="str">
        <f>IF(AB59=0,"",IF(AB59=1,"voldoet niet",IF(AB59=2,"voldoet")))</f>
        <v/>
      </c>
      <c r="R59" s="47"/>
      <c r="S59" s="19" t="s">
        <v>333</v>
      </c>
      <c r="T59" s="19"/>
      <c r="U59" s="20"/>
      <c r="AA59">
        <f>IF(OR(K59="",J59=""),0,IF(J59&lt;=K59,2,1))</f>
        <v>0</v>
      </c>
      <c r="AB59">
        <f>IF(OR(M59="",J59=""),0,IF(J59&lt;M59,2,1))</f>
        <v>0</v>
      </c>
    </row>
    <row r="61" spans="1:28" ht="13.8" thickBot="1" x14ac:dyDescent="0.35">
      <c r="A61" t="s">
        <v>349</v>
      </c>
      <c r="R61" s="54" t="s">
        <v>350</v>
      </c>
      <c r="S61" s="55"/>
      <c r="T61" s="55"/>
      <c r="U61" s="55"/>
      <c r="V61" s="55"/>
      <c r="W61" s="55"/>
      <c r="X61" s="55"/>
      <c r="Y61" s="55"/>
      <c r="Z61" s="56"/>
    </row>
    <row r="62" spans="1:28" x14ac:dyDescent="0.3">
      <c r="B62" t="s">
        <v>351</v>
      </c>
      <c r="J62" s="7"/>
      <c r="K62" s="7"/>
      <c r="L62">
        <v>5</v>
      </c>
      <c r="M62">
        <v>20</v>
      </c>
      <c r="N62" s="5"/>
      <c r="R62" s="57" t="s">
        <v>567</v>
      </c>
      <c r="S62" s="58"/>
      <c r="T62" s="58"/>
      <c r="U62" s="58"/>
      <c r="V62" s="58"/>
      <c r="W62" s="58"/>
      <c r="X62" s="58"/>
      <c r="Y62" s="58"/>
      <c r="Z62" s="59"/>
      <c r="AA62">
        <f>IF(OR(K62="",J62=""),0,IF(OR(AND(K62&gt;=L62,K62&lt;=M62,J62&gt;=L62,J62&lt;=M62),AND(K62&lt;=L62,J62&lt;=L62),AND(K62&gt;=M62,J62&gt;=M62)),2,1))</f>
        <v>0</v>
      </c>
    </row>
    <row r="63" spans="1:28" x14ac:dyDescent="0.3">
      <c r="B63" t="s">
        <v>352</v>
      </c>
      <c r="J63" s="7"/>
      <c r="K63" s="7"/>
      <c r="L63" t="str">
        <f>IF(OR(K55="M14",K55="M27",K55="M28",K55="M29"),5.5,IF(OR(K55="M16",K55="M19",K55="M20",K55="M23",K55="M24",K55="nvt"),6.5,""))</f>
        <v/>
      </c>
      <c r="M63" t="str">
        <f>IF(OR(K55="M27",K55="M28",K55="M29"),7.5,IF(OR(K55="M14",K55="M16",K55="M19",K55="M20",K55="M23",K55="M24",K55="nvt"),8.5,""))</f>
        <v/>
      </c>
      <c r="N63" s="8"/>
      <c r="P63" s="10" t="str">
        <f t="shared" ref="P63" si="1">IF(AB63=0,"",IF(AB63=1,"voldoet niet",IF(AB63=2,"voldoet")))</f>
        <v/>
      </c>
      <c r="R63" s="57" t="s">
        <v>614</v>
      </c>
      <c r="S63" s="58"/>
      <c r="T63" s="58"/>
      <c r="U63" s="58"/>
      <c r="V63" s="58"/>
      <c r="W63" s="58"/>
      <c r="X63" s="58"/>
      <c r="Y63" s="58"/>
      <c r="Z63" s="59"/>
      <c r="AA63">
        <f>IF(OR(K63="",J63=""),0,IF(OR(AND(K63&gt;=L63,K63&lt;=M63,J63&gt;=L63,J63&lt;=M63),AND(K63&lt;=L63,J63&lt;=L63),AND(K63&gt;=M63,J63&gt;=M63)),2,1))</f>
        <v>0</v>
      </c>
      <c r="AB63">
        <f>IF(OR(L63="",J63=""),0,IF(AND(J63&gt;L63,J63&lt;M63),2,1))</f>
        <v>0</v>
      </c>
    </row>
    <row r="64" spans="1:28" x14ac:dyDescent="0.3">
      <c r="B64" s="66" t="s">
        <v>354</v>
      </c>
      <c r="C64" s="66"/>
      <c r="D64" s="66"/>
      <c r="E64" s="66"/>
      <c r="F64" s="66"/>
      <c r="G64" s="66"/>
      <c r="H64" s="66"/>
      <c r="I64" s="66"/>
      <c r="J64" s="40"/>
      <c r="K64" s="40"/>
      <c r="L64" s="66"/>
      <c r="M64" s="66">
        <v>30</v>
      </c>
      <c r="N64" s="8"/>
      <c r="R64" s="57" t="s">
        <v>353</v>
      </c>
      <c r="S64" s="58"/>
      <c r="T64" s="58"/>
      <c r="U64" s="58"/>
      <c r="V64" s="58"/>
      <c r="W64" s="58"/>
      <c r="X64" s="58"/>
      <c r="Y64" s="58"/>
      <c r="Z64" s="59"/>
      <c r="AA64">
        <f>IF(OR(K64="",J64=""),0,IF(OR(AND(K64&gt;=L64,K64&lt;=M64,J64&gt;=L64,J64&lt;=M64),AND(K64&lt;=L64,J64&lt;=L64),AND(K64&gt;=M64,J64&gt;=M64)),2,1))</f>
        <v>0</v>
      </c>
    </row>
    <row r="65" spans="1:28" x14ac:dyDescent="0.3">
      <c r="B65" s="66" t="s">
        <v>356</v>
      </c>
      <c r="C65" s="66"/>
      <c r="D65" s="66"/>
      <c r="E65" s="66"/>
      <c r="F65" s="66"/>
      <c r="G65" s="66"/>
      <c r="H65" s="66"/>
      <c r="I65" s="66"/>
      <c r="J65" s="40"/>
      <c r="K65" s="40"/>
      <c r="L65" s="66">
        <v>5</v>
      </c>
      <c r="M65" s="66">
        <v>20</v>
      </c>
      <c r="N65" s="8"/>
      <c r="R65" s="57" t="s">
        <v>355</v>
      </c>
      <c r="S65" s="58"/>
      <c r="T65" s="58"/>
      <c r="U65" s="58"/>
      <c r="V65" s="58"/>
      <c r="W65" s="58"/>
      <c r="X65" s="58"/>
      <c r="Y65" s="58"/>
      <c r="Z65" s="59"/>
      <c r="AA65">
        <f>IF(OR(K65="",J65=""),0,IF(OR(AND(K65&gt;=L65,K65&lt;=M65,J65&gt;=L65,J65&lt;=M65),AND(K65&lt;=L65,J65&lt;=L65),AND(K65&gt;=M65,J65&gt;=M65)),2,1))</f>
        <v>0</v>
      </c>
    </row>
    <row r="66" spans="1:28" ht="13.8" thickBot="1" x14ac:dyDescent="0.35">
      <c r="A66" s="1"/>
      <c r="B66" s="66" t="s">
        <v>358</v>
      </c>
      <c r="C66" s="66"/>
      <c r="D66" s="66"/>
      <c r="E66" s="66"/>
      <c r="F66" s="66"/>
      <c r="G66" s="66"/>
      <c r="H66" s="66"/>
      <c r="I66" s="66"/>
      <c r="J66" s="40"/>
      <c r="K66" s="40"/>
      <c r="L66" s="66">
        <v>1</v>
      </c>
      <c r="M66" s="66">
        <v>8</v>
      </c>
      <c r="N66" s="6"/>
      <c r="R66" s="57" t="s">
        <v>357</v>
      </c>
      <c r="S66" s="58"/>
      <c r="T66" s="58"/>
      <c r="U66" s="58"/>
      <c r="V66" s="58"/>
      <c r="W66" s="58"/>
      <c r="X66" s="58"/>
      <c r="Y66" s="58"/>
      <c r="Z66" s="59"/>
      <c r="AA66">
        <f>IF(OR(K66="",J66=""),0,IF(OR(AND(K66&gt;=L66,K66&lt;=M66,J66&gt;=L66,J66&lt;=M66),AND(K66&lt;=L66,J66&lt;=L66),AND(K66&gt;=M66,J66&gt;=M66)),2,1))</f>
        <v>0</v>
      </c>
    </row>
    <row r="67" spans="1:28" x14ac:dyDescent="0.3">
      <c r="A67" s="1"/>
      <c r="R67" s="57" t="s">
        <v>580</v>
      </c>
      <c r="S67" s="58"/>
      <c r="T67" s="58"/>
      <c r="U67" s="58"/>
      <c r="V67" s="58"/>
      <c r="W67" s="58"/>
      <c r="X67" s="58"/>
      <c r="Y67" s="58"/>
      <c r="Z67" s="59"/>
    </row>
    <row r="68" spans="1:28" ht="13.8" thickBot="1" x14ac:dyDescent="0.35">
      <c r="A68" t="s">
        <v>359</v>
      </c>
      <c r="R68" s="57" t="s">
        <v>581</v>
      </c>
      <c r="S68" s="58"/>
      <c r="T68" s="58"/>
      <c r="U68" s="58"/>
      <c r="V68" s="58"/>
      <c r="W68" s="58"/>
      <c r="X68" s="58"/>
      <c r="Y68" s="58"/>
      <c r="Z68" s="59"/>
    </row>
    <row r="69" spans="1:28" x14ac:dyDescent="0.3">
      <c r="B69" t="s">
        <v>360</v>
      </c>
      <c r="J69" s="7"/>
      <c r="K69" s="7"/>
      <c r="M69">
        <v>19</v>
      </c>
      <c r="N69" s="5"/>
      <c r="P69" s="10" t="str">
        <f t="shared" ref="P69:P78" si="2">IF(AB69=0,"",IF(AB69=1,"voldoet niet",IF(AB69=2,"voldoet")))</f>
        <v/>
      </c>
      <c r="R69" s="57" t="s">
        <v>624</v>
      </c>
      <c r="S69" s="58"/>
      <c r="T69" s="58"/>
      <c r="U69" s="58"/>
      <c r="V69" s="58"/>
      <c r="W69" s="58"/>
      <c r="X69" s="58"/>
      <c r="Y69" s="58"/>
      <c r="Z69" s="59"/>
      <c r="AA69">
        <f>IF(OR(K69="",J69=""),0,IF(J69&lt;=K69,2,1))</f>
        <v>0</v>
      </c>
      <c r="AB69">
        <f>IF(OR(M69="",J69=""),0,IF(J69&lt;M69,2,1))</f>
        <v>0</v>
      </c>
    </row>
    <row r="70" spans="1:28" x14ac:dyDescent="0.3">
      <c r="B70" t="s">
        <v>361</v>
      </c>
      <c r="J70" s="7"/>
      <c r="K70" s="7"/>
      <c r="M70">
        <v>6</v>
      </c>
      <c r="N70" s="8"/>
      <c r="P70" s="10" t="str">
        <f t="shared" si="2"/>
        <v/>
      </c>
      <c r="R70" s="57" t="s">
        <v>625</v>
      </c>
      <c r="S70" s="58"/>
      <c r="T70" s="58"/>
      <c r="U70" s="58"/>
      <c r="V70" s="58"/>
      <c r="W70" s="58"/>
      <c r="X70" s="58"/>
      <c r="Y70" s="58"/>
      <c r="Z70" s="59"/>
      <c r="AA70">
        <f>IF(OR(K70="",J70=""),0,IF(J70&lt;=K70,2,1))</f>
        <v>0</v>
      </c>
      <c r="AB70">
        <f>IF(OR(M70="",J70=""),0,IF(J70&lt;M70,2,1))</f>
        <v>0</v>
      </c>
    </row>
    <row r="71" spans="1:28" ht="13.8" thickBot="1" x14ac:dyDescent="0.35">
      <c r="B71" t="s">
        <v>362</v>
      </c>
      <c r="J71" s="7"/>
      <c r="K71" s="7"/>
      <c r="M71">
        <v>200</v>
      </c>
      <c r="N71" s="6"/>
      <c r="P71" s="10"/>
      <c r="R71" s="67" t="s">
        <v>615</v>
      </c>
      <c r="S71" s="61"/>
      <c r="T71" s="61"/>
      <c r="U71" s="61"/>
      <c r="V71" s="61"/>
      <c r="W71" s="61"/>
      <c r="X71" s="61"/>
      <c r="Y71" s="61"/>
      <c r="Z71" s="62"/>
      <c r="AA71">
        <f>IF(OR(K71="",J71=""),0,IF(J71&lt;=K71,2,1))</f>
        <v>0</v>
      </c>
      <c r="AB71">
        <f>IF(OR(M71="",J71=""),0,IF(J71&lt;M71,2,1))</f>
        <v>0</v>
      </c>
    </row>
    <row r="73" spans="1:28" ht="13.8" thickBot="1" x14ac:dyDescent="0.35">
      <c r="A73" t="s">
        <v>363</v>
      </c>
    </row>
    <row r="74" spans="1:28" x14ac:dyDescent="0.3">
      <c r="B74" t="s">
        <v>364</v>
      </c>
      <c r="J74" s="7"/>
      <c r="K74" s="7"/>
      <c r="M74">
        <v>25</v>
      </c>
      <c r="N74" s="5"/>
      <c r="P74" s="10" t="str">
        <f t="shared" si="2"/>
        <v/>
      </c>
      <c r="AA74">
        <f>IF(OR(K74="",J74=""),0,IF(J74&lt;=K74,2,1))</f>
        <v>0</v>
      </c>
      <c r="AB74">
        <f>IF(OR(M74="",J74=""),0,IF(J74&lt;M74,2,1))</f>
        <v>0</v>
      </c>
    </row>
    <row r="75" spans="1:28" ht="13.8" thickBot="1" x14ac:dyDescent="0.35">
      <c r="B75" t="s">
        <v>365</v>
      </c>
      <c r="J75" s="7"/>
      <c r="K75" s="7"/>
      <c r="M75">
        <v>5</v>
      </c>
      <c r="N75" s="6"/>
      <c r="P75" s="10" t="str">
        <f t="shared" si="2"/>
        <v/>
      </c>
      <c r="AA75">
        <f>IF(OR(K75="",J75=""),0,IF(J75&lt;=K75,2,1))</f>
        <v>0</v>
      </c>
      <c r="AB75">
        <f>IF(OR(M75="",J75=""),0,IF(J75&lt;M75,2,1))</f>
        <v>0</v>
      </c>
    </row>
    <row r="77" spans="1:28" x14ac:dyDescent="0.3">
      <c r="A77" t="s">
        <v>366</v>
      </c>
    </row>
    <row r="78" spans="1:28" x14ac:dyDescent="0.3">
      <c r="B78" t="s">
        <v>367</v>
      </c>
      <c r="J78" s="7"/>
      <c r="K78" t="s">
        <v>98</v>
      </c>
      <c r="L78" t="s">
        <v>98</v>
      </c>
      <c r="P78" s="10" t="str">
        <f t="shared" si="2"/>
        <v/>
      </c>
      <c r="AB78">
        <f>IF(J78="",0,IF(J78="ja",1,2))</f>
        <v>0</v>
      </c>
    </row>
    <row r="79" spans="1:28" x14ac:dyDescent="0.3">
      <c r="B79" s="2" t="s">
        <v>368</v>
      </c>
    </row>
    <row r="80" spans="1:28" ht="13.8" thickBot="1" x14ac:dyDescent="0.35">
      <c r="A80" t="s">
        <v>369</v>
      </c>
    </row>
    <row r="81" spans="1:28" ht="13.8" thickBot="1" x14ac:dyDescent="0.35">
      <c r="B81" t="s">
        <v>370</v>
      </c>
      <c r="J81" s="7"/>
      <c r="K81" t="s">
        <v>98</v>
      </c>
      <c r="L81" t="s">
        <v>98</v>
      </c>
      <c r="N81" s="9"/>
      <c r="AB81">
        <f t="shared" ref="AB81:AB92" si="3">IF(J81="",0,IF(J81="ja",1,2))</f>
        <v>0</v>
      </c>
    </row>
    <row r="82" spans="1:28" x14ac:dyDescent="0.3">
      <c r="B82" s="2" t="s">
        <v>371</v>
      </c>
    </row>
    <row r="83" spans="1:28" ht="13.8" thickBot="1" x14ac:dyDescent="0.35">
      <c r="A83" t="s">
        <v>372</v>
      </c>
    </row>
    <row r="84" spans="1:28" x14ac:dyDescent="0.3">
      <c r="B84" t="s">
        <v>373</v>
      </c>
      <c r="J84" s="7"/>
      <c r="K84" t="s">
        <v>98</v>
      </c>
      <c r="L84" t="s">
        <v>98</v>
      </c>
      <c r="N84" s="5"/>
      <c r="AB84">
        <f t="shared" si="3"/>
        <v>0</v>
      </c>
    </row>
    <row r="85" spans="1:28" ht="13.8" thickBot="1" x14ac:dyDescent="0.35">
      <c r="B85" t="s">
        <v>374</v>
      </c>
      <c r="J85" s="7"/>
      <c r="K85" t="s">
        <v>98</v>
      </c>
      <c r="L85" t="s">
        <v>98</v>
      </c>
      <c r="N85" s="6"/>
      <c r="AB85">
        <f t="shared" si="3"/>
        <v>0</v>
      </c>
    </row>
    <row r="86" spans="1:28" x14ac:dyDescent="0.3">
      <c r="A86" s="39"/>
      <c r="C86" t="s">
        <v>375</v>
      </c>
    </row>
    <row r="87" spans="1:28" ht="13.8" thickBot="1" x14ac:dyDescent="0.35">
      <c r="A87" s="66" t="s">
        <v>376</v>
      </c>
      <c r="B87" s="143"/>
    </row>
    <row r="88" spans="1:28" x14ac:dyDescent="0.3">
      <c r="A88" s="66"/>
      <c r="B88" s="66" t="s">
        <v>377</v>
      </c>
      <c r="C88" s="66"/>
      <c r="J88" s="40"/>
      <c r="K88" s="7"/>
      <c r="N88" s="5"/>
      <c r="R88" s="54" t="s">
        <v>546</v>
      </c>
      <c r="S88" s="55"/>
      <c r="T88" s="55"/>
      <c r="U88" s="55"/>
      <c r="V88" s="55"/>
      <c r="W88" s="55"/>
      <c r="X88" s="55"/>
      <c r="Y88" s="55"/>
      <c r="Z88" s="56"/>
      <c r="AB88">
        <f>IF(OR(J88="",K88=""),0,IF(J88&lt;K88,2,1))</f>
        <v>0</v>
      </c>
    </row>
    <row r="89" spans="1:28" x14ac:dyDescent="0.3">
      <c r="A89" s="66"/>
      <c r="B89" s="66" t="s">
        <v>378</v>
      </c>
      <c r="J89" s="40"/>
      <c r="K89" s="7"/>
      <c r="M89" s="66">
        <v>100</v>
      </c>
      <c r="N89" s="8"/>
      <c r="R89" s="57" t="s">
        <v>547</v>
      </c>
      <c r="S89" s="58"/>
      <c r="T89" s="58"/>
      <c r="U89" s="58"/>
      <c r="V89" s="58"/>
      <c r="W89" s="58"/>
      <c r="X89" s="58"/>
      <c r="Y89" s="58"/>
      <c r="Z89" s="59"/>
      <c r="AA89">
        <f>IF(OR(K89="",J89=""),0,IF(OR(AND(K89&gt;=L89,K89&lt;=M89,J89&gt;=L89,J89&lt;=M89),AND(K89&lt;=L89,J89&lt;=L89),AND(K89&gt;=M89,J89&gt;=M89)),2,1))</f>
        <v>0</v>
      </c>
    </row>
    <row r="90" spans="1:28" x14ac:dyDescent="0.3">
      <c r="A90" s="66"/>
      <c r="B90" s="66" t="s">
        <v>379</v>
      </c>
      <c r="J90" s="7"/>
      <c r="N90" s="8"/>
      <c r="R90" s="57" t="s">
        <v>548</v>
      </c>
      <c r="S90" s="58"/>
      <c r="T90" s="58"/>
      <c r="U90" s="58"/>
      <c r="V90" s="58"/>
      <c r="W90" s="58"/>
      <c r="X90" s="58"/>
      <c r="Y90" s="58"/>
      <c r="Z90" s="59"/>
      <c r="AB90">
        <f>IF(J90="",0,IF(J90="ja",1,2))</f>
        <v>0</v>
      </c>
    </row>
    <row r="91" spans="1:28" x14ac:dyDescent="0.3">
      <c r="A91" s="66"/>
      <c r="B91" s="66" t="s">
        <v>380</v>
      </c>
      <c r="J91" s="7"/>
      <c r="N91" s="8"/>
      <c r="R91" s="57" t="s">
        <v>549</v>
      </c>
      <c r="S91" s="58"/>
      <c r="T91" s="58"/>
      <c r="U91" s="58"/>
      <c r="V91" s="58"/>
      <c r="W91" s="58"/>
      <c r="X91" s="58"/>
      <c r="Y91" s="58"/>
      <c r="Z91" s="59"/>
      <c r="AB91">
        <f>IF(J91="",0,IF(J91="ja",1,2))</f>
        <v>0</v>
      </c>
    </row>
    <row r="92" spans="1:28" ht="13.8" thickBot="1" x14ac:dyDescent="0.35">
      <c r="A92" s="66"/>
      <c r="B92" s="66" t="s">
        <v>381</v>
      </c>
      <c r="J92" s="7"/>
      <c r="N92" s="6"/>
      <c r="R92" s="57" t="s">
        <v>550</v>
      </c>
      <c r="S92" s="58"/>
      <c r="T92" s="58"/>
      <c r="U92" s="58"/>
      <c r="V92" s="58"/>
      <c r="W92" s="58"/>
      <c r="X92" s="58"/>
      <c r="Y92" s="58"/>
      <c r="Z92" s="59"/>
      <c r="AB92">
        <f t="shared" si="3"/>
        <v>0</v>
      </c>
    </row>
    <row r="93" spans="1:28" x14ac:dyDescent="0.3">
      <c r="B93" s="23"/>
      <c r="R93" s="67" t="s">
        <v>583</v>
      </c>
      <c r="S93" s="61"/>
      <c r="T93" s="61"/>
      <c r="U93" s="61"/>
      <c r="V93" s="61"/>
      <c r="W93" s="61"/>
      <c r="X93" s="61"/>
      <c r="Y93" s="61"/>
      <c r="Z93" s="62"/>
    </row>
    <row r="95" spans="1:28" s="25" customFormat="1" ht="13.8" thickBot="1" x14ac:dyDescent="0.35">
      <c r="A95" s="24" t="s">
        <v>62</v>
      </c>
      <c r="O95" s="26"/>
      <c r="AA95" s="27"/>
    </row>
    <row r="96" spans="1:28" x14ac:dyDescent="0.3">
      <c r="A96" s="1" t="s">
        <v>325</v>
      </c>
      <c r="N96" s="5" t="str">
        <f>IF(AA51=1,"Niet inlaten",IF(AA51=2,"Inlaat is geen probleem",IF(AA51=3,"Aandachtspunt","")))</f>
        <v/>
      </c>
      <c r="Q96" s="12" t="s">
        <v>209</v>
      </c>
      <c r="R96" s="13"/>
      <c r="S96" s="13"/>
      <c r="T96" s="14"/>
      <c r="V96" s="54" t="s">
        <v>382</v>
      </c>
      <c r="W96" s="55"/>
      <c r="X96" s="55"/>
      <c r="Y96" s="55"/>
      <c r="Z96" s="56"/>
      <c r="AB96" t="s">
        <v>330</v>
      </c>
    </row>
    <row r="97" spans="1:28" ht="13.8" thickBot="1" x14ac:dyDescent="0.35">
      <c r="A97" s="1" t="s">
        <v>339</v>
      </c>
      <c r="N97" s="85"/>
      <c r="Q97" s="15"/>
      <c r="R97" t="s">
        <v>330</v>
      </c>
      <c r="T97" s="16"/>
      <c r="V97" s="57" t="s">
        <v>383</v>
      </c>
      <c r="W97" s="58"/>
      <c r="X97" s="58"/>
      <c r="Y97" s="58"/>
      <c r="Z97" s="59"/>
      <c r="AB97" t="s">
        <v>333</v>
      </c>
    </row>
    <row r="98" spans="1:28" x14ac:dyDescent="0.3">
      <c r="A98" s="1"/>
      <c r="Q98" s="17"/>
      <c r="R98" t="s">
        <v>333</v>
      </c>
      <c r="T98" s="16"/>
      <c r="V98" s="57" t="s">
        <v>384</v>
      </c>
      <c r="W98" s="58"/>
      <c r="X98" s="58"/>
      <c r="Y98" s="58"/>
      <c r="Z98" s="59"/>
    </row>
    <row r="99" spans="1:28" ht="13.8" thickBot="1" x14ac:dyDescent="0.35">
      <c r="A99" s="1"/>
      <c r="Q99" s="18"/>
      <c r="R99" s="19" t="s">
        <v>335</v>
      </c>
      <c r="S99" s="19"/>
      <c r="T99" s="20"/>
      <c r="V99" s="57" t="s">
        <v>559</v>
      </c>
      <c r="W99" s="58"/>
      <c r="X99" s="58"/>
      <c r="Y99" s="58"/>
      <c r="Z99" s="59"/>
    </row>
    <row r="100" spans="1:28" s="81" customFormat="1" ht="13.8" thickBot="1" x14ac:dyDescent="0.35">
      <c r="A100" s="82"/>
      <c r="V100" s="146" t="s">
        <v>584</v>
      </c>
      <c r="W100" s="147"/>
      <c r="X100" s="147"/>
      <c r="Y100" s="147"/>
      <c r="Z100" s="148"/>
    </row>
    <row r="101" spans="1:28" ht="13.8" thickTop="1" x14ac:dyDescent="0.3">
      <c r="A101" s="1"/>
    </row>
    <row r="102" spans="1:28" s="25" customFormat="1" ht="13.8" thickBot="1" x14ac:dyDescent="0.35">
      <c r="A102" s="24" t="s">
        <v>63</v>
      </c>
      <c r="O102" s="26"/>
      <c r="AA102" s="27"/>
    </row>
    <row r="103" spans="1:28" ht="13.8" thickBot="1" x14ac:dyDescent="0.35">
      <c r="A103" t="s">
        <v>477</v>
      </c>
      <c r="N103" s="89"/>
      <c r="U103" s="54" t="s">
        <v>385</v>
      </c>
      <c r="V103" s="55"/>
      <c r="W103" s="55"/>
      <c r="X103" s="55"/>
      <c r="Y103" s="55"/>
      <c r="Z103" s="56"/>
      <c r="AB103" t="s">
        <v>263</v>
      </c>
    </row>
    <row r="104" spans="1:28" x14ac:dyDescent="0.3">
      <c r="U104" s="57" t="s">
        <v>386</v>
      </c>
      <c r="V104" s="58"/>
      <c r="W104" s="58"/>
      <c r="X104" s="58"/>
      <c r="Y104" s="58"/>
      <c r="Z104" s="59"/>
      <c r="AB104" t="s">
        <v>265</v>
      </c>
    </row>
    <row r="105" spans="1:28" x14ac:dyDescent="0.3">
      <c r="U105" s="57" t="s">
        <v>588</v>
      </c>
      <c r="V105" s="58"/>
      <c r="W105" s="58"/>
      <c r="X105" s="58"/>
      <c r="Y105" s="58"/>
      <c r="Z105" s="59"/>
      <c r="AB105" t="s">
        <v>268</v>
      </c>
    </row>
    <row r="106" spans="1:28" x14ac:dyDescent="0.3">
      <c r="U106" s="57" t="s">
        <v>589</v>
      </c>
      <c r="V106" s="58"/>
      <c r="W106" s="58"/>
      <c r="X106" s="58"/>
      <c r="Y106" s="58"/>
      <c r="Z106" s="59"/>
      <c r="AB106" t="s">
        <v>270</v>
      </c>
    </row>
    <row r="107" spans="1:28" x14ac:dyDescent="0.3">
      <c r="U107" s="80" t="s">
        <v>590</v>
      </c>
      <c r="V107" s="61"/>
      <c r="W107" s="61"/>
      <c r="X107" s="61"/>
      <c r="Y107" s="61"/>
      <c r="Z107" s="62"/>
    </row>
  </sheetData>
  <conditionalFormatting sqref="K38">
    <cfRule type="expression" dxfId="875" priority="4">
      <formula>$K$38="Geen reden om in te laten"</formula>
    </cfRule>
    <cfRule type="expression" dxfId="874" priority="5">
      <formula>$K$38="Mogelijke reden om in te laten"</formula>
    </cfRule>
    <cfRule type="expression" dxfId="873" priority="6">
      <formula>$K$38="Sterke reden om in te laten"</formula>
    </cfRule>
  </conditionalFormatting>
  <conditionalFormatting sqref="K39">
    <cfRule type="expression" dxfId="872" priority="1">
      <formula>$K$39="Geen reden om in te laten"</formula>
    </cfRule>
    <cfRule type="expression" dxfId="871" priority="2">
      <formula>$K$39="Mogelijke reden om in te laten"</formula>
    </cfRule>
    <cfRule type="expression" dxfId="870" priority="3">
      <formula>$K$39="Sterke reden om in te laten"</formula>
    </cfRule>
  </conditionalFormatting>
  <conditionalFormatting sqref="M6">
    <cfRule type="expression" dxfId="869" priority="57">
      <formula>$K$6=""</formula>
    </cfRule>
    <cfRule type="expression" dxfId="868" priority="62">
      <formula>$K$6="ja"</formula>
    </cfRule>
    <cfRule type="expression" dxfId="867" priority="63">
      <formula>$K$6="nee"</formula>
    </cfRule>
  </conditionalFormatting>
  <conditionalFormatting sqref="M7">
    <cfRule type="expression" dxfId="866" priority="56">
      <formula>$K$7=""</formula>
    </cfRule>
    <cfRule type="expression" dxfId="865" priority="60">
      <formula>$K$7="ja"</formula>
    </cfRule>
    <cfRule type="expression" dxfId="864" priority="61">
      <formula>$K$7="nee"</formula>
    </cfRule>
  </conditionalFormatting>
  <conditionalFormatting sqref="M10">
    <cfRule type="expression" dxfId="863" priority="58">
      <formula>$K$10="nee"</formula>
    </cfRule>
    <cfRule type="expression" dxfId="862" priority="59">
      <formula>$K$10="ja"</formula>
    </cfRule>
  </conditionalFormatting>
  <conditionalFormatting sqref="M11">
    <cfRule type="expression" dxfId="861" priority="54">
      <formula>$K$11="nee"</formula>
    </cfRule>
    <cfRule type="expression" dxfId="860" priority="55">
      <formula>$K$11="ja"</formula>
    </cfRule>
  </conditionalFormatting>
  <conditionalFormatting sqref="M12">
    <cfRule type="expression" dxfId="859" priority="52">
      <formula>$K$12="nee"</formula>
    </cfRule>
    <cfRule type="expression" dxfId="858" priority="53">
      <formula>$K$12="ja"</formula>
    </cfRule>
  </conditionalFormatting>
  <conditionalFormatting sqref="M13">
    <cfRule type="expression" dxfId="857" priority="46">
      <formula>$K$13="nee"</formula>
    </cfRule>
    <cfRule type="expression" dxfId="856" priority="47">
      <formula>$K$13="ja"</formula>
    </cfRule>
  </conditionalFormatting>
  <conditionalFormatting sqref="M14">
    <cfRule type="expression" dxfId="855" priority="44">
      <formula>$K$14="nee"</formula>
    </cfRule>
    <cfRule type="expression" dxfId="854" priority="45">
      <formula>$K$14="ja"</formula>
    </cfRule>
  </conditionalFormatting>
  <conditionalFormatting sqref="M17">
    <cfRule type="expression" dxfId="853" priority="48">
      <formula>$K$17="ja"</formula>
    </cfRule>
    <cfRule type="expression" dxfId="852" priority="49">
      <formula>$K$17="nee"</formula>
    </cfRule>
  </conditionalFormatting>
  <conditionalFormatting sqref="M19">
    <cfRule type="expression" dxfId="851" priority="50">
      <formula>$K$19="ja"</formula>
    </cfRule>
    <cfRule type="expression" dxfId="850" priority="51">
      <formula>$K$19="nee"</formula>
    </cfRule>
  </conditionalFormatting>
  <conditionalFormatting sqref="N51">
    <cfRule type="expression" dxfId="849" priority="110">
      <formula>$AA$51=3</formula>
    </cfRule>
    <cfRule type="expression" dxfId="848" priority="111">
      <formula>$AA$51=2</formula>
    </cfRule>
    <cfRule type="expression" dxfId="847" priority="112">
      <formula>$AA$51=1</formula>
    </cfRule>
  </conditionalFormatting>
  <conditionalFormatting sqref="N58">
    <cfRule type="expression" dxfId="846" priority="102">
      <formula>$AA$58=1</formula>
    </cfRule>
    <cfRule type="expression" dxfId="845" priority="103">
      <formula>$AA$58=2</formula>
    </cfRule>
  </conditionalFormatting>
  <conditionalFormatting sqref="N59">
    <cfRule type="expression" dxfId="844" priority="100">
      <formula>$AA$59=2</formula>
    </cfRule>
    <cfRule type="expression" dxfId="843" priority="101">
      <formula>$AA$59=1</formula>
    </cfRule>
  </conditionalFormatting>
  <conditionalFormatting sqref="N62">
    <cfRule type="expression" dxfId="842" priority="108">
      <formula>$AA$62=2</formula>
    </cfRule>
    <cfRule type="expression" dxfId="841" priority="109">
      <formula>$AA$62=1</formula>
    </cfRule>
  </conditionalFormatting>
  <conditionalFormatting sqref="N63">
    <cfRule type="expression" dxfId="840" priority="72">
      <formula>$AA$63=2</formula>
    </cfRule>
    <cfRule type="expression" dxfId="839" priority="73">
      <formula>$AA$63=1</formula>
    </cfRule>
  </conditionalFormatting>
  <conditionalFormatting sqref="N64">
    <cfRule type="expression" dxfId="838" priority="78">
      <formula>$AA$64=2</formula>
    </cfRule>
    <cfRule type="expression" dxfId="837" priority="79">
      <formula>$AA$64=1</formula>
    </cfRule>
  </conditionalFormatting>
  <conditionalFormatting sqref="N65">
    <cfRule type="expression" dxfId="836" priority="76">
      <formula>$AA$65=2</formula>
    </cfRule>
    <cfRule type="expression" dxfId="835" priority="77">
      <formula>$AA$65=1</formula>
    </cfRule>
  </conditionalFormatting>
  <conditionalFormatting sqref="N66">
    <cfRule type="expression" dxfId="834" priority="74">
      <formula>$AA$66=2</formula>
    </cfRule>
    <cfRule type="expression" dxfId="833" priority="75">
      <formula>$AA$66=1</formula>
    </cfRule>
  </conditionalFormatting>
  <conditionalFormatting sqref="N69">
    <cfRule type="expression" dxfId="832" priority="98">
      <formula>$AA$69=2</formula>
    </cfRule>
    <cfRule type="expression" dxfId="831" priority="99">
      <formula>$AA$69=1</formula>
    </cfRule>
  </conditionalFormatting>
  <conditionalFormatting sqref="N70">
    <cfRule type="expression" dxfId="830" priority="96">
      <formula>$AA$70=2</formula>
    </cfRule>
    <cfRule type="expression" dxfId="829" priority="97">
      <formula>$AA$70=1</formula>
    </cfRule>
  </conditionalFormatting>
  <conditionalFormatting sqref="N71">
    <cfRule type="expression" dxfId="828" priority="94">
      <formula>$AA$71=2</formula>
    </cfRule>
    <cfRule type="expression" dxfId="827" priority="95">
      <formula>$AA$71=1</formula>
    </cfRule>
  </conditionalFormatting>
  <conditionalFormatting sqref="N74">
    <cfRule type="expression" dxfId="826" priority="92">
      <formula>$AA$74=2</formula>
    </cfRule>
    <cfRule type="expression" dxfId="825" priority="93">
      <formula>$AA$74=1</formula>
    </cfRule>
  </conditionalFormatting>
  <conditionalFormatting sqref="N75">
    <cfRule type="expression" dxfId="824" priority="106">
      <formula>$AA$75=2</formula>
    </cfRule>
    <cfRule type="expression" dxfId="823" priority="107">
      <formula>$AA$75=1</formula>
    </cfRule>
  </conditionalFormatting>
  <conditionalFormatting sqref="N81">
    <cfRule type="expression" dxfId="822" priority="104">
      <formula>$AB$81=2</formula>
    </cfRule>
    <cfRule type="expression" dxfId="821" priority="105">
      <formula>$AB$81=1</formula>
    </cfRule>
  </conditionalFormatting>
  <conditionalFormatting sqref="N84">
    <cfRule type="expression" dxfId="820" priority="82">
      <formula>$AB$84=2</formula>
    </cfRule>
    <cfRule type="expression" dxfId="819" priority="83">
      <formula>$AB$84=1</formula>
    </cfRule>
  </conditionalFormatting>
  <conditionalFormatting sqref="N85">
    <cfRule type="expression" dxfId="818" priority="25">
      <formula>$AB$85=2</formula>
    </cfRule>
    <cfRule type="expression" dxfId="817" priority="26">
      <formula>$AB$85=1</formula>
    </cfRule>
  </conditionalFormatting>
  <conditionalFormatting sqref="N88">
    <cfRule type="expression" dxfId="816" priority="90">
      <formula>$AB$88=2</formula>
    </cfRule>
    <cfRule type="expression" dxfId="815" priority="91">
      <formula>$AB$88=1</formula>
    </cfRule>
  </conditionalFormatting>
  <conditionalFormatting sqref="N89">
    <cfRule type="expression" dxfId="814" priority="80">
      <formula>$AA$89=2</formula>
    </cfRule>
    <cfRule type="expression" dxfId="813" priority="81">
      <formula>$AA$89=1</formula>
    </cfRule>
  </conditionalFormatting>
  <conditionalFormatting sqref="N90">
    <cfRule type="expression" dxfId="812" priority="88">
      <formula>$AB$90=2</formula>
    </cfRule>
    <cfRule type="expression" dxfId="811" priority="89">
      <formula>$AB$90=1</formula>
    </cfRule>
  </conditionalFormatting>
  <conditionalFormatting sqref="N91">
    <cfRule type="expression" dxfId="810" priority="86">
      <formula>$AB$91=2</formula>
    </cfRule>
    <cfRule type="expression" dxfId="809" priority="87">
      <formula>$AB$91=1</formula>
    </cfRule>
  </conditionalFormatting>
  <conditionalFormatting sqref="N92">
    <cfRule type="expression" dxfId="808" priority="84">
      <formula>$AB$92=2</formula>
    </cfRule>
    <cfRule type="expression" dxfId="807" priority="85">
      <formula>$AB$92=1</formula>
    </cfRule>
  </conditionalFormatting>
  <conditionalFormatting sqref="N96">
    <cfRule type="expression" dxfId="806" priority="35">
      <formula>$AA$51=1</formula>
    </cfRule>
    <cfRule type="expression" dxfId="805" priority="36">
      <formula>$AA$51=2</formula>
    </cfRule>
    <cfRule type="expression" dxfId="804" priority="37">
      <formula>$AA$51=3</formula>
    </cfRule>
  </conditionalFormatting>
  <conditionalFormatting sqref="N97">
    <cfRule type="expression" dxfId="803" priority="27">
      <formula>$N$97=$AB$97</formula>
    </cfRule>
    <cfRule type="expression" dxfId="802" priority="28">
      <formula>$N$97=$AB$96</formula>
    </cfRule>
  </conditionalFormatting>
  <conditionalFormatting sqref="N103">
    <cfRule type="expression" dxfId="801" priority="29">
      <formula>$N$103=$AB$106</formula>
    </cfRule>
    <cfRule type="expression" dxfId="800" priority="30">
      <formula>$N$103=$AB$105</formula>
    </cfRule>
    <cfRule type="expression" dxfId="799" priority="31">
      <formula>$N$103=$AB$104</formula>
    </cfRule>
    <cfRule type="expression" dxfId="798" priority="32">
      <formula>$N$103=$AB$103</formula>
    </cfRule>
  </conditionalFormatting>
  <conditionalFormatting sqref="P58">
    <cfRule type="expression" dxfId="797" priority="23">
      <formula>$P$58="voldoet"</formula>
    </cfRule>
    <cfRule type="expression" dxfId="796" priority="24">
      <formula>$P$58="voldoet niet"</formula>
    </cfRule>
  </conditionalFormatting>
  <conditionalFormatting sqref="P59">
    <cfRule type="expression" dxfId="795" priority="21">
      <formula>$P$59="voldoet"</formula>
    </cfRule>
    <cfRule type="expression" dxfId="794" priority="22">
      <formula>$P$59="voldoet niet"</formula>
    </cfRule>
  </conditionalFormatting>
  <conditionalFormatting sqref="P63">
    <cfRule type="expression" dxfId="793" priority="19">
      <formula>$P$63="voldoet niet"</formula>
    </cfRule>
    <cfRule type="expression" dxfId="792" priority="20">
      <formula>$P$63="voldoet"</formula>
    </cfRule>
  </conditionalFormatting>
  <conditionalFormatting sqref="P69">
    <cfRule type="expression" dxfId="791" priority="17">
      <formula>$P$69="voldoet niet"</formula>
    </cfRule>
    <cfRule type="expression" dxfId="790" priority="18">
      <formula>$P$69="voldoet"</formula>
    </cfRule>
  </conditionalFormatting>
  <conditionalFormatting sqref="P70">
    <cfRule type="expression" dxfId="789" priority="15">
      <formula>$P$70="voldoet niet"</formula>
    </cfRule>
    <cfRule type="expression" dxfId="788" priority="16">
      <formula>$P$70="voldoet"</formula>
    </cfRule>
  </conditionalFormatting>
  <conditionalFormatting sqref="P71">
    <cfRule type="expression" dxfId="787" priority="13">
      <formula>$P$71="voldoet niet"</formula>
    </cfRule>
    <cfRule type="expression" dxfId="786" priority="14">
      <formula>$P$71="voldoet"</formula>
    </cfRule>
  </conditionalFormatting>
  <conditionalFormatting sqref="P74">
    <cfRule type="expression" dxfId="785" priority="11">
      <formula>$P$74="voldoet niet"</formula>
    </cfRule>
    <cfRule type="expression" dxfId="784" priority="12">
      <formula>$P$74="voldoet"</formula>
    </cfRule>
  </conditionalFormatting>
  <conditionalFormatting sqref="P75">
    <cfRule type="expression" dxfId="783" priority="9">
      <formula>$P$75="voldoet niet"</formula>
    </cfRule>
    <cfRule type="expression" dxfId="782" priority="10">
      <formula>$P$75="voldoet"</formula>
    </cfRule>
  </conditionalFormatting>
  <conditionalFormatting sqref="P78">
    <cfRule type="expression" dxfId="781" priority="7">
      <formula>$P$78="voldoet niet"</formula>
    </cfRule>
    <cfRule type="expression" dxfId="780" priority="8">
      <formula>$P$78="voldoet"</formula>
    </cfRule>
  </conditionalFormatting>
  <dataValidations count="11">
    <dataValidation type="list" errorStyle="warning" showErrorMessage="1" sqref="K12:K14 K6:K7 K19 K17 K10 K22 K24:K34" xr:uid="{38211819-3A67-4516-B3A0-E2369B8DA173}">
      <formula1>$AA$6:$AA$7</formula1>
    </dataValidation>
    <dataValidation type="list" errorStyle="warning" allowBlank="1" showErrorMessage="1" sqref="K11" xr:uid="{0F97A9D8-A14A-4E1C-AE5F-E80BD6E41788}">
      <formula1>$AA$6:$AA$7</formula1>
    </dataValidation>
    <dataValidation errorStyle="warning" showErrorMessage="1" sqref="K18 K41:K43 K35:K36 K23" xr:uid="{A18C9213-030E-4CBC-BB01-9FEE07DB40A5}"/>
    <dataValidation type="list" allowBlank="1" showInputMessage="1" showErrorMessage="1" sqref="K47" xr:uid="{DEB3F9E3-1941-478A-B18A-DBCD4730BE46}">
      <formula1>$AA$17:$AA$21</formula1>
    </dataValidation>
    <dataValidation type="list" allowBlank="1" showInputMessage="1" showErrorMessage="1" sqref="K48 K50" xr:uid="{4153A9EA-55AB-40D3-BA52-7034C834A647}">
      <formula1>$AA$32:$AA$34</formula1>
    </dataValidation>
    <dataValidation type="list" allowBlank="1" showInputMessage="1" showErrorMessage="1" sqref="J78 J81 J90:J92 J84:J85" xr:uid="{FC03DC58-2B28-4421-9CC9-077D0998424A}">
      <formula1>$AA$6:$AA$7</formula1>
    </dataValidation>
    <dataValidation type="list" errorStyle="warning" showErrorMessage="1" sqref="K46" xr:uid="{23C70793-2347-4AC4-9458-20E34538E27C}">
      <formula1>$AB$45:$AB$50</formula1>
    </dataValidation>
    <dataValidation type="list" allowBlank="1" showInputMessage="1" showErrorMessage="1" sqref="N103" xr:uid="{23042A24-5AB3-419B-8847-315E9F4B6FF1}">
      <formula1>$AB$103:$AB$106</formula1>
    </dataValidation>
    <dataValidation type="list" allowBlank="1" showInputMessage="1" showErrorMessage="1" sqref="N97" xr:uid="{C64759C7-D96F-4DF2-93EB-786AF1A31E19}">
      <formula1>$AB$96:$AB$97</formula1>
    </dataValidation>
    <dataValidation type="list" allowBlank="1" showInputMessage="1" showErrorMessage="1" sqref="K55" xr:uid="{D4213D62-5350-4838-818C-99A491699E12}">
      <formula1>$AB$22:$AB$31</formula1>
    </dataValidation>
    <dataValidation type="list" allowBlank="1" showInputMessage="1" showErrorMessage="1" sqref="K38:K39" xr:uid="{FBF9DE2C-11A1-460E-BFDA-E4807F12CAB8}">
      <formula1>$P$12:$P$14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8DD2-322B-4A56-8630-EB552B0AE7FF}">
  <dimension ref="A1:L6"/>
  <sheetViews>
    <sheetView workbookViewId="0"/>
  </sheetViews>
  <sheetFormatPr defaultRowHeight="13.2" x14ac:dyDescent="0.3"/>
  <cols>
    <col min="1" max="1" width="37.625" customWidth="1"/>
  </cols>
  <sheetData>
    <row r="1" spans="1:12" ht="19.2" x14ac:dyDescent="0.45">
      <c r="A1" s="36" t="s">
        <v>422</v>
      </c>
    </row>
    <row r="5" spans="1:12" x14ac:dyDescent="0.3">
      <c r="A5" s="54" t="s">
        <v>423</v>
      </c>
      <c r="B5" s="55"/>
      <c r="C5" s="55"/>
      <c r="D5" s="55"/>
      <c r="E5" s="55"/>
      <c r="F5" s="55"/>
      <c r="G5" s="55"/>
      <c r="H5" s="55"/>
      <c r="I5" s="55"/>
      <c r="J5" s="55"/>
      <c r="K5" s="55"/>
      <c r="L5" s="56"/>
    </row>
    <row r="6" spans="1:12" x14ac:dyDescent="0.3">
      <c r="A6" s="67" t="s">
        <v>424</v>
      </c>
      <c r="B6" s="61"/>
      <c r="C6" s="61"/>
      <c r="D6" s="61"/>
      <c r="E6" s="61"/>
      <c r="F6" s="61"/>
      <c r="G6" s="61"/>
      <c r="H6" s="61"/>
      <c r="I6" s="61"/>
      <c r="J6" s="61"/>
      <c r="K6" s="61"/>
      <c r="L6" s="6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5CCE-260C-42C4-989B-E67006367672}">
  <dimension ref="A1:AM100"/>
  <sheetViews>
    <sheetView workbookViewId="0"/>
  </sheetViews>
  <sheetFormatPr defaultRowHeight="13.2" x14ac:dyDescent="0.3"/>
  <cols>
    <col min="1" max="1" width="37.5" customWidth="1"/>
    <col min="9" max="9" width="11.5" customWidth="1"/>
    <col min="12" max="12" width="11.625" customWidth="1"/>
    <col min="13" max="13" width="12.875" customWidth="1"/>
    <col min="17" max="17" width="12.625" customWidth="1"/>
    <col min="18" max="18" width="13.125" customWidth="1"/>
    <col min="28" max="29" width="0" hidden="1" customWidth="1"/>
    <col min="30" max="30" width="12.5" hidden="1" customWidth="1"/>
    <col min="31" max="31" width="0" hidden="1" customWidth="1"/>
  </cols>
  <sheetData>
    <row r="1" spans="1:39" ht="19.2" x14ac:dyDescent="0.45">
      <c r="A1" s="36" t="s">
        <v>425</v>
      </c>
    </row>
    <row r="2" spans="1:39" ht="19.2" x14ac:dyDescent="0.45">
      <c r="A2" s="36"/>
      <c r="N2" s="87" t="s">
        <v>275</v>
      </c>
      <c r="O2" s="88"/>
      <c r="P2" s="88"/>
      <c r="Q2" s="88"/>
      <c r="R2" s="88"/>
      <c r="S2" s="88"/>
      <c r="T2" s="88"/>
      <c r="U2" s="88"/>
      <c r="V2" s="88"/>
      <c r="W2" s="64"/>
      <c r="X2" s="64"/>
      <c r="Y2" s="64"/>
      <c r="Z2" s="64"/>
      <c r="AA2" s="64"/>
      <c r="AB2" s="64"/>
      <c r="AC2" s="64"/>
      <c r="AD2" s="64"/>
      <c r="AE2" s="64"/>
      <c r="AF2" s="64"/>
      <c r="AG2" s="64"/>
      <c r="AH2" s="64"/>
      <c r="AI2" s="64"/>
      <c r="AJ2" s="64"/>
      <c r="AK2" s="64"/>
      <c r="AL2" s="64"/>
      <c r="AM2" s="65"/>
    </row>
    <row r="3" spans="1:39" x14ac:dyDescent="0.3">
      <c r="K3" s="41"/>
      <c r="N3" s="42"/>
    </row>
    <row r="4" spans="1:39" s="10" customFormat="1" x14ac:dyDescent="0.3">
      <c r="A4" s="22" t="s">
        <v>276</v>
      </c>
    </row>
    <row r="5" spans="1:39" ht="13.8" thickBot="1" x14ac:dyDescent="0.35">
      <c r="A5" s="45" t="s">
        <v>426</v>
      </c>
      <c r="J5" s="21" t="s">
        <v>278</v>
      </c>
      <c r="M5" s="2" t="s">
        <v>279</v>
      </c>
    </row>
    <row r="6" spans="1:39" x14ac:dyDescent="0.3">
      <c r="A6" s="2" t="s">
        <v>411</v>
      </c>
      <c r="K6" s="7"/>
      <c r="M6" s="37"/>
      <c r="O6" s="54" t="s">
        <v>281</v>
      </c>
      <c r="P6" s="55"/>
      <c r="Q6" s="55"/>
      <c r="R6" s="55"/>
      <c r="S6" s="55"/>
      <c r="T6" s="55"/>
      <c r="U6" s="55"/>
      <c r="V6" s="55"/>
      <c r="W6" s="55"/>
      <c r="X6" s="55"/>
      <c r="Y6" s="56"/>
      <c r="AB6" t="s">
        <v>231</v>
      </c>
    </row>
    <row r="7" spans="1:39" ht="13.8" thickBot="1" x14ac:dyDescent="0.35">
      <c r="A7" s="2" t="s">
        <v>412</v>
      </c>
      <c r="K7" s="7"/>
      <c r="M7" s="38"/>
      <c r="O7" s="57" t="s">
        <v>283</v>
      </c>
      <c r="P7" s="58"/>
      <c r="Q7" s="58"/>
      <c r="R7" s="58"/>
      <c r="S7" s="58"/>
      <c r="T7" s="58"/>
      <c r="U7" s="58"/>
      <c r="V7" s="58"/>
      <c r="W7" s="58"/>
      <c r="X7" s="58"/>
      <c r="Y7" s="59"/>
      <c r="AB7" t="s">
        <v>232</v>
      </c>
    </row>
    <row r="8" spans="1:39" x14ac:dyDescent="0.3">
      <c r="O8" s="57" t="s">
        <v>490</v>
      </c>
      <c r="P8" s="58"/>
      <c r="Q8" s="58"/>
      <c r="R8" s="58"/>
      <c r="S8" s="58"/>
      <c r="T8" s="58"/>
      <c r="U8" s="58"/>
      <c r="V8" s="58"/>
      <c r="W8" s="58"/>
      <c r="X8" s="58"/>
      <c r="Y8" s="59"/>
    </row>
    <row r="9" spans="1:39" ht="13.8" thickBot="1" x14ac:dyDescent="0.35">
      <c r="A9" s="45" t="s">
        <v>413</v>
      </c>
      <c r="O9" s="67" t="s">
        <v>491</v>
      </c>
      <c r="P9" s="61"/>
      <c r="Q9" s="61"/>
      <c r="R9" s="61"/>
      <c r="S9" s="61"/>
      <c r="T9" s="61"/>
      <c r="U9" s="61"/>
      <c r="V9" s="61"/>
      <c r="W9" s="61"/>
      <c r="X9" s="61"/>
      <c r="Y9" s="62"/>
    </row>
    <row r="10" spans="1:39" ht="13.8" thickBot="1" x14ac:dyDescent="0.35">
      <c r="A10" s="2" t="s">
        <v>496</v>
      </c>
      <c r="K10" s="7"/>
      <c r="M10" s="5"/>
    </row>
    <row r="11" spans="1:39" x14ac:dyDescent="0.3">
      <c r="A11" s="2" t="s">
        <v>497</v>
      </c>
      <c r="K11" s="7"/>
      <c r="M11" s="8"/>
      <c r="O11" s="12" t="s">
        <v>209</v>
      </c>
      <c r="P11" s="13"/>
      <c r="Q11" s="13"/>
      <c r="R11" s="13"/>
      <c r="S11" s="14"/>
    </row>
    <row r="12" spans="1:39" x14ac:dyDescent="0.3">
      <c r="A12" s="2" t="s">
        <v>498</v>
      </c>
      <c r="K12" s="7"/>
      <c r="M12" s="8"/>
      <c r="O12" s="15"/>
      <c r="P12" t="s">
        <v>286</v>
      </c>
      <c r="S12" s="16"/>
    </row>
    <row r="13" spans="1:39" x14ac:dyDescent="0.3">
      <c r="A13" s="2" t="s">
        <v>291</v>
      </c>
      <c r="K13" s="7"/>
      <c r="M13" s="8"/>
      <c r="O13" s="17"/>
      <c r="P13" t="s">
        <v>287</v>
      </c>
      <c r="S13" s="16"/>
    </row>
    <row r="14" spans="1:39" ht="13.8" thickBot="1" x14ac:dyDescent="0.35">
      <c r="A14" s="2" t="s">
        <v>291</v>
      </c>
      <c r="K14" s="7"/>
      <c r="M14" s="6"/>
      <c r="O14" s="69"/>
      <c r="P14" s="19" t="s">
        <v>289</v>
      </c>
      <c r="Q14" s="19"/>
      <c r="R14" s="19"/>
      <c r="S14" s="20"/>
    </row>
    <row r="16" spans="1:39" ht="13.8" thickBot="1" x14ac:dyDescent="0.35">
      <c r="A16" s="2" t="s">
        <v>525</v>
      </c>
    </row>
    <row r="17" spans="1:25" ht="13.8" thickBot="1" x14ac:dyDescent="0.35">
      <c r="A17" t="s">
        <v>427</v>
      </c>
      <c r="J17" s="1"/>
      <c r="K17" s="7"/>
      <c r="M17" s="9"/>
    </row>
    <row r="18" spans="1:25" ht="13.8" thickBot="1" x14ac:dyDescent="0.35"/>
    <row r="19" spans="1:25" ht="13.8" thickBot="1" x14ac:dyDescent="0.35">
      <c r="A19" t="s">
        <v>428</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1" x14ac:dyDescent="0.3">
      <c r="B33" t="s">
        <v>318</v>
      </c>
      <c r="K33" s="7"/>
      <c r="M33" s="8" t="str">
        <f t="shared" si="0"/>
        <v/>
      </c>
    </row>
    <row r="34" spans="1:31" ht="13.8" thickBot="1" x14ac:dyDescent="0.35">
      <c r="B34" t="s">
        <v>320</v>
      </c>
      <c r="K34" s="7"/>
      <c r="M34" s="6" t="str">
        <f t="shared" si="0"/>
        <v/>
      </c>
    </row>
    <row r="37" spans="1:31" s="25" customFormat="1" ht="13.8" thickBot="1" x14ac:dyDescent="0.35">
      <c r="A37" s="24" t="s">
        <v>38</v>
      </c>
      <c r="M37" s="26"/>
      <c r="AA37" s="27"/>
    </row>
    <row r="38" spans="1:31" x14ac:dyDescent="0.3">
      <c r="A38" s="1" t="s">
        <v>276</v>
      </c>
      <c r="K38" s="84"/>
      <c r="M38" s="2"/>
      <c r="O38" s="54" t="s">
        <v>578</v>
      </c>
      <c r="P38" s="55"/>
      <c r="Q38" s="55"/>
      <c r="R38" s="55"/>
      <c r="S38" s="55"/>
      <c r="T38" s="55"/>
      <c r="U38" s="55"/>
      <c r="V38" s="55"/>
      <c r="W38" s="55"/>
      <c r="X38" s="55"/>
      <c r="Y38" s="56"/>
      <c r="AA38" s="78"/>
    </row>
    <row r="39" spans="1:31" ht="13.8" thickBot="1" x14ac:dyDescent="0.35">
      <c r="A39" s="1" t="s">
        <v>298</v>
      </c>
      <c r="K39" s="85"/>
      <c r="M39" s="2"/>
      <c r="O39" s="57" t="s">
        <v>322</v>
      </c>
      <c r="P39" s="58"/>
      <c r="Q39" s="58"/>
      <c r="R39" s="58"/>
      <c r="S39" s="58"/>
      <c r="T39" s="58"/>
      <c r="U39" s="58"/>
      <c r="V39" s="58"/>
      <c r="W39" s="58"/>
      <c r="X39" s="58"/>
      <c r="Y39" s="59"/>
      <c r="AA39" s="78"/>
    </row>
    <row r="40" spans="1:31" x14ac:dyDescent="0.3">
      <c r="A40" s="1"/>
      <c r="M40" s="2"/>
      <c r="O40" s="57" t="s">
        <v>323</v>
      </c>
      <c r="P40" s="58"/>
      <c r="Q40" s="58"/>
      <c r="R40" s="58"/>
      <c r="S40" s="58"/>
      <c r="T40" s="58"/>
      <c r="U40" s="58"/>
      <c r="V40" s="58"/>
      <c r="W40" s="58"/>
      <c r="X40" s="58"/>
      <c r="Y40" s="59"/>
      <c r="AA40" s="78"/>
    </row>
    <row r="41" spans="1:31" x14ac:dyDescent="0.3">
      <c r="O41" s="79" t="s">
        <v>324</v>
      </c>
      <c r="P41" s="58"/>
      <c r="Q41" s="58"/>
      <c r="R41" s="58"/>
      <c r="S41" s="58"/>
      <c r="T41" s="58"/>
      <c r="U41" s="58"/>
      <c r="V41" s="58"/>
      <c r="W41" s="58"/>
      <c r="X41" s="58"/>
      <c r="Y41" s="59"/>
    </row>
    <row r="42" spans="1:31" s="81" customFormat="1" ht="13.8" thickBot="1" x14ac:dyDescent="0.35">
      <c r="O42" s="146" t="s">
        <v>579</v>
      </c>
      <c r="P42" s="147"/>
      <c r="Q42" s="147"/>
      <c r="R42" s="147"/>
      <c r="S42" s="147"/>
      <c r="T42" s="147"/>
      <c r="U42" s="147"/>
      <c r="V42" s="147"/>
      <c r="W42" s="147"/>
      <c r="X42" s="147"/>
      <c r="Y42" s="148"/>
    </row>
    <row r="43" spans="1:31" ht="13.8" thickTop="1" x14ac:dyDescent="0.3"/>
    <row r="44" spans="1:31" s="10" customFormat="1" x14ac:dyDescent="0.3">
      <c r="A44" s="22" t="s">
        <v>325</v>
      </c>
      <c r="O44" s="11"/>
    </row>
    <row r="45" spans="1:31" ht="13.8" thickBot="1" x14ac:dyDescent="0.35">
      <c r="A45" s="1"/>
      <c r="J45" s="21" t="s">
        <v>278</v>
      </c>
      <c r="O45" s="2"/>
      <c r="AC45" t="s">
        <v>326</v>
      </c>
      <c r="AD45" t="s">
        <v>292</v>
      </c>
      <c r="AE45" t="s">
        <v>317</v>
      </c>
    </row>
    <row r="46" spans="1:31" x14ac:dyDescent="0.3">
      <c r="A46" t="s">
        <v>327</v>
      </c>
      <c r="K46" s="7"/>
      <c r="M46" s="54" t="s">
        <v>531</v>
      </c>
      <c r="N46" s="55"/>
      <c r="O46" s="56"/>
      <c r="S46" s="12" t="s">
        <v>209</v>
      </c>
      <c r="T46" s="13"/>
      <c r="U46" s="13"/>
      <c r="V46" s="14"/>
      <c r="AB46">
        <f>IF(K46="kanaalwater",1,IF(K46="rivierwater",2,IF(K46="IJsselmeerwater",3,IF(K46="effluentwater RWZI",4,IF(K46="gebiedseigen water met landbouwinvloed",5,IF(K46="grondwater (overlevingswater)",6,0))))))</f>
        <v>0</v>
      </c>
      <c r="AC46" t="s">
        <v>328</v>
      </c>
      <c r="AD46" t="s">
        <v>294</v>
      </c>
      <c r="AE46" t="s">
        <v>319</v>
      </c>
    </row>
    <row r="47" spans="1:31" x14ac:dyDescent="0.3">
      <c r="A47" t="s">
        <v>329</v>
      </c>
      <c r="K47" s="7"/>
      <c r="M47" s="67" t="s">
        <v>491</v>
      </c>
      <c r="N47" s="61"/>
      <c r="O47" s="62"/>
      <c r="R47" s="34"/>
      <c r="S47" s="15"/>
      <c r="T47" t="s">
        <v>330</v>
      </c>
      <c r="V47" s="16"/>
      <c r="AB47">
        <f>IF(K47="nooit",1,IF(K47="incidenteel",2,IF(K47="regelmatig",3,IF(K47="vaak",4,IF(K47="doorspoelen",5,0)))))</f>
        <v>0</v>
      </c>
      <c r="AC47" t="s">
        <v>331</v>
      </c>
      <c r="AD47" t="s">
        <v>296</v>
      </c>
      <c r="AE47" t="s">
        <v>321</v>
      </c>
    </row>
    <row r="48" spans="1:31" x14ac:dyDescent="0.3">
      <c r="A48" t="s">
        <v>332</v>
      </c>
      <c r="K48" s="7"/>
      <c r="S48" s="17"/>
      <c r="T48" t="s">
        <v>333</v>
      </c>
      <c r="V48" s="16"/>
      <c r="AB48">
        <f>IF(K48="neerslag",1,IF(K48="grondwater",2,IF(K48="inlaatwater",3,0)))</f>
        <v>0</v>
      </c>
      <c r="AC48" t="s">
        <v>334</v>
      </c>
      <c r="AD48" t="s">
        <v>297</v>
      </c>
    </row>
    <row r="49" spans="1:30" ht="13.8" thickBot="1" x14ac:dyDescent="0.35">
      <c r="O49" s="2"/>
      <c r="S49" s="18"/>
      <c r="T49" s="19" t="s">
        <v>335</v>
      </c>
      <c r="U49" s="19"/>
      <c r="V49" s="20"/>
      <c r="AC49" t="s">
        <v>336</v>
      </c>
      <c r="AD49" t="s">
        <v>299</v>
      </c>
    </row>
    <row r="50" spans="1:30" ht="13.8" thickBot="1" x14ac:dyDescent="0.35">
      <c r="O50" s="2" t="s">
        <v>337</v>
      </c>
      <c r="AC50" t="s">
        <v>338</v>
      </c>
    </row>
    <row r="51" spans="1:30" ht="13.8" thickBot="1" x14ac:dyDescent="0.35">
      <c r="O51" s="9"/>
      <c r="AB51">
        <f>IF(OR(OR(AB48=2,AB48=1),OR(AB47=1,AB47=2,AB47=3)),3,IF(OR(AB48=3,OR(AB47=5,AB47=4)),2,0))</f>
        <v>0</v>
      </c>
    </row>
    <row r="53" spans="1:30" s="10" customFormat="1" x14ac:dyDescent="0.3">
      <c r="A53" s="22" t="s">
        <v>339</v>
      </c>
    </row>
    <row r="54" spans="1:30" x14ac:dyDescent="0.3">
      <c r="A54" s="1"/>
      <c r="J54" s="21" t="s">
        <v>278</v>
      </c>
    </row>
    <row r="55" spans="1:30" ht="13.8" thickBot="1" x14ac:dyDescent="0.35">
      <c r="O55" s="2" t="s">
        <v>341</v>
      </c>
      <c r="Q55" s="2"/>
    </row>
    <row r="56" spans="1:30" ht="66.599999999999994" thickBot="1" x14ac:dyDescent="0.35">
      <c r="A56" t="s">
        <v>342</v>
      </c>
      <c r="J56" t="s">
        <v>392</v>
      </c>
      <c r="K56" t="s">
        <v>393</v>
      </c>
      <c r="L56" s="43" t="s">
        <v>629</v>
      </c>
      <c r="M56" s="43" t="s">
        <v>630</v>
      </c>
      <c r="O56" s="2" t="s">
        <v>345</v>
      </c>
      <c r="Q56" s="44" t="s">
        <v>429</v>
      </c>
      <c r="R56" s="44" t="s">
        <v>430</v>
      </c>
      <c r="S56" s="12" t="s">
        <v>209</v>
      </c>
      <c r="T56" s="13"/>
      <c r="U56" s="13"/>
      <c r="V56" s="14"/>
      <c r="AB56" t="s">
        <v>345</v>
      </c>
      <c r="AC56" s="43" t="s">
        <v>429</v>
      </c>
      <c r="AD56" s="43" t="s">
        <v>430</v>
      </c>
    </row>
    <row r="57" spans="1:30" x14ac:dyDescent="0.3">
      <c r="B57" t="s">
        <v>347</v>
      </c>
      <c r="J57" s="7"/>
      <c r="K57" s="7"/>
      <c r="L57">
        <v>0.2</v>
      </c>
      <c r="O57" s="5"/>
      <c r="Q57" s="10" t="str">
        <f>IF(AC57=0,"",IF(AC57=1,"voldoet niet",IF(AC57=2,"voldoet")))</f>
        <v/>
      </c>
      <c r="S57" s="15"/>
      <c r="T57" t="s">
        <v>330</v>
      </c>
      <c r="V57" s="16"/>
      <c r="AB57">
        <f>IF(OR(K57="",J57=""),0,IF(J57&lt;=K57,2,1))</f>
        <v>0</v>
      </c>
      <c r="AC57">
        <f>IF(OR(L57="",J57=""),0,IF(J57&lt;L57,2,1))</f>
        <v>0</v>
      </c>
    </row>
    <row r="58" spans="1:30" ht="13.8" thickBot="1" x14ac:dyDescent="0.35">
      <c r="B58" t="s">
        <v>431</v>
      </c>
      <c r="J58" s="7"/>
      <c r="K58" s="7"/>
      <c r="L58">
        <v>0.1</v>
      </c>
      <c r="O58" s="8"/>
      <c r="Q58" s="10" t="str">
        <f>IF(AC58=0,"",IF(AC58=1,"voldoet niet",IF(AC58=2,"voldoet")))</f>
        <v/>
      </c>
      <c r="S58" s="47"/>
      <c r="T58" s="19" t="s">
        <v>333</v>
      </c>
      <c r="U58" s="19"/>
      <c r="V58" s="20"/>
      <c r="AB58">
        <f>IF(OR(K58="",J58=""),0,IF(J58&lt;=K58,2,1))</f>
        <v>0</v>
      </c>
      <c r="AC58">
        <f>IF(OR(L58="",J58=""),0,IF(J58&lt;L58,2,1))</f>
        <v>0</v>
      </c>
    </row>
    <row r="59" spans="1:30" ht="13.8" thickBot="1" x14ac:dyDescent="0.35">
      <c r="B59" t="s">
        <v>348</v>
      </c>
      <c r="J59" s="7"/>
      <c r="K59" s="7"/>
      <c r="L59">
        <v>2</v>
      </c>
      <c r="O59" s="6"/>
      <c r="Q59" s="10" t="str">
        <f>IF(AC59=0,"",IF(AC59=1,"voldoet niet",IF(AC59=2,"voldoet")))</f>
        <v/>
      </c>
      <c r="AB59">
        <f>IF(OR(K59="",J59=""),0,IF(J59&lt;=K59,2,1))</f>
        <v>0</v>
      </c>
      <c r="AC59">
        <f>IF(OR(L59="",J59=""),0,IF(J59&lt;L59,2,1))</f>
        <v>0</v>
      </c>
    </row>
    <row r="60" spans="1:30" x14ac:dyDescent="0.3">
      <c r="S60" s="54" t="s">
        <v>432</v>
      </c>
      <c r="T60" s="55"/>
      <c r="U60" s="55"/>
      <c r="V60" s="55"/>
      <c r="W60" s="55"/>
      <c r="X60" s="55"/>
      <c r="Y60" s="55"/>
      <c r="Z60" s="56"/>
    </row>
    <row r="61" spans="1:30" ht="13.8" thickBot="1" x14ac:dyDescent="0.35">
      <c r="A61" t="s">
        <v>433</v>
      </c>
      <c r="S61" s="57" t="s">
        <v>434</v>
      </c>
      <c r="T61" s="58"/>
      <c r="U61" s="58"/>
      <c r="V61" s="58"/>
      <c r="W61" s="58"/>
      <c r="X61" s="58"/>
      <c r="Y61" s="58"/>
      <c r="Z61" s="59"/>
    </row>
    <row r="62" spans="1:30" x14ac:dyDescent="0.3">
      <c r="B62" t="s">
        <v>360</v>
      </c>
      <c r="J62" s="7"/>
      <c r="K62" s="7"/>
      <c r="L62">
        <v>50</v>
      </c>
      <c r="M62">
        <v>10</v>
      </c>
      <c r="O62" s="5"/>
      <c r="Q62" s="10" t="str">
        <f t="shared" ref="Q62:R70" si="1">IF(AC62=0,"",IF(AC62=1,"voldoet niet",IF(AC62=2,"voldoet")))</f>
        <v/>
      </c>
      <c r="R62" s="10" t="str">
        <f t="shared" si="1"/>
        <v/>
      </c>
      <c r="S62" s="57" t="s">
        <v>435</v>
      </c>
      <c r="T62" s="58"/>
      <c r="U62" s="58"/>
      <c r="V62" s="58"/>
      <c r="W62" s="58"/>
      <c r="X62" s="58"/>
      <c r="Y62" s="58"/>
      <c r="Z62" s="59"/>
      <c r="AB62">
        <f t="shared" ref="AB62:AB67" si="2">IF(OR(K62="",J62=""),0,IF(J62&lt;=K62,2,1))</f>
        <v>0</v>
      </c>
      <c r="AC62">
        <f>IF(OR(L62="",J62=""),0,IF(J62&lt;L62,2,1))</f>
        <v>0</v>
      </c>
      <c r="AD62">
        <f>IF(OR(M62="",J62=""),0,IF(J62&lt;M62,2,1))</f>
        <v>0</v>
      </c>
    </row>
    <row r="63" spans="1:30" x14ac:dyDescent="0.3">
      <c r="B63" t="s">
        <v>618</v>
      </c>
      <c r="J63" s="7"/>
      <c r="K63" s="7"/>
      <c r="L63">
        <v>100</v>
      </c>
      <c r="M63">
        <v>30</v>
      </c>
      <c r="O63" s="8"/>
      <c r="Q63" s="10" t="str">
        <f t="shared" si="1"/>
        <v/>
      </c>
      <c r="R63" s="10" t="str">
        <f t="shared" si="1"/>
        <v/>
      </c>
      <c r="S63" s="57" t="s">
        <v>436</v>
      </c>
      <c r="T63" s="58"/>
      <c r="U63" s="58"/>
      <c r="V63" s="58"/>
      <c r="W63" s="58"/>
      <c r="X63" s="58"/>
      <c r="Y63" s="58"/>
      <c r="Z63" s="59"/>
      <c r="AB63">
        <f t="shared" si="2"/>
        <v>0</v>
      </c>
      <c r="AC63">
        <f t="shared" ref="AC63" si="3">IF(OR(L63="",J63=""),0,IF(J63&lt;L63,2,1))</f>
        <v>0</v>
      </c>
      <c r="AD63">
        <f t="shared" ref="AD63:AD67" si="4">IF(OR(M63="",J63=""),0,IF(J63&lt;M63,2,1))</f>
        <v>0</v>
      </c>
    </row>
    <row r="64" spans="1:30" x14ac:dyDescent="0.3">
      <c r="B64" t="s">
        <v>362</v>
      </c>
      <c r="J64" s="7"/>
      <c r="K64" s="7"/>
      <c r="L64">
        <v>300</v>
      </c>
      <c r="M64">
        <v>18</v>
      </c>
      <c r="O64" s="8"/>
      <c r="Q64" s="10" t="str">
        <f t="shared" si="1"/>
        <v/>
      </c>
      <c r="R64" s="10" t="str">
        <f t="shared" si="1"/>
        <v/>
      </c>
      <c r="S64" s="57" t="s">
        <v>582</v>
      </c>
      <c r="T64" s="58"/>
      <c r="U64" s="58"/>
      <c r="V64" s="58"/>
      <c r="W64" s="58"/>
      <c r="X64" s="58"/>
      <c r="Y64" s="58"/>
      <c r="Z64" s="59"/>
      <c r="AB64">
        <f t="shared" si="2"/>
        <v>0</v>
      </c>
      <c r="AC64">
        <f>IF(OR(L64="",J64=""),0,IF(J64&lt;L64,2,1))</f>
        <v>0</v>
      </c>
      <c r="AD64">
        <f t="shared" si="4"/>
        <v>0</v>
      </c>
    </row>
    <row r="65" spans="1:30" x14ac:dyDescent="0.3">
      <c r="B65" t="s">
        <v>354</v>
      </c>
      <c r="J65" s="7"/>
      <c r="K65" s="7"/>
      <c r="L65">
        <v>50</v>
      </c>
      <c r="M65">
        <v>15</v>
      </c>
      <c r="O65" s="8"/>
      <c r="Q65" s="10" t="str">
        <f t="shared" si="1"/>
        <v/>
      </c>
      <c r="R65" s="10" t="str">
        <f t="shared" si="1"/>
        <v/>
      </c>
      <c r="S65" s="57" t="s">
        <v>616</v>
      </c>
      <c r="T65" s="58"/>
      <c r="U65" s="58"/>
      <c r="V65" s="58"/>
      <c r="W65" s="58"/>
      <c r="X65" s="58"/>
      <c r="Y65" s="58"/>
      <c r="Z65" s="59"/>
      <c r="AB65">
        <f t="shared" si="2"/>
        <v>0</v>
      </c>
      <c r="AC65">
        <f>IF(OR(L65="",J65=""),0,IF(J65&lt;L65,2,1))</f>
        <v>0</v>
      </c>
      <c r="AD65">
        <f t="shared" si="4"/>
        <v>0</v>
      </c>
    </row>
    <row r="66" spans="1:30" x14ac:dyDescent="0.3">
      <c r="B66" t="s">
        <v>352</v>
      </c>
      <c r="J66" s="7"/>
      <c r="K66" s="7"/>
      <c r="L66">
        <v>6</v>
      </c>
      <c r="M66">
        <v>4.5</v>
      </c>
      <c r="O66" s="8"/>
      <c r="Q66" s="10" t="str">
        <f t="shared" si="1"/>
        <v/>
      </c>
      <c r="R66" s="10" t="str">
        <f t="shared" si="1"/>
        <v/>
      </c>
      <c r="S66" s="57" t="s">
        <v>626</v>
      </c>
      <c r="T66" s="58"/>
      <c r="U66" s="58"/>
      <c r="V66" s="58"/>
      <c r="W66" s="58"/>
      <c r="X66" s="58"/>
      <c r="Y66" s="58"/>
      <c r="Z66" s="59"/>
      <c r="AB66">
        <f t="shared" si="2"/>
        <v>0</v>
      </c>
      <c r="AC66">
        <f>IF(OR(L66="",J66=""),0,IF(J66&lt;L66,2,1))</f>
        <v>0</v>
      </c>
      <c r="AD66">
        <f t="shared" si="4"/>
        <v>0</v>
      </c>
    </row>
    <row r="67" spans="1:30" ht="13.8" thickBot="1" x14ac:dyDescent="0.35">
      <c r="B67" t="s">
        <v>437</v>
      </c>
      <c r="J67" s="7"/>
      <c r="K67" s="7"/>
      <c r="L67">
        <v>490</v>
      </c>
      <c r="M67">
        <v>10</v>
      </c>
      <c r="O67" s="6"/>
      <c r="Q67" s="10" t="str">
        <f t="shared" si="1"/>
        <v/>
      </c>
      <c r="R67" s="10" t="str">
        <f t="shared" si="1"/>
        <v/>
      </c>
      <c r="S67" s="67" t="s">
        <v>617</v>
      </c>
      <c r="T67" s="61"/>
      <c r="U67" s="61"/>
      <c r="V67" s="61"/>
      <c r="W67" s="61"/>
      <c r="X67" s="61"/>
      <c r="Y67" s="61"/>
      <c r="Z67" s="62"/>
      <c r="AB67">
        <f t="shared" si="2"/>
        <v>0</v>
      </c>
      <c r="AC67">
        <f>IF(OR(L67="",J67=""),0,IF(J67&lt;L67,2,1))</f>
        <v>0</v>
      </c>
      <c r="AD67">
        <f t="shared" si="4"/>
        <v>0</v>
      </c>
    </row>
    <row r="69" spans="1:30" x14ac:dyDescent="0.3">
      <c r="A69" t="s">
        <v>366</v>
      </c>
    </row>
    <row r="70" spans="1:30" x14ac:dyDescent="0.3">
      <c r="B70" t="s">
        <v>367</v>
      </c>
      <c r="J70" s="7"/>
      <c r="K70" t="s">
        <v>98</v>
      </c>
      <c r="L70" t="s">
        <v>98</v>
      </c>
      <c r="Q70" s="10" t="str">
        <f t="shared" si="1"/>
        <v/>
      </c>
      <c r="AC70">
        <f>IF(J70="",0,IF(J70="ja",1,2))</f>
        <v>0</v>
      </c>
    </row>
    <row r="71" spans="1:30" x14ac:dyDescent="0.3">
      <c r="B71" s="2" t="s">
        <v>368</v>
      </c>
    </row>
    <row r="72" spans="1:30" ht="13.8" thickBot="1" x14ac:dyDescent="0.35">
      <c r="A72" t="s">
        <v>369</v>
      </c>
    </row>
    <row r="73" spans="1:30" ht="13.8" thickBot="1" x14ac:dyDescent="0.35">
      <c r="B73" t="s">
        <v>370</v>
      </c>
      <c r="J73" s="7"/>
      <c r="K73" t="s">
        <v>98</v>
      </c>
      <c r="L73" t="s">
        <v>98</v>
      </c>
      <c r="O73" s="9"/>
      <c r="AC73">
        <f t="shared" ref="AC73:AC84" si="5">IF(J73="",0,IF(J73="ja",1,2))</f>
        <v>0</v>
      </c>
    </row>
    <row r="74" spans="1:30" x14ac:dyDescent="0.3">
      <c r="B74" s="2" t="s">
        <v>371</v>
      </c>
    </row>
    <row r="75" spans="1:30" ht="13.8" thickBot="1" x14ac:dyDescent="0.35">
      <c r="A75" t="s">
        <v>372</v>
      </c>
    </row>
    <row r="76" spans="1:30" x14ac:dyDescent="0.3">
      <c r="B76" t="s">
        <v>373</v>
      </c>
      <c r="J76" s="7"/>
      <c r="K76" t="s">
        <v>98</v>
      </c>
      <c r="L76" t="s">
        <v>98</v>
      </c>
      <c r="O76" s="5"/>
      <c r="AC76">
        <f t="shared" ref="AC76:AC77" si="6">IF(J76="",0,IF(J76="ja",1,2))</f>
        <v>0</v>
      </c>
    </row>
    <row r="77" spans="1:30" ht="13.8" thickBot="1" x14ac:dyDescent="0.35">
      <c r="B77" t="s">
        <v>374</v>
      </c>
      <c r="J77" s="7"/>
      <c r="K77" t="s">
        <v>98</v>
      </c>
      <c r="L77" t="s">
        <v>98</v>
      </c>
      <c r="O77" s="6"/>
      <c r="AC77">
        <f t="shared" si="6"/>
        <v>0</v>
      </c>
    </row>
    <row r="78" spans="1:30" x14ac:dyDescent="0.3">
      <c r="C78" t="s">
        <v>375</v>
      </c>
    </row>
    <row r="79" spans="1:30" ht="13.8" thickBot="1" x14ac:dyDescent="0.35">
      <c r="A79" s="66" t="s">
        <v>376</v>
      </c>
      <c r="B79" s="143"/>
      <c r="C79" s="66"/>
    </row>
    <row r="80" spans="1:30" x14ac:dyDescent="0.3">
      <c r="A80" s="66"/>
      <c r="B80" s="66" t="s">
        <v>377</v>
      </c>
      <c r="J80" s="40"/>
      <c r="K80" s="7"/>
      <c r="O80" s="5"/>
      <c r="S80" s="54" t="s">
        <v>546</v>
      </c>
      <c r="T80" s="55"/>
      <c r="U80" s="55"/>
      <c r="V80" s="55"/>
      <c r="W80" s="55"/>
      <c r="X80" s="55"/>
      <c r="Y80" s="55"/>
      <c r="Z80" s="55"/>
      <c r="AA80" s="56"/>
      <c r="AC80">
        <f>IF(OR(J80="",K80=""),0,IF(J80&lt;K80,2,1))</f>
        <v>0</v>
      </c>
    </row>
    <row r="81" spans="1:29" x14ac:dyDescent="0.3">
      <c r="A81" s="66"/>
      <c r="B81" s="66" t="s">
        <v>378</v>
      </c>
      <c r="J81" s="40"/>
      <c r="K81" s="7"/>
      <c r="M81">
        <v>100</v>
      </c>
      <c r="N81" s="23"/>
      <c r="O81" s="8"/>
      <c r="S81" s="57" t="s">
        <v>547</v>
      </c>
      <c r="T81" s="58"/>
      <c r="U81" s="58"/>
      <c r="V81" s="58"/>
      <c r="W81" s="58"/>
      <c r="X81" s="58"/>
      <c r="Y81" s="58"/>
      <c r="Z81" s="58"/>
      <c r="AA81" s="59"/>
      <c r="AB81">
        <f>IF(OR(K81="",J81=""),0,IF(OR(AND(K81&gt;L81,K81&lt;=M81,J81&gt;L81,J81&lt;=M81),AND(K81&lt;L81,J81&lt;L81),AND(K81&gt;M81,J81&gt;M81)),2,1))</f>
        <v>0</v>
      </c>
    </row>
    <row r="82" spans="1:29" x14ac:dyDescent="0.3">
      <c r="A82" s="66"/>
      <c r="B82" s="66" t="s">
        <v>379</v>
      </c>
      <c r="J82" s="7"/>
      <c r="O82" s="8"/>
      <c r="S82" s="57" t="s">
        <v>548</v>
      </c>
      <c r="T82" s="58"/>
      <c r="U82" s="58"/>
      <c r="V82" s="58"/>
      <c r="W82" s="58"/>
      <c r="X82" s="58"/>
      <c r="Y82" s="58"/>
      <c r="Z82" s="58"/>
      <c r="AA82" s="59"/>
      <c r="AC82">
        <f>IF(J82="",0,IF(J82="ja",1,2))</f>
        <v>0</v>
      </c>
    </row>
    <row r="83" spans="1:29" x14ac:dyDescent="0.3">
      <c r="A83" s="66"/>
      <c r="B83" s="66" t="s">
        <v>380</v>
      </c>
      <c r="J83" s="7"/>
      <c r="O83" s="8"/>
      <c r="S83" s="57" t="s">
        <v>549</v>
      </c>
      <c r="T83" s="58"/>
      <c r="U83" s="58"/>
      <c r="V83" s="58"/>
      <c r="W83" s="58"/>
      <c r="X83" s="58"/>
      <c r="Y83" s="58"/>
      <c r="Z83" s="58"/>
      <c r="AA83" s="59"/>
      <c r="AC83">
        <f>IF(J83="",0,IF(J83="ja",1,2))</f>
        <v>0</v>
      </c>
    </row>
    <row r="84" spans="1:29" ht="13.8" thickBot="1" x14ac:dyDescent="0.35">
      <c r="A84" s="66"/>
      <c r="B84" s="66" t="s">
        <v>381</v>
      </c>
      <c r="J84" s="7"/>
      <c r="O84" s="6"/>
      <c r="S84" s="57" t="s">
        <v>550</v>
      </c>
      <c r="T84" s="58"/>
      <c r="U84" s="58"/>
      <c r="V84" s="58"/>
      <c r="W84" s="58"/>
      <c r="X84" s="58"/>
      <c r="Y84" s="58"/>
      <c r="Z84" s="58"/>
      <c r="AA84" s="59"/>
      <c r="AC84">
        <f t="shared" si="5"/>
        <v>0</v>
      </c>
    </row>
    <row r="85" spans="1:29" x14ac:dyDescent="0.3">
      <c r="B85" s="23"/>
      <c r="S85" s="67" t="s">
        <v>583</v>
      </c>
      <c r="T85" s="61"/>
      <c r="U85" s="61"/>
      <c r="V85" s="61"/>
      <c r="W85" s="61"/>
      <c r="X85" s="61"/>
      <c r="Y85" s="61"/>
      <c r="Z85" s="61"/>
      <c r="AA85" s="62"/>
    </row>
    <row r="88" spans="1:29" s="25" customFormat="1" ht="13.8" thickBot="1" x14ac:dyDescent="0.35">
      <c r="A88" s="24" t="s">
        <v>62</v>
      </c>
      <c r="O88" s="26"/>
      <c r="AA88" s="27"/>
    </row>
    <row r="89" spans="1:29" x14ac:dyDescent="0.3">
      <c r="A89" s="1" t="s">
        <v>325</v>
      </c>
      <c r="N89" s="5" t="str">
        <f>IF(AB51=1,"Niet inlaten",IF(AB51=2,"Inlaat is geen probleem",IF(AB51=3,"Aandachtspunt","")))</f>
        <v/>
      </c>
      <c r="Q89" s="12" t="s">
        <v>209</v>
      </c>
      <c r="R89" s="13"/>
      <c r="S89" s="13"/>
      <c r="T89" s="14"/>
      <c r="V89" s="54" t="s">
        <v>382</v>
      </c>
      <c r="W89" s="55"/>
      <c r="X89" s="55"/>
      <c r="Y89" s="55"/>
      <c r="Z89" s="56"/>
      <c r="AB89" t="s">
        <v>330</v>
      </c>
    </row>
    <row r="90" spans="1:29" ht="13.8" thickBot="1" x14ac:dyDescent="0.35">
      <c r="A90" s="1" t="s">
        <v>339</v>
      </c>
      <c r="N90" s="85"/>
      <c r="Q90" s="15"/>
      <c r="R90" t="s">
        <v>330</v>
      </c>
      <c r="T90" s="16"/>
      <c r="V90" s="57" t="s">
        <v>383</v>
      </c>
      <c r="W90" s="58"/>
      <c r="X90" s="58"/>
      <c r="Y90" s="58"/>
      <c r="Z90" s="59"/>
      <c r="AB90" t="s">
        <v>333</v>
      </c>
    </row>
    <row r="91" spans="1:29" x14ac:dyDescent="0.3">
      <c r="A91" s="1"/>
      <c r="Q91" s="17"/>
      <c r="R91" t="s">
        <v>333</v>
      </c>
      <c r="T91" s="16"/>
      <c r="V91" s="57" t="s">
        <v>384</v>
      </c>
      <c r="W91" s="58"/>
      <c r="X91" s="58"/>
      <c r="Y91" s="58"/>
      <c r="Z91" s="59"/>
    </row>
    <row r="92" spans="1:29" ht="13.8" thickBot="1" x14ac:dyDescent="0.35">
      <c r="A92" s="1"/>
      <c r="Q92" s="18"/>
      <c r="R92" s="19" t="s">
        <v>335</v>
      </c>
      <c r="S92" s="19"/>
      <c r="T92" s="20"/>
      <c r="V92" s="57" t="s">
        <v>559</v>
      </c>
      <c r="W92" s="58"/>
      <c r="X92" s="58"/>
      <c r="Y92" s="58"/>
      <c r="Z92" s="59"/>
    </row>
    <row r="93" spans="1:29" s="81" customFormat="1" ht="13.8" thickBot="1" x14ac:dyDescent="0.35">
      <c r="A93" s="82"/>
      <c r="V93" s="146" t="s">
        <v>584</v>
      </c>
      <c r="W93" s="147"/>
      <c r="X93" s="147"/>
      <c r="Y93" s="147"/>
      <c r="Z93" s="148"/>
    </row>
    <row r="94" spans="1:29" ht="13.8" thickTop="1" x14ac:dyDescent="0.3">
      <c r="A94" s="1"/>
    </row>
    <row r="95" spans="1:29" s="25" customFormat="1" ht="13.8" thickBot="1" x14ac:dyDescent="0.35">
      <c r="A95" s="24" t="s">
        <v>63</v>
      </c>
      <c r="O95" s="26"/>
      <c r="AA95" s="27"/>
    </row>
    <row r="96" spans="1:29" ht="13.8" thickBot="1" x14ac:dyDescent="0.35">
      <c r="A96" t="s">
        <v>477</v>
      </c>
      <c r="N96" s="89"/>
      <c r="U96" s="54" t="s">
        <v>385</v>
      </c>
      <c r="V96" s="55"/>
      <c r="W96" s="55"/>
      <c r="X96" s="55"/>
      <c r="Y96" s="55"/>
      <c r="Z96" s="56"/>
      <c r="AB96" t="s">
        <v>263</v>
      </c>
    </row>
    <row r="97" spans="21:28" x14ac:dyDescent="0.3">
      <c r="U97" s="57" t="s">
        <v>386</v>
      </c>
      <c r="V97" s="58"/>
      <c r="W97" s="58"/>
      <c r="X97" s="58"/>
      <c r="Y97" s="58"/>
      <c r="Z97" s="59"/>
      <c r="AB97" t="s">
        <v>265</v>
      </c>
    </row>
    <row r="98" spans="21:28" x14ac:dyDescent="0.3">
      <c r="U98" s="57" t="s">
        <v>588</v>
      </c>
      <c r="V98" s="58"/>
      <c r="W98" s="58"/>
      <c r="X98" s="58"/>
      <c r="Y98" s="58"/>
      <c r="Z98" s="59"/>
      <c r="AB98" t="s">
        <v>268</v>
      </c>
    </row>
    <row r="99" spans="21:28" x14ac:dyDescent="0.3">
      <c r="U99" s="57" t="s">
        <v>589</v>
      </c>
      <c r="V99" s="58"/>
      <c r="W99" s="58"/>
      <c r="X99" s="58"/>
      <c r="Y99" s="58"/>
      <c r="Z99" s="59"/>
      <c r="AB99" t="s">
        <v>270</v>
      </c>
    </row>
    <row r="100" spans="21:28" x14ac:dyDescent="0.3">
      <c r="U100" s="80" t="s">
        <v>590</v>
      </c>
      <c r="V100" s="61"/>
      <c r="W100" s="61"/>
      <c r="X100" s="61"/>
      <c r="Y100" s="61"/>
      <c r="Z100" s="62"/>
    </row>
  </sheetData>
  <conditionalFormatting sqref="K38">
    <cfRule type="expression" dxfId="779" priority="4">
      <formula>$K$38="Geen reden om in te laten"</formula>
    </cfRule>
    <cfRule type="expression" dxfId="778" priority="5">
      <formula>$K$38="Mogelijke reden om in te laten"</formula>
    </cfRule>
    <cfRule type="expression" dxfId="777" priority="6">
      <formula>$K$38="Sterke reden om in te laten"</formula>
    </cfRule>
  </conditionalFormatting>
  <conditionalFormatting sqref="K39">
    <cfRule type="expression" dxfId="776" priority="1">
      <formula>$K$39="Geen reden om in te laten"</formula>
    </cfRule>
    <cfRule type="expression" dxfId="775" priority="2">
      <formula>$K$39="Mogelijke reden om in te laten"</formula>
    </cfRule>
    <cfRule type="expression" dxfId="774" priority="3">
      <formula>$K$39="Sterke reden om in te laten"</formula>
    </cfRule>
  </conditionalFormatting>
  <conditionalFormatting sqref="M6">
    <cfRule type="expression" dxfId="773" priority="102">
      <formula>$K$6="ja"</formula>
    </cfRule>
    <cfRule type="expression" dxfId="772" priority="104">
      <formula>$K$6="nee"</formula>
    </cfRule>
  </conditionalFormatting>
  <conditionalFormatting sqref="M7">
    <cfRule type="expression" dxfId="771" priority="99">
      <formula>$K$7="ja"</formula>
    </cfRule>
    <cfRule type="expression" dxfId="770" priority="101">
      <formula>$K$7="nee"</formula>
    </cfRule>
  </conditionalFormatting>
  <conditionalFormatting sqref="M10">
    <cfRule type="expression" dxfId="769" priority="81">
      <formula>$K$10="nee"</formula>
    </cfRule>
    <cfRule type="expression" dxfId="768" priority="82">
      <formula>$K$10="ja"</formula>
    </cfRule>
  </conditionalFormatting>
  <conditionalFormatting sqref="M11">
    <cfRule type="expression" dxfId="767" priority="79">
      <formula>$K$11="nee"</formula>
    </cfRule>
    <cfRule type="expression" dxfId="766" priority="80">
      <formula>$K$11="ja"</formula>
    </cfRule>
  </conditionalFormatting>
  <conditionalFormatting sqref="M12">
    <cfRule type="expression" dxfId="765" priority="77">
      <formula>$K$12="nee"</formula>
    </cfRule>
    <cfRule type="expression" dxfId="764" priority="78">
      <formula>$K$12="ja"</formula>
    </cfRule>
  </conditionalFormatting>
  <conditionalFormatting sqref="M13">
    <cfRule type="expression" dxfId="763" priority="75">
      <formula>$K$13="nee"</formula>
    </cfRule>
    <cfRule type="expression" dxfId="762" priority="76">
      <formula>$K$13="ja"</formula>
    </cfRule>
  </conditionalFormatting>
  <conditionalFormatting sqref="M14">
    <cfRule type="expression" dxfId="761" priority="73">
      <formula>$K$14="nee"</formula>
    </cfRule>
    <cfRule type="expression" dxfId="760" priority="74">
      <formula>$K$14="ja"</formula>
    </cfRule>
  </conditionalFormatting>
  <conditionalFormatting sqref="M17">
    <cfRule type="expression" dxfId="759" priority="105">
      <formula>$K$17="ja"</formula>
    </cfRule>
    <cfRule type="expression" dxfId="758" priority="107">
      <formula>$K$17="nee"</formula>
    </cfRule>
  </conditionalFormatting>
  <conditionalFormatting sqref="M19">
    <cfRule type="expression" dxfId="757" priority="108">
      <formula>$K$19="nee"</formula>
    </cfRule>
    <cfRule type="expression" dxfId="756" priority="109">
      <formula>$K$19="ja"</formula>
    </cfRule>
  </conditionalFormatting>
  <conditionalFormatting sqref="N89">
    <cfRule type="expression" dxfId="755" priority="53">
      <formula>$AB$51=1</formula>
    </cfRule>
    <cfRule type="expression" dxfId="754" priority="54">
      <formula>$AB$51=2</formula>
    </cfRule>
    <cfRule type="expression" dxfId="753" priority="55">
      <formula>$AB$51=3</formula>
    </cfRule>
  </conditionalFormatting>
  <conditionalFormatting sqref="N90">
    <cfRule type="expression" dxfId="752" priority="45">
      <formula>$N$90=$AB$90</formula>
    </cfRule>
    <cfRule type="expression" dxfId="751" priority="46">
      <formula>$N$90=$AB$89</formula>
    </cfRule>
  </conditionalFormatting>
  <conditionalFormatting sqref="N96">
    <cfRule type="expression" dxfId="750" priority="47">
      <formula>$N$96=$AB$99</formula>
    </cfRule>
    <cfRule type="expression" dxfId="749" priority="48">
      <formula>$N$96=$AB$98</formula>
    </cfRule>
    <cfRule type="expression" dxfId="748" priority="49">
      <formula>$N$96=$AB$97</formula>
    </cfRule>
    <cfRule type="expression" dxfId="747" priority="50">
      <formula>$N$96=$AB$96</formula>
    </cfRule>
  </conditionalFormatting>
  <conditionalFormatting sqref="O51">
    <cfRule type="expression" dxfId="746" priority="66">
      <formula>$AB$51=3</formula>
    </cfRule>
    <cfRule type="expression" dxfId="745" priority="67">
      <formula>$AB$51=2</formula>
    </cfRule>
    <cfRule type="expression" dxfId="744" priority="68">
      <formula>$AB$51=1</formula>
    </cfRule>
  </conditionalFormatting>
  <conditionalFormatting sqref="O57">
    <cfRule type="expression" dxfId="743" priority="137">
      <formula>$AB$57=1</formula>
    </cfRule>
    <cfRule type="expression" dxfId="742" priority="138">
      <formula>$AB$57=2</formula>
    </cfRule>
  </conditionalFormatting>
  <conditionalFormatting sqref="O58">
    <cfRule type="expression" dxfId="741" priority="89">
      <formula>$AB$58=2</formula>
    </cfRule>
    <cfRule type="expression" dxfId="740" priority="90">
      <formula>$AB$58=1</formula>
    </cfRule>
  </conditionalFormatting>
  <conditionalFormatting sqref="O59">
    <cfRule type="expression" dxfId="739" priority="135">
      <formula>$AB$59=2</formula>
    </cfRule>
    <cfRule type="expression" dxfId="738" priority="136">
      <formula>$AB$59=1</formula>
    </cfRule>
  </conditionalFormatting>
  <conditionalFormatting sqref="O62">
    <cfRule type="expression" dxfId="737" priority="129">
      <formula>$AB$62=2</formula>
    </cfRule>
    <cfRule type="expression" dxfId="736" priority="130">
      <formula>$AB$62=1</formula>
    </cfRule>
  </conditionalFormatting>
  <conditionalFormatting sqref="O63">
    <cfRule type="expression" dxfId="735" priority="127">
      <formula>$AB$63=2</formula>
    </cfRule>
    <cfRule type="expression" dxfId="734" priority="128">
      <formula>$AB$63=1</formula>
    </cfRule>
  </conditionalFormatting>
  <conditionalFormatting sqref="O64">
    <cfRule type="expression" dxfId="733" priority="125">
      <formula>$AB$64=2</formula>
    </cfRule>
    <cfRule type="expression" dxfId="732" priority="126">
      <formula>$AB$64=1</formula>
    </cfRule>
  </conditionalFormatting>
  <conditionalFormatting sqref="O65">
    <cfRule type="expression" dxfId="731" priority="87">
      <formula>$AB$65=2</formula>
    </cfRule>
    <cfRule type="expression" dxfId="730" priority="88">
      <formula>$AB$65=1</formula>
    </cfRule>
  </conditionalFormatting>
  <conditionalFormatting sqref="O66">
    <cfRule type="expression" dxfId="729" priority="85">
      <formula>$AB$66=2</formula>
    </cfRule>
    <cfRule type="expression" dxfId="728" priority="86">
      <formula>$AB$66=1</formula>
    </cfRule>
  </conditionalFormatting>
  <conditionalFormatting sqref="O67">
    <cfRule type="expression" dxfId="727" priority="83">
      <formula>$AB$67=2</formula>
    </cfRule>
    <cfRule type="expression" dxfId="726" priority="84">
      <formula>$AB$67=1</formula>
    </cfRule>
  </conditionalFormatting>
  <conditionalFormatting sqref="O73">
    <cfRule type="expression" dxfId="725" priority="139">
      <formula>$AC$73=2</formula>
    </cfRule>
    <cfRule type="expression" dxfId="724" priority="140">
      <formula>$AC$73=1</formula>
    </cfRule>
  </conditionalFormatting>
  <conditionalFormatting sqref="O76">
    <cfRule type="expression" dxfId="723" priority="41">
      <formula>$AC$76=2</formula>
    </cfRule>
    <cfRule type="expression" dxfId="722" priority="42">
      <formula>$AC$76=1</formula>
    </cfRule>
  </conditionalFormatting>
  <conditionalFormatting sqref="O77">
    <cfRule type="expression" dxfId="721" priority="43">
      <formula>$AC$77=2</formula>
    </cfRule>
    <cfRule type="expression" dxfId="720" priority="44">
      <formula>$AC$77=1</formula>
    </cfRule>
  </conditionalFormatting>
  <conditionalFormatting sqref="O80">
    <cfRule type="expression" dxfId="719" priority="121">
      <formula>$AC$80=2</formula>
    </cfRule>
    <cfRule type="expression" dxfId="718" priority="122">
      <formula>$AC$80=1</formula>
    </cfRule>
  </conditionalFormatting>
  <conditionalFormatting sqref="O81">
    <cfRule type="expression" dxfId="717" priority="69">
      <formula>$AB$81=2</formula>
    </cfRule>
    <cfRule type="expression" dxfId="716" priority="70">
      <formula>$AB$81=1</formula>
    </cfRule>
  </conditionalFormatting>
  <conditionalFormatting sqref="O82">
    <cfRule type="expression" dxfId="715" priority="119">
      <formula>$AC$82=2</formula>
    </cfRule>
    <cfRule type="expression" dxfId="714" priority="120">
      <formula>$AC$82=1</formula>
    </cfRule>
  </conditionalFormatting>
  <conditionalFormatting sqref="O83">
    <cfRule type="expression" dxfId="713" priority="117">
      <formula>$AC$83=2</formula>
    </cfRule>
    <cfRule type="expression" dxfId="712" priority="118">
      <formula>$AC$83=1</formula>
    </cfRule>
  </conditionalFormatting>
  <conditionalFormatting sqref="O84">
    <cfRule type="expression" dxfId="711" priority="115">
      <formula>$AC$84=2</formula>
    </cfRule>
    <cfRule type="expression" dxfId="710" priority="116">
      <formula>$AC$84=1</formula>
    </cfRule>
  </conditionalFormatting>
  <conditionalFormatting sqref="Q57">
    <cfRule type="expression" dxfId="709" priority="39">
      <formula>$Q$57="voldoet niet"</formula>
    </cfRule>
    <cfRule type="expression" dxfId="708" priority="40">
      <formula>$Q$57="voldoet"</formula>
    </cfRule>
  </conditionalFormatting>
  <conditionalFormatting sqref="Q58">
    <cfRule type="expression" dxfId="707" priority="37">
      <formula>$Q$58="voldoet niet"</formula>
    </cfRule>
    <cfRule type="expression" dxfId="706" priority="38">
      <formula>$Q$58="voldoet"</formula>
    </cfRule>
  </conditionalFormatting>
  <conditionalFormatting sqref="Q59">
    <cfRule type="expression" dxfId="705" priority="33">
      <formula>$Q$59="voldoet niet"</formula>
    </cfRule>
    <cfRule type="expression" dxfId="704" priority="34">
      <formula>$Q$59="voldoet"</formula>
    </cfRule>
  </conditionalFormatting>
  <conditionalFormatting sqref="Q62">
    <cfRule type="expression" dxfId="703" priority="31">
      <formula>$Q$62="voldoet niet"</formula>
    </cfRule>
    <cfRule type="expression" dxfId="702" priority="32">
      <formula>$Q$62="voldoet"</formula>
    </cfRule>
  </conditionalFormatting>
  <conditionalFormatting sqref="Q63">
    <cfRule type="expression" dxfId="701" priority="29">
      <formula>$Q$63="voldoet niet"</formula>
    </cfRule>
    <cfRule type="expression" dxfId="700" priority="30">
      <formula>$Q$63="voldoet"</formula>
    </cfRule>
  </conditionalFormatting>
  <conditionalFormatting sqref="Q64">
    <cfRule type="expression" dxfId="699" priority="27">
      <formula>$Q$64="voldoet niet"</formula>
    </cfRule>
    <cfRule type="expression" dxfId="698" priority="28">
      <formula>$Q$64="voldoet"</formula>
    </cfRule>
  </conditionalFormatting>
  <conditionalFormatting sqref="Q65">
    <cfRule type="expression" dxfId="697" priority="25">
      <formula>$Q$65="voldoet niet"</formula>
    </cfRule>
    <cfRule type="expression" dxfId="696" priority="26">
      <formula>$Q$65="voldoet"</formula>
    </cfRule>
  </conditionalFormatting>
  <conditionalFormatting sqref="Q66">
    <cfRule type="expression" dxfId="695" priority="23">
      <formula>$Q$66="voldoet niet"</formula>
    </cfRule>
    <cfRule type="expression" dxfId="694" priority="24">
      <formula>$Q$66="voldoet"</formula>
    </cfRule>
  </conditionalFormatting>
  <conditionalFormatting sqref="Q67">
    <cfRule type="expression" dxfId="693" priority="21">
      <formula>$Q$67="voldoet niet"</formula>
    </cfRule>
    <cfRule type="expression" dxfId="692" priority="22">
      <formula>$Q$67="voldoet"</formula>
    </cfRule>
  </conditionalFormatting>
  <conditionalFormatting sqref="Q70">
    <cfRule type="expression" dxfId="691" priority="19">
      <formula>$Q$70="voldoet niet"</formula>
    </cfRule>
    <cfRule type="expression" dxfId="690" priority="20">
      <formula>$Q$70="voldoet"</formula>
    </cfRule>
  </conditionalFormatting>
  <conditionalFormatting sqref="R62">
    <cfRule type="expression" dxfId="689" priority="17">
      <formula>$R$62="voldoet niet"</formula>
    </cfRule>
    <cfRule type="expression" dxfId="688" priority="18">
      <formula>$R$62="voldoet"</formula>
    </cfRule>
  </conditionalFormatting>
  <conditionalFormatting sqref="R63">
    <cfRule type="expression" dxfId="687" priority="15">
      <formula>$R$63="voldoet niet"</formula>
    </cfRule>
    <cfRule type="expression" dxfId="686" priority="16">
      <formula>$R$63="voldoet"</formula>
    </cfRule>
  </conditionalFormatting>
  <conditionalFormatting sqref="R64">
    <cfRule type="expression" dxfId="685" priority="13">
      <formula>$R$64="voldoet niet"</formula>
    </cfRule>
    <cfRule type="expression" dxfId="684" priority="14">
      <formula>$R$64="voldoet"</formula>
    </cfRule>
  </conditionalFormatting>
  <conditionalFormatting sqref="R65">
    <cfRule type="expression" dxfId="683" priority="11">
      <formula>$R$65="voldoet niet"</formula>
    </cfRule>
    <cfRule type="expression" dxfId="682" priority="12">
      <formula>$R$65="voldoet"</formula>
    </cfRule>
  </conditionalFormatting>
  <conditionalFormatting sqref="R66">
    <cfRule type="expression" dxfId="681" priority="9">
      <formula>$R$66="voldoet niet"</formula>
    </cfRule>
    <cfRule type="expression" dxfId="680" priority="10">
      <formula>$R$66="voldoet"</formula>
    </cfRule>
  </conditionalFormatting>
  <conditionalFormatting sqref="R67">
    <cfRule type="expression" dxfId="679" priority="7">
      <formula>$R$67="voldoet niet"</formula>
    </cfRule>
    <cfRule type="expression" dxfId="678" priority="8">
      <formula>$R$67="voldoet"</formula>
    </cfRule>
  </conditionalFormatting>
  <dataValidations count="10">
    <dataValidation errorStyle="warning" showErrorMessage="1" sqref="K41:K43 K3 K18 K35:K36 K23" xr:uid="{2EB47686-C0F2-4A92-9C91-469B7A190376}"/>
    <dataValidation type="list" errorStyle="warning" showErrorMessage="1" sqref="J82:J84 K6:K7 K19 K17 J73 J70 K12:K14 K10" xr:uid="{F1E2A862-7477-4519-8BF4-CD0D51E49E42}">
      <formula1>$AB$6:$AB$7</formula1>
    </dataValidation>
    <dataValidation type="list" errorStyle="warning" allowBlank="1" showErrorMessage="1" sqref="K11" xr:uid="{68EE7D49-E7CF-4F02-807E-15740D93C1C1}">
      <formula1>$AB$6:$AB$7</formula1>
    </dataValidation>
    <dataValidation type="list" allowBlank="1" showInputMessage="1" showErrorMessage="1" sqref="K47" xr:uid="{E769784D-CAAF-4979-8B6C-C987F8BD513C}">
      <formula1>$AD$45:$AD$49</formula1>
    </dataValidation>
    <dataValidation type="list" allowBlank="1" showInputMessage="1" showErrorMessage="1" sqref="K48 K50" xr:uid="{2AE9A7CA-B668-421A-8499-727F118CA80E}">
      <formula1>$AE$45:$AE$47</formula1>
    </dataValidation>
    <dataValidation type="list" errorStyle="warning" showErrorMessage="1" sqref="J76:J77 K22 K24:K34" xr:uid="{6B07611D-4645-441C-A620-843F919E4717}">
      <formula1>$AA$6:$AA$7</formula1>
    </dataValidation>
    <dataValidation type="list" errorStyle="warning" showErrorMessage="1" sqref="K46" xr:uid="{CB7CB17B-32EF-4970-95FC-A33B5EEF1ADA}">
      <formula1>$AC$45:$AC$50</formula1>
    </dataValidation>
    <dataValidation type="list" allowBlank="1" showInputMessage="1" showErrorMessage="1" sqref="N90" xr:uid="{ECA850E1-772D-49A1-82EA-1DAF331E6A13}">
      <formula1>$AB$89:$AB$90</formula1>
    </dataValidation>
    <dataValidation type="list" allowBlank="1" showInputMessage="1" showErrorMessage="1" sqref="N96" xr:uid="{5B8411D7-5699-48F7-9246-9A0B934EE517}">
      <formula1>$AB$96:$AB$99</formula1>
    </dataValidation>
    <dataValidation type="list" allowBlank="1" showInputMessage="1" showErrorMessage="1" sqref="K38:K39" xr:uid="{CAD22125-D0DD-416E-97A6-FEFB89623032}">
      <formula1>$P$12:$P$14</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EA4B-B94A-4E54-B475-0DC8D16B0780}">
  <dimension ref="A1:AO100"/>
  <sheetViews>
    <sheetView workbookViewId="0">
      <selection activeCell="B1" sqref="B1"/>
    </sheetView>
  </sheetViews>
  <sheetFormatPr defaultRowHeight="13.2" x14ac:dyDescent="0.3"/>
  <cols>
    <col min="1" max="1" width="3.625" customWidth="1"/>
    <col min="2" max="2" width="37.5" customWidth="1"/>
    <col min="9" max="9" width="23.125" customWidth="1"/>
    <col min="10" max="10" width="11.375" customWidth="1"/>
    <col min="11" max="11" width="14.125" customWidth="1"/>
    <col min="12" max="12" width="13.125" customWidth="1"/>
    <col min="13" max="13" width="13" customWidth="1"/>
    <col min="17" max="17" width="13" customWidth="1"/>
    <col min="18" max="18" width="12.125" customWidth="1"/>
    <col min="27" max="28" width="9" hidden="1" customWidth="1"/>
    <col min="29" max="29" width="12.125" hidden="1" customWidth="1"/>
    <col min="30" max="30" width="12.625" hidden="1" customWidth="1"/>
  </cols>
  <sheetData>
    <row r="1" spans="2:41" ht="19.2" x14ac:dyDescent="0.45">
      <c r="B1" s="36" t="s">
        <v>438</v>
      </c>
    </row>
    <row r="2" spans="2:41" ht="12.75" customHeight="1" x14ac:dyDescent="0.3">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4"/>
      <c r="AO2" s="65"/>
    </row>
    <row r="3" spans="2:41" ht="12.75" customHeight="1" x14ac:dyDescent="0.45">
      <c r="B3" s="36"/>
    </row>
    <row r="4" spans="2:41" s="10" customFormat="1" ht="12.75" customHeight="1" x14ac:dyDescent="0.3">
      <c r="B4" s="22" t="s">
        <v>276</v>
      </c>
    </row>
    <row r="5" spans="2:41" ht="12.75" customHeight="1" thickBot="1" x14ac:dyDescent="0.35">
      <c r="B5" s="45" t="s">
        <v>426</v>
      </c>
      <c r="J5" s="21" t="s">
        <v>278</v>
      </c>
      <c r="M5" s="2" t="s">
        <v>279</v>
      </c>
    </row>
    <row r="6" spans="2:41" ht="12.75" customHeight="1" x14ac:dyDescent="0.3">
      <c r="B6" s="2" t="s">
        <v>411</v>
      </c>
      <c r="K6" s="4"/>
      <c r="M6" s="37"/>
      <c r="O6" s="54" t="s">
        <v>281</v>
      </c>
      <c r="P6" s="55"/>
      <c r="Q6" s="55"/>
      <c r="R6" s="55"/>
      <c r="S6" s="55"/>
      <c r="T6" s="55"/>
      <c r="U6" s="55"/>
      <c r="V6" s="55"/>
      <c r="W6" s="55"/>
      <c r="X6" s="55"/>
      <c r="Y6" s="56"/>
      <c r="AA6" t="s">
        <v>231</v>
      </c>
    </row>
    <row r="7" spans="2:41" ht="12.75" customHeight="1" thickBot="1" x14ac:dyDescent="0.35">
      <c r="B7" s="2" t="s">
        <v>412</v>
      </c>
      <c r="K7" s="4"/>
      <c r="M7" s="38"/>
      <c r="O7" s="57" t="s">
        <v>283</v>
      </c>
      <c r="P7" s="58"/>
      <c r="Q7" s="58"/>
      <c r="R7" s="58"/>
      <c r="S7" s="58"/>
      <c r="T7" s="58"/>
      <c r="U7" s="58"/>
      <c r="V7" s="58"/>
      <c r="W7" s="58"/>
      <c r="X7" s="58"/>
      <c r="Y7" s="59"/>
      <c r="AA7" t="s">
        <v>232</v>
      </c>
    </row>
    <row r="8" spans="2:41" ht="12.75" customHeight="1" x14ac:dyDescent="0.3">
      <c r="O8" s="57" t="s">
        <v>490</v>
      </c>
      <c r="P8" s="58"/>
      <c r="Q8" s="58"/>
      <c r="R8" s="58"/>
      <c r="S8" s="58"/>
      <c r="T8" s="58"/>
      <c r="U8" s="58"/>
      <c r="V8" s="58"/>
      <c r="W8" s="58"/>
      <c r="X8" s="58"/>
      <c r="Y8" s="59"/>
    </row>
    <row r="9" spans="2:41" ht="12.75" customHeight="1" thickBot="1" x14ac:dyDescent="0.35">
      <c r="B9" s="45" t="s">
        <v>413</v>
      </c>
      <c r="O9" s="67" t="s">
        <v>491</v>
      </c>
      <c r="P9" s="61"/>
      <c r="Q9" s="61"/>
      <c r="R9" s="61"/>
      <c r="S9" s="61"/>
      <c r="T9" s="61"/>
      <c r="U9" s="61"/>
      <c r="V9" s="61"/>
      <c r="W9" s="61"/>
      <c r="X9" s="61"/>
      <c r="Y9" s="62"/>
    </row>
    <row r="10" spans="2:41" ht="12.75" customHeight="1" thickBot="1" x14ac:dyDescent="0.35">
      <c r="B10" s="2" t="s">
        <v>499</v>
      </c>
      <c r="K10" s="7"/>
      <c r="M10" s="5"/>
    </row>
    <row r="11" spans="2:41" ht="12.75" customHeight="1" x14ac:dyDescent="0.3">
      <c r="B11" s="2" t="s">
        <v>500</v>
      </c>
      <c r="K11" s="7"/>
      <c r="M11" s="8"/>
      <c r="O11" s="12" t="s">
        <v>209</v>
      </c>
      <c r="P11" s="13"/>
      <c r="Q11" s="13"/>
      <c r="R11" s="13"/>
      <c r="S11" s="14"/>
    </row>
    <row r="12" spans="2:41" ht="12.75" customHeight="1" x14ac:dyDescent="0.3">
      <c r="B12" s="2" t="s">
        <v>501</v>
      </c>
      <c r="K12" s="7"/>
      <c r="M12" s="8"/>
      <c r="O12" s="15"/>
      <c r="P12" t="s">
        <v>286</v>
      </c>
      <c r="S12" s="16"/>
    </row>
    <row r="13" spans="2:41" ht="12.75" customHeight="1" x14ac:dyDescent="0.3">
      <c r="B13" s="2" t="s">
        <v>291</v>
      </c>
      <c r="K13" s="7"/>
      <c r="M13" s="8"/>
      <c r="O13" s="17"/>
      <c r="P13" t="s">
        <v>287</v>
      </c>
      <c r="S13" s="16"/>
    </row>
    <row r="14" spans="2:41" ht="12.75" customHeight="1" thickBot="1" x14ac:dyDescent="0.35">
      <c r="B14" s="2" t="s">
        <v>291</v>
      </c>
      <c r="K14" s="7"/>
      <c r="M14" s="6"/>
      <c r="O14" s="69"/>
      <c r="P14" s="19" t="s">
        <v>289</v>
      </c>
      <c r="Q14" s="19"/>
      <c r="R14" s="19"/>
      <c r="S14" s="20"/>
    </row>
    <row r="15" spans="2:41" ht="12.75" customHeight="1" x14ac:dyDescent="0.3"/>
    <row r="16" spans="2:41" ht="12.75" customHeight="1" thickBot="1" x14ac:dyDescent="0.35">
      <c r="B16" s="2" t="s">
        <v>525</v>
      </c>
    </row>
    <row r="17" spans="2:25" ht="12.75" customHeight="1" thickBot="1" x14ac:dyDescent="0.35">
      <c r="B17" t="s">
        <v>439</v>
      </c>
      <c r="J17" s="1"/>
      <c r="K17" s="7"/>
      <c r="M17" s="9"/>
      <c r="O17" s="34"/>
    </row>
    <row r="18" spans="2:25" ht="12.75" customHeight="1" thickBot="1" x14ac:dyDescent="0.35">
      <c r="O18" s="34"/>
    </row>
    <row r="19" spans="2:25" ht="12.75" customHeight="1" thickBot="1" x14ac:dyDescent="0.35">
      <c r="B19" t="s">
        <v>428</v>
      </c>
      <c r="K19" s="7"/>
      <c r="M19" s="9"/>
    </row>
    <row r="20" spans="2:25" ht="12.75" customHeight="1" x14ac:dyDescent="0.3">
      <c r="B20" s="1"/>
    </row>
    <row r="21" spans="2:25" s="10" customFormat="1" ht="12.75" customHeight="1" thickBot="1" x14ac:dyDescent="0.35">
      <c r="B21" s="22" t="s">
        <v>298</v>
      </c>
    </row>
    <row r="22" spans="2:25" ht="12.75" customHeight="1" thickBot="1" x14ac:dyDescent="0.35">
      <c r="B22" t="s">
        <v>300</v>
      </c>
      <c r="C22" t="s">
        <v>301</v>
      </c>
      <c r="K22" s="7"/>
      <c r="M22" s="9" t="str">
        <f>IF(K22="","",IF(K22="ja","Sterke / mogelijke reden om in te laten","Geen reden om in te laten"))</f>
        <v/>
      </c>
    </row>
    <row r="23" spans="2:25" ht="12.75" customHeight="1" thickBot="1" x14ac:dyDescent="0.35">
      <c r="D23" t="s">
        <v>302</v>
      </c>
      <c r="M23" t="str">
        <f t="shared" ref="M23:M34" si="0">IF(K23="","",IF(K23="ja","Sterke / mogelijke reden om in te laten","Geen reden om in te laten"))</f>
        <v/>
      </c>
      <c r="Q23" s="54" t="s">
        <v>303</v>
      </c>
      <c r="R23" s="55"/>
      <c r="S23" s="55"/>
      <c r="T23" s="55"/>
      <c r="U23" s="55"/>
      <c r="V23" s="55"/>
      <c r="W23" s="55"/>
      <c r="X23" s="55"/>
      <c r="Y23" s="56"/>
    </row>
    <row r="24" spans="2:25" ht="12.75" customHeight="1" x14ac:dyDescent="0.3">
      <c r="C24" t="s">
        <v>528</v>
      </c>
      <c r="K24" s="7"/>
      <c r="M24" s="5" t="str">
        <f t="shared" si="0"/>
        <v/>
      </c>
      <c r="Q24" s="79" t="s">
        <v>305</v>
      </c>
      <c r="R24" s="58"/>
      <c r="S24" s="58"/>
      <c r="T24" s="58"/>
      <c r="U24" s="58"/>
      <c r="V24" s="58"/>
      <c r="W24" s="58"/>
      <c r="X24" s="58"/>
      <c r="Y24" s="59"/>
    </row>
    <row r="25" spans="2:25" ht="12.75" customHeight="1" x14ac:dyDescent="0.3">
      <c r="C25" t="s">
        <v>304</v>
      </c>
      <c r="K25" s="7"/>
      <c r="M25" s="8" t="str">
        <f t="shared" si="0"/>
        <v/>
      </c>
      <c r="Q25" s="57" t="s">
        <v>308</v>
      </c>
      <c r="R25" s="58"/>
      <c r="S25" s="58"/>
      <c r="T25" s="58"/>
      <c r="U25" s="58"/>
      <c r="V25" s="58"/>
      <c r="W25" s="58"/>
      <c r="X25" s="58"/>
      <c r="Y25" s="59"/>
    </row>
    <row r="26" spans="2:25" ht="12.75" customHeight="1" x14ac:dyDescent="0.3">
      <c r="C26" t="s">
        <v>307</v>
      </c>
      <c r="K26" s="7"/>
      <c r="M26" s="8" t="str">
        <f t="shared" si="0"/>
        <v/>
      </c>
      <c r="Q26" s="57" t="s">
        <v>311</v>
      </c>
      <c r="R26" s="58"/>
      <c r="S26" s="58"/>
      <c r="T26" s="58"/>
      <c r="U26" s="58"/>
      <c r="V26" s="58"/>
      <c r="W26" s="58"/>
      <c r="X26" s="58"/>
      <c r="Y26" s="59"/>
    </row>
    <row r="27" spans="2:25" ht="12.75" customHeight="1" x14ac:dyDescent="0.3">
      <c r="C27" t="s">
        <v>310</v>
      </c>
      <c r="K27" s="7"/>
      <c r="M27" s="8" t="str">
        <f t="shared" si="0"/>
        <v/>
      </c>
      <c r="Q27" s="67" t="s">
        <v>313</v>
      </c>
      <c r="R27" s="61"/>
      <c r="S27" s="61"/>
      <c r="T27" s="61"/>
      <c r="U27" s="61"/>
      <c r="V27" s="61"/>
      <c r="W27" s="61"/>
      <c r="X27" s="61"/>
      <c r="Y27" s="62"/>
    </row>
    <row r="28" spans="2:25" ht="12.75" customHeight="1" x14ac:dyDescent="0.3">
      <c r="C28" t="s">
        <v>529</v>
      </c>
      <c r="K28" s="7"/>
      <c r="M28" s="8" t="str">
        <f t="shared" si="0"/>
        <v/>
      </c>
    </row>
    <row r="29" spans="2:25" ht="12.75" customHeight="1" x14ac:dyDescent="0.3">
      <c r="C29" t="s">
        <v>312</v>
      </c>
      <c r="K29" s="7"/>
      <c r="M29" s="8" t="str">
        <f t="shared" si="0"/>
        <v/>
      </c>
    </row>
    <row r="30" spans="2:25" ht="12.75" customHeight="1" x14ac:dyDescent="0.3">
      <c r="C30" t="s">
        <v>314</v>
      </c>
      <c r="K30" s="7"/>
      <c r="M30" s="8" t="str">
        <f t="shared" si="0"/>
        <v/>
      </c>
    </row>
    <row r="31" spans="2:25" ht="12.75" customHeight="1" x14ac:dyDescent="0.3">
      <c r="C31" t="s">
        <v>315</v>
      </c>
      <c r="K31" s="7"/>
      <c r="M31" s="8" t="str">
        <f t="shared" si="0"/>
        <v/>
      </c>
    </row>
    <row r="32" spans="2:25" ht="12.75" customHeight="1" x14ac:dyDescent="0.3">
      <c r="C32" t="s">
        <v>316</v>
      </c>
      <c r="K32" s="7"/>
      <c r="M32" s="8" t="str">
        <f t="shared" si="0"/>
        <v/>
      </c>
    </row>
    <row r="33" spans="1:30" ht="12.75" customHeight="1" x14ac:dyDescent="0.3">
      <c r="C33" t="s">
        <v>318</v>
      </c>
      <c r="K33" s="7"/>
      <c r="M33" s="8" t="str">
        <f t="shared" si="0"/>
        <v/>
      </c>
    </row>
    <row r="34" spans="1:30" ht="12.75" customHeight="1" thickBot="1" x14ac:dyDescent="0.35">
      <c r="C34" t="s">
        <v>320</v>
      </c>
      <c r="K34" s="7"/>
      <c r="M34" s="6" t="str">
        <f t="shared" si="0"/>
        <v/>
      </c>
    </row>
    <row r="35" spans="1:30" ht="12.75" customHeight="1" x14ac:dyDescent="0.3"/>
    <row r="36" spans="1:30" ht="12.75" customHeight="1" x14ac:dyDescent="0.3">
      <c r="M36" s="34"/>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ht="12.75" customHeight="1" x14ac:dyDescent="0.3">
      <c r="B44" s="22" t="s">
        <v>325</v>
      </c>
      <c r="N44" s="11"/>
    </row>
    <row r="45" spans="1:30" ht="12.75" customHeight="1" thickBot="1" x14ac:dyDescent="0.35">
      <c r="B45" s="1"/>
      <c r="J45" s="21" t="s">
        <v>278</v>
      </c>
      <c r="N45" s="2"/>
      <c r="AB45" t="s">
        <v>326</v>
      </c>
      <c r="AC45" t="s">
        <v>292</v>
      </c>
      <c r="AD45" t="s">
        <v>317</v>
      </c>
    </row>
    <row r="46" spans="1:30" ht="12.75" customHeight="1" x14ac:dyDescent="0.3">
      <c r="B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ht="12.75" customHeight="1" x14ac:dyDescent="0.3">
      <c r="B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ht="12.75" customHeight="1" x14ac:dyDescent="0.3">
      <c r="B48" t="s">
        <v>332</v>
      </c>
      <c r="K48" s="7"/>
      <c r="R48" s="17"/>
      <c r="S48" t="s">
        <v>333</v>
      </c>
      <c r="U48" s="16"/>
      <c r="AA48">
        <f>IF(K48="neerslag",1,IF(K48="grondwater",2,IF(K48="inlaatwater",3,0)))</f>
        <v>0</v>
      </c>
      <c r="AB48" t="s">
        <v>334</v>
      </c>
      <c r="AC48" t="s">
        <v>297</v>
      </c>
    </row>
    <row r="49" spans="2:30" ht="12.75" customHeight="1" thickBot="1" x14ac:dyDescent="0.35">
      <c r="N49" s="2"/>
      <c r="R49" s="18"/>
      <c r="S49" s="19" t="s">
        <v>335</v>
      </c>
      <c r="T49" s="19"/>
      <c r="U49" s="20"/>
      <c r="AB49" t="s">
        <v>336</v>
      </c>
      <c r="AC49" t="s">
        <v>299</v>
      </c>
    </row>
    <row r="50" spans="2:30" ht="12.75" customHeight="1" thickBot="1" x14ac:dyDescent="0.35">
      <c r="N50" s="2" t="s">
        <v>337</v>
      </c>
      <c r="AB50" t="s">
        <v>338</v>
      </c>
    </row>
    <row r="51" spans="2:30" ht="12.75" customHeight="1" thickBot="1" x14ac:dyDescent="0.35">
      <c r="N51" s="9"/>
      <c r="AA51">
        <f>IF(OR(OR(AA48=2,AA48=1),OR(AA47=1,AA47=2,AA47=3)),3,IF(OR(AA48=3,OR(AA47=5,AA47=4)),2,0))</f>
        <v>0</v>
      </c>
    </row>
    <row r="52" spans="2:30" ht="12.75" customHeight="1" x14ac:dyDescent="0.3"/>
    <row r="53" spans="2:30" s="10" customFormat="1" ht="12.75" customHeight="1" x14ac:dyDescent="0.3">
      <c r="B53" s="22" t="s">
        <v>339</v>
      </c>
    </row>
    <row r="54" spans="2:30" ht="12.75" customHeight="1" x14ac:dyDescent="0.3">
      <c r="B54" s="1"/>
      <c r="J54" s="21" t="s">
        <v>278</v>
      </c>
    </row>
    <row r="55" spans="2:30" ht="12.75" customHeight="1" thickBot="1" x14ac:dyDescent="0.35">
      <c r="O55" s="2" t="s">
        <v>341</v>
      </c>
      <c r="Q55" s="2"/>
    </row>
    <row r="56" spans="2:30" ht="70.95" customHeight="1" thickBot="1" x14ac:dyDescent="0.35">
      <c r="B56" t="s">
        <v>342</v>
      </c>
      <c r="J56" t="s">
        <v>343</v>
      </c>
      <c r="K56" t="s">
        <v>344</v>
      </c>
      <c r="L56" s="43" t="s">
        <v>629</v>
      </c>
      <c r="M56" s="43" t="s">
        <v>630</v>
      </c>
      <c r="O56" s="2" t="s">
        <v>345</v>
      </c>
      <c r="Q56" s="44" t="s">
        <v>429</v>
      </c>
      <c r="R56" s="44" t="s">
        <v>430</v>
      </c>
      <c r="S56" s="12" t="s">
        <v>209</v>
      </c>
      <c r="T56" s="13"/>
      <c r="U56" s="13"/>
      <c r="V56" s="14"/>
      <c r="AB56" t="s">
        <v>345</v>
      </c>
      <c r="AC56" s="43" t="s">
        <v>429</v>
      </c>
      <c r="AD56" s="43" t="s">
        <v>430</v>
      </c>
    </row>
    <row r="57" spans="2:30" ht="12.75" customHeight="1" x14ac:dyDescent="0.3">
      <c r="C57" t="s">
        <v>347</v>
      </c>
      <c r="F57" s="34"/>
      <c r="G57" s="34"/>
      <c r="J57" s="7"/>
      <c r="K57" s="7"/>
      <c r="L57">
        <v>0.1</v>
      </c>
      <c r="O57" s="5"/>
      <c r="Q57" s="10" t="str">
        <f>IF(AC57=0,"",IF(AC57=1,"voldoet niet",IF(AC57=2,"voldoet")))</f>
        <v/>
      </c>
      <c r="S57" s="15"/>
      <c r="T57" t="s">
        <v>330</v>
      </c>
      <c r="V57" s="16"/>
      <c r="AB57">
        <f>IF(OR(K57="",J57=""),0,IF(J57&lt;=K57,2,1))</f>
        <v>0</v>
      </c>
      <c r="AC57">
        <f>IF(OR(L57="",J57=""),0,IF(J57&lt;L57,2,1))</f>
        <v>0</v>
      </c>
    </row>
    <row r="58" spans="2:30" ht="12.75" customHeight="1" thickBot="1" x14ac:dyDescent="0.35">
      <c r="C58" t="s">
        <v>440</v>
      </c>
      <c r="F58" s="34"/>
      <c r="G58" s="34"/>
      <c r="J58" s="7"/>
      <c r="K58" s="7"/>
      <c r="L58">
        <v>0.05</v>
      </c>
      <c r="O58" s="8"/>
      <c r="Q58" s="10" t="str">
        <f>IF(AC58=0,"",IF(AC58=1,"voldoet niet",IF(AC58=2,"voldoet")))</f>
        <v/>
      </c>
      <c r="S58" s="47"/>
      <c r="T58" s="19" t="s">
        <v>333</v>
      </c>
      <c r="U58" s="19"/>
      <c r="V58" s="20"/>
      <c r="AB58">
        <f>IF(OR(K58="",J58=""),0,IF(J58&lt;=K58,2,1))</f>
        <v>0</v>
      </c>
      <c r="AC58">
        <f>IF(OR(L58="",J58=""),0,IF(J58&lt;L58,2,1))</f>
        <v>0</v>
      </c>
    </row>
    <row r="59" spans="2:30" ht="12.75" customHeight="1" thickBot="1" x14ac:dyDescent="0.35">
      <c r="C59" t="s">
        <v>348</v>
      </c>
      <c r="F59" s="34"/>
      <c r="G59" s="34"/>
      <c r="J59" s="7"/>
      <c r="K59" s="7"/>
      <c r="L59">
        <v>1</v>
      </c>
      <c r="O59" s="6"/>
      <c r="Q59" s="10" t="str">
        <f>IF(AC59=0,"",IF(AC59=1,"voldoet niet",IF(AC59=2,"voldoet")))</f>
        <v/>
      </c>
      <c r="AB59">
        <f>IF(OR(K59="",J59=""),0,IF(J59&lt;=K59,2,1))</f>
        <v>0</v>
      </c>
      <c r="AC59">
        <f>IF(OR(L59="",J59=""),0,IF(J59&lt;L59,2,1))</f>
        <v>0</v>
      </c>
    </row>
    <row r="60" spans="2:30" ht="12.75" customHeight="1" x14ac:dyDescent="0.3">
      <c r="S60" s="54" t="s">
        <v>432</v>
      </c>
      <c r="T60" s="55"/>
      <c r="U60" s="55"/>
      <c r="V60" s="55"/>
      <c r="W60" s="55"/>
      <c r="X60" s="55"/>
      <c r="Y60" s="55"/>
      <c r="Z60" s="56"/>
    </row>
    <row r="61" spans="2:30" ht="12.75" customHeight="1" thickBot="1" x14ac:dyDescent="0.35">
      <c r="B61" t="s">
        <v>433</v>
      </c>
      <c r="S61" s="57" t="s">
        <v>434</v>
      </c>
      <c r="T61" s="58"/>
      <c r="U61" s="58"/>
      <c r="V61" s="58"/>
      <c r="W61" s="58"/>
      <c r="X61" s="58"/>
      <c r="Y61" s="58"/>
      <c r="Z61" s="59"/>
    </row>
    <row r="62" spans="2:30" ht="12.75" customHeight="1" x14ac:dyDescent="0.3">
      <c r="C62" t="s">
        <v>360</v>
      </c>
      <c r="F62" s="34"/>
      <c r="G62" s="34"/>
      <c r="J62" s="7"/>
      <c r="K62" s="7"/>
      <c r="L62">
        <v>100</v>
      </c>
      <c r="M62">
        <v>15</v>
      </c>
      <c r="O62" s="5"/>
      <c r="Q62" s="10" t="str">
        <f t="shared" ref="Q62:R70" si="1">IF(AC62=0,"",IF(AC62=1,"voldoet niet",IF(AC62=2,"voldoet")))</f>
        <v/>
      </c>
      <c r="R62" s="10" t="str">
        <f t="shared" si="1"/>
        <v/>
      </c>
      <c r="S62" s="57" t="s">
        <v>435</v>
      </c>
      <c r="T62" s="58"/>
      <c r="U62" s="58"/>
      <c r="V62" s="58"/>
      <c r="W62" s="58"/>
      <c r="X62" s="58"/>
      <c r="Y62" s="58"/>
      <c r="Z62" s="59"/>
      <c r="AB62">
        <f t="shared" ref="AB62:AB67" si="2">IF(OR(K62="",J62=""),0,IF(J62&lt;=K62,2,1))</f>
        <v>0</v>
      </c>
      <c r="AC62">
        <f>IF(OR(L62="",J62=""),0,IF(J62&lt;L62,2,1))</f>
        <v>0</v>
      </c>
      <c r="AD62">
        <f>IF(OR(M62="",J62=""),0,IF(J62&lt;M62,2,1))</f>
        <v>0</v>
      </c>
    </row>
    <row r="63" spans="2:30" ht="12.75" customHeight="1" x14ac:dyDescent="0.3">
      <c r="C63" t="s">
        <v>618</v>
      </c>
      <c r="F63" s="34"/>
      <c r="G63" s="34"/>
      <c r="J63" s="7"/>
      <c r="K63" s="7"/>
      <c r="L63">
        <v>500</v>
      </c>
      <c r="M63">
        <v>60</v>
      </c>
      <c r="O63" s="8"/>
      <c r="Q63" s="10" t="str">
        <f t="shared" si="1"/>
        <v/>
      </c>
      <c r="R63" s="10" t="str">
        <f t="shared" si="1"/>
        <v/>
      </c>
      <c r="S63" s="57" t="s">
        <v>436</v>
      </c>
      <c r="T63" s="58"/>
      <c r="U63" s="58"/>
      <c r="V63" s="58"/>
      <c r="W63" s="58"/>
      <c r="X63" s="58"/>
      <c r="Y63" s="58"/>
      <c r="Z63" s="59"/>
      <c r="AB63">
        <f t="shared" si="2"/>
        <v>0</v>
      </c>
      <c r="AC63">
        <f t="shared" ref="AC63" si="3">IF(OR(L63="",J63=""),0,IF(J63&lt;L63,2,1))</f>
        <v>0</v>
      </c>
      <c r="AD63">
        <f t="shared" ref="AD63:AD66" si="4">IF(OR(M63="",J63=""),0,IF(J63&lt;M63,2,1))</f>
        <v>0</v>
      </c>
    </row>
    <row r="64" spans="2:30" ht="12.75" customHeight="1" x14ac:dyDescent="0.3">
      <c r="C64" t="s">
        <v>362</v>
      </c>
      <c r="F64" s="34"/>
      <c r="G64" s="34"/>
      <c r="J64" s="7"/>
      <c r="K64" s="7"/>
      <c r="L64">
        <v>300</v>
      </c>
      <c r="M64">
        <v>50</v>
      </c>
      <c r="O64" s="8"/>
      <c r="Q64" s="10" t="str">
        <f t="shared" si="1"/>
        <v/>
      </c>
      <c r="R64" s="10" t="str">
        <f t="shared" si="1"/>
        <v/>
      </c>
      <c r="S64" s="57" t="s">
        <v>582</v>
      </c>
      <c r="T64" s="58"/>
      <c r="U64" s="58"/>
      <c r="V64" s="58"/>
      <c r="W64" s="58"/>
      <c r="X64" s="58"/>
      <c r="Y64" s="58"/>
      <c r="Z64" s="59"/>
      <c r="AB64">
        <f t="shared" si="2"/>
        <v>0</v>
      </c>
      <c r="AC64">
        <f>IF(OR(L64="",J64=""),0,IF(J64&lt;L64,2,1))</f>
        <v>0</v>
      </c>
      <c r="AD64">
        <f t="shared" si="4"/>
        <v>0</v>
      </c>
    </row>
    <row r="65" spans="2:30" ht="12.75" customHeight="1" x14ac:dyDescent="0.3">
      <c r="C65" t="s">
        <v>354</v>
      </c>
      <c r="F65" s="34"/>
      <c r="G65" s="34"/>
      <c r="J65" s="7"/>
      <c r="K65" s="7"/>
      <c r="L65">
        <v>100</v>
      </c>
      <c r="M65">
        <v>30</v>
      </c>
      <c r="O65" s="8"/>
      <c r="Q65" s="10" t="str">
        <f t="shared" si="1"/>
        <v/>
      </c>
      <c r="R65" s="10" t="str">
        <f t="shared" si="1"/>
        <v/>
      </c>
      <c r="S65" s="57" t="s">
        <v>616</v>
      </c>
      <c r="T65" s="58"/>
      <c r="U65" s="58"/>
      <c r="V65" s="58"/>
      <c r="W65" s="58"/>
      <c r="X65" s="58"/>
      <c r="Y65" s="58"/>
      <c r="Z65" s="59"/>
      <c r="AB65">
        <f t="shared" si="2"/>
        <v>0</v>
      </c>
      <c r="AC65">
        <f>IF(OR(L65="",J65=""),0,IF(J65&lt;L65,2,1))</f>
        <v>0</v>
      </c>
      <c r="AD65">
        <f t="shared" si="4"/>
        <v>0</v>
      </c>
    </row>
    <row r="66" spans="2:30" ht="12.75" customHeight="1" x14ac:dyDescent="0.3">
      <c r="C66" t="s">
        <v>352</v>
      </c>
      <c r="J66" s="7"/>
      <c r="K66" s="7"/>
      <c r="L66">
        <v>8</v>
      </c>
      <c r="M66">
        <v>5.5</v>
      </c>
      <c r="O66" s="8"/>
      <c r="Q66" s="10" t="str">
        <f t="shared" si="1"/>
        <v/>
      </c>
      <c r="R66" s="10" t="str">
        <f t="shared" si="1"/>
        <v/>
      </c>
      <c r="S66" s="57" t="s">
        <v>626</v>
      </c>
      <c r="T66" s="58"/>
      <c r="U66" s="58"/>
      <c r="V66" s="58"/>
      <c r="W66" s="58"/>
      <c r="X66" s="58"/>
      <c r="Y66" s="58"/>
      <c r="Z66" s="59"/>
      <c r="AB66">
        <f t="shared" si="2"/>
        <v>0</v>
      </c>
      <c r="AC66">
        <f>IF(OR(L66="",J66=""),0,IF(J66&lt;L66,2,1))</f>
        <v>0</v>
      </c>
      <c r="AD66">
        <f t="shared" si="4"/>
        <v>0</v>
      </c>
    </row>
    <row r="67" spans="2:30" ht="12.75" customHeight="1" thickBot="1" x14ac:dyDescent="0.35">
      <c r="C67" t="s">
        <v>437</v>
      </c>
      <c r="J67" s="7"/>
      <c r="K67" s="7"/>
      <c r="L67">
        <v>985</v>
      </c>
      <c r="M67">
        <v>0.03</v>
      </c>
      <c r="O67" s="6"/>
      <c r="Q67" s="10" t="str">
        <f t="shared" si="1"/>
        <v/>
      </c>
      <c r="R67" s="10" t="str">
        <f t="shared" si="1"/>
        <v/>
      </c>
      <c r="S67" s="67" t="s">
        <v>617</v>
      </c>
      <c r="T67" s="61"/>
      <c r="U67" s="61"/>
      <c r="V67" s="61"/>
      <c r="W67" s="61"/>
      <c r="X67" s="61"/>
      <c r="Y67" s="61"/>
      <c r="Z67" s="62"/>
      <c r="AB67">
        <f t="shared" si="2"/>
        <v>0</v>
      </c>
      <c r="AC67">
        <f>IF(OR(L67="",J67=""),0,IF(J67&gt;L67,2,1))</f>
        <v>0</v>
      </c>
      <c r="AD67">
        <f>IF(OR(M67="",J67=""),0,IF(J67&gt;M67,2,1))</f>
        <v>0</v>
      </c>
    </row>
    <row r="68" spans="2:30" ht="12.75" customHeight="1" x14ac:dyDescent="0.3"/>
    <row r="69" spans="2:30" ht="12.75" customHeight="1" x14ac:dyDescent="0.3">
      <c r="B69" t="s">
        <v>366</v>
      </c>
    </row>
    <row r="70" spans="2:30" ht="12.75" customHeight="1" x14ac:dyDescent="0.3">
      <c r="C70" t="s">
        <v>367</v>
      </c>
      <c r="J70" s="7"/>
      <c r="K70" t="s">
        <v>98</v>
      </c>
      <c r="L70" t="s">
        <v>98</v>
      </c>
      <c r="Q70" s="10" t="str">
        <f t="shared" si="1"/>
        <v/>
      </c>
      <c r="AC70">
        <f>IF(J70="",0,IF(J70="ja",1,2))</f>
        <v>0</v>
      </c>
    </row>
    <row r="71" spans="2:30" ht="12.75" customHeight="1" x14ac:dyDescent="0.3">
      <c r="C71" s="2" t="s">
        <v>368</v>
      </c>
    </row>
    <row r="72" spans="2:30" ht="12.75" customHeight="1" thickBot="1" x14ac:dyDescent="0.35">
      <c r="B72" t="s">
        <v>369</v>
      </c>
    </row>
    <row r="73" spans="2:30" ht="12.75" customHeight="1" thickBot="1" x14ac:dyDescent="0.35">
      <c r="C73" t="s">
        <v>370</v>
      </c>
      <c r="J73" s="7"/>
      <c r="K73" t="s">
        <v>98</v>
      </c>
      <c r="L73" t="s">
        <v>98</v>
      </c>
      <c r="O73" s="9"/>
      <c r="AC73">
        <f t="shared" ref="AC73:AC84" si="5">IF(J73="",0,IF(J73="ja",1,2))</f>
        <v>0</v>
      </c>
    </row>
    <row r="74" spans="2:30" ht="12.75" customHeight="1" x14ac:dyDescent="0.3">
      <c r="C74" s="2" t="s">
        <v>371</v>
      </c>
    </row>
    <row r="75" spans="2:30" ht="12.75" customHeight="1" thickBot="1" x14ac:dyDescent="0.35">
      <c r="B75" t="s">
        <v>372</v>
      </c>
    </row>
    <row r="76" spans="2:30" ht="12.75" customHeight="1" x14ac:dyDescent="0.3">
      <c r="C76" t="s">
        <v>373</v>
      </c>
      <c r="J76" s="7"/>
      <c r="K76" t="s">
        <v>98</v>
      </c>
      <c r="L76" t="s">
        <v>98</v>
      </c>
      <c r="O76" s="5"/>
      <c r="AC76">
        <f t="shared" si="5"/>
        <v>0</v>
      </c>
    </row>
    <row r="77" spans="2:30" ht="12.75" customHeight="1" thickBot="1" x14ac:dyDescent="0.35">
      <c r="C77" t="s">
        <v>374</v>
      </c>
      <c r="J77" s="7"/>
      <c r="K77" t="s">
        <v>98</v>
      </c>
      <c r="L77" t="s">
        <v>98</v>
      </c>
      <c r="O77" s="6"/>
      <c r="AC77">
        <f t="shared" si="5"/>
        <v>0</v>
      </c>
    </row>
    <row r="78" spans="2:30" ht="12.75" customHeight="1" x14ac:dyDescent="0.3">
      <c r="D78" t="s">
        <v>375</v>
      </c>
    </row>
    <row r="79" spans="2:30" ht="12.75" customHeight="1" thickBot="1" x14ac:dyDescent="0.35">
      <c r="B79" s="86" t="s">
        <v>376</v>
      </c>
      <c r="C79" s="143"/>
      <c r="D79" s="66"/>
    </row>
    <row r="80" spans="2:30" ht="12.75" customHeight="1" x14ac:dyDescent="0.3">
      <c r="B80" s="66"/>
      <c r="C80" s="66" t="s">
        <v>441</v>
      </c>
      <c r="D80" s="66"/>
      <c r="J80" s="40"/>
      <c r="K80" s="7"/>
      <c r="O80" s="5"/>
      <c r="Q80" s="54" t="s">
        <v>546</v>
      </c>
      <c r="R80" s="55"/>
      <c r="S80" s="55"/>
      <c r="T80" s="55"/>
      <c r="U80" s="55"/>
      <c r="V80" s="55"/>
      <c r="W80" s="55"/>
      <c r="X80" s="55"/>
      <c r="Y80" s="56"/>
      <c r="AC80">
        <f>IF(OR(J80="",K80=""),0,IF(J80&lt;K80,2,1))</f>
        <v>0</v>
      </c>
    </row>
    <row r="81" spans="1:29" ht="12.75" customHeight="1" x14ac:dyDescent="0.3">
      <c r="B81" s="66"/>
      <c r="C81" s="66" t="s">
        <v>378</v>
      </c>
      <c r="D81" s="66"/>
      <c r="J81" s="40"/>
      <c r="K81" s="7"/>
      <c r="M81">
        <v>100</v>
      </c>
      <c r="N81" s="23"/>
      <c r="O81" s="8"/>
      <c r="Q81" s="57" t="s">
        <v>547</v>
      </c>
      <c r="R81" s="58"/>
      <c r="S81" s="58"/>
      <c r="T81" s="58"/>
      <c r="U81" s="58"/>
      <c r="V81" s="58"/>
      <c r="W81" s="58"/>
      <c r="X81" s="58"/>
      <c r="Y81" s="59"/>
      <c r="AB81">
        <f>IF(OR(K81="",J81=""),0,IF(OR(AND(K81&gt;L81,K81&lt;=M81,J81&gt;L81,J81&lt;=M81),AND(K81&lt;L81,J81&lt;L81),AND(K81&gt;M81,J81&gt;M81)),2,1))</f>
        <v>0</v>
      </c>
    </row>
    <row r="82" spans="1:29" ht="12.75" customHeight="1" x14ac:dyDescent="0.3">
      <c r="B82" s="66"/>
      <c r="C82" s="66" t="s">
        <v>379</v>
      </c>
      <c r="D82" s="66"/>
      <c r="J82" s="7"/>
      <c r="O82" s="8"/>
      <c r="Q82" s="57" t="s">
        <v>548</v>
      </c>
      <c r="R82" s="58"/>
      <c r="S82" s="58"/>
      <c r="T82" s="58"/>
      <c r="U82" s="58"/>
      <c r="V82" s="58"/>
      <c r="W82" s="58"/>
      <c r="X82" s="58"/>
      <c r="Y82" s="59"/>
      <c r="AC82">
        <f>IF(J82="",0,IF(J82="ja",1,2))</f>
        <v>0</v>
      </c>
    </row>
    <row r="83" spans="1:29" ht="12.75" customHeight="1" x14ac:dyDescent="0.3">
      <c r="B83" s="66"/>
      <c r="C83" s="66" t="s">
        <v>380</v>
      </c>
      <c r="D83" s="66"/>
      <c r="J83" s="7"/>
      <c r="O83" s="8"/>
      <c r="Q83" s="57" t="s">
        <v>549</v>
      </c>
      <c r="R83" s="58"/>
      <c r="S83" s="58"/>
      <c r="T83" s="58"/>
      <c r="U83" s="58"/>
      <c r="V83" s="58"/>
      <c r="W83" s="58"/>
      <c r="X83" s="58"/>
      <c r="Y83" s="59"/>
      <c r="AC83">
        <f>IF(J83="",0,IF(J83="ja",1,2))</f>
        <v>0</v>
      </c>
    </row>
    <row r="84" spans="1:29" ht="12.75" customHeight="1" thickBot="1" x14ac:dyDescent="0.35">
      <c r="B84" s="66"/>
      <c r="C84" s="66" t="s">
        <v>381</v>
      </c>
      <c r="D84" s="66"/>
      <c r="J84" s="7"/>
      <c r="O84" s="6"/>
      <c r="Q84" s="57" t="s">
        <v>550</v>
      </c>
      <c r="R84" s="58"/>
      <c r="S84" s="58"/>
      <c r="T84" s="58"/>
      <c r="U84" s="58"/>
      <c r="V84" s="58"/>
      <c r="W84" s="58"/>
      <c r="X84" s="58"/>
      <c r="Y84" s="59"/>
      <c r="AC84">
        <f t="shared" si="5"/>
        <v>0</v>
      </c>
    </row>
    <row r="85" spans="1:29" ht="12.6" customHeight="1" x14ac:dyDescent="0.3">
      <c r="C85" s="23"/>
      <c r="Q85" s="67" t="s">
        <v>583</v>
      </c>
      <c r="R85" s="61"/>
      <c r="S85" s="61"/>
      <c r="T85" s="61"/>
      <c r="U85" s="61"/>
      <c r="V85" s="61"/>
      <c r="W85" s="61"/>
      <c r="X85" s="61"/>
      <c r="Y85" s="62"/>
    </row>
    <row r="86" spans="1:29" ht="12.75" customHeight="1" x14ac:dyDescent="0.3"/>
    <row r="87" spans="1:29" ht="12.75" customHeight="1" x14ac:dyDescent="0.3"/>
    <row r="88" spans="1:29" s="25" customFormat="1" ht="13.8" thickBot="1" x14ac:dyDescent="0.35">
      <c r="A88" s="24" t="s">
        <v>62</v>
      </c>
      <c r="O88" s="26"/>
      <c r="AA88" s="27"/>
    </row>
    <row r="89" spans="1:29" x14ac:dyDescent="0.3">
      <c r="A89" s="1" t="s">
        <v>325</v>
      </c>
      <c r="N89" s="5" t="str">
        <f>IF(AA51=1,"Niet inlaten",IF(AA51=2,"Inlaat is geen probleem",IF(AA51=3,"Aandachtspunt","")))</f>
        <v/>
      </c>
      <c r="Q89" s="12" t="s">
        <v>209</v>
      </c>
      <c r="R89" s="13"/>
      <c r="S89" s="13"/>
      <c r="T89" s="14"/>
      <c r="V89" s="54" t="s">
        <v>382</v>
      </c>
      <c r="W89" s="55"/>
      <c r="X89" s="55"/>
      <c r="Y89" s="55"/>
      <c r="Z89" s="56"/>
      <c r="AB89" t="s">
        <v>330</v>
      </c>
    </row>
    <row r="90" spans="1:29" ht="13.8" thickBot="1" x14ac:dyDescent="0.35">
      <c r="A90" s="1" t="s">
        <v>339</v>
      </c>
      <c r="N90" s="85"/>
      <c r="Q90" s="15"/>
      <c r="R90" t="s">
        <v>330</v>
      </c>
      <c r="T90" s="16"/>
      <c r="V90" s="57" t="s">
        <v>383</v>
      </c>
      <c r="W90" s="58"/>
      <c r="X90" s="58"/>
      <c r="Y90" s="58"/>
      <c r="Z90" s="59"/>
      <c r="AB90" t="s">
        <v>333</v>
      </c>
    </row>
    <row r="91" spans="1:29" x14ac:dyDescent="0.3">
      <c r="A91" s="1"/>
      <c r="Q91" s="17"/>
      <c r="R91" t="s">
        <v>333</v>
      </c>
      <c r="T91" s="16"/>
      <c r="V91" s="57" t="s">
        <v>384</v>
      </c>
      <c r="W91" s="58"/>
      <c r="X91" s="58"/>
      <c r="Y91" s="58"/>
      <c r="Z91" s="59"/>
    </row>
    <row r="92" spans="1:29" ht="13.8" thickBot="1" x14ac:dyDescent="0.35">
      <c r="A92" s="1"/>
      <c r="Q92" s="18"/>
      <c r="R92" s="19" t="s">
        <v>335</v>
      </c>
      <c r="S92" s="19"/>
      <c r="T92" s="20"/>
      <c r="V92" s="57" t="s">
        <v>559</v>
      </c>
      <c r="W92" s="58"/>
      <c r="X92" s="58"/>
      <c r="Y92" s="58"/>
      <c r="Z92" s="59"/>
    </row>
    <row r="93" spans="1:29" s="81" customFormat="1" ht="13.8" thickBot="1" x14ac:dyDescent="0.35">
      <c r="A93" s="82"/>
      <c r="V93" s="146" t="s">
        <v>584</v>
      </c>
      <c r="W93" s="147"/>
      <c r="X93" s="147"/>
      <c r="Y93" s="147"/>
      <c r="Z93" s="148"/>
    </row>
    <row r="94" spans="1:29" ht="13.8" thickTop="1" x14ac:dyDescent="0.3">
      <c r="A94" s="1"/>
    </row>
    <row r="95" spans="1:29" s="25" customFormat="1" ht="13.8" thickBot="1" x14ac:dyDescent="0.35">
      <c r="A95" s="24" t="s">
        <v>63</v>
      </c>
      <c r="O95" s="26"/>
      <c r="AA95" s="27"/>
    </row>
    <row r="96" spans="1:29" ht="13.8" thickBot="1" x14ac:dyDescent="0.35">
      <c r="A96" t="s">
        <v>477</v>
      </c>
      <c r="N96" s="89"/>
      <c r="U96" s="54" t="s">
        <v>385</v>
      </c>
      <c r="V96" s="55"/>
      <c r="W96" s="55"/>
      <c r="X96" s="55"/>
      <c r="Y96" s="55"/>
      <c r="Z96" s="56"/>
      <c r="AB96" t="s">
        <v>263</v>
      </c>
    </row>
    <row r="97" spans="21:28" x14ac:dyDescent="0.3">
      <c r="U97" s="57" t="s">
        <v>386</v>
      </c>
      <c r="V97" s="58"/>
      <c r="W97" s="58"/>
      <c r="X97" s="58"/>
      <c r="Y97" s="58"/>
      <c r="Z97" s="59"/>
      <c r="AB97" t="s">
        <v>265</v>
      </c>
    </row>
    <row r="98" spans="21:28" x14ac:dyDescent="0.3">
      <c r="U98" s="57" t="s">
        <v>588</v>
      </c>
      <c r="V98" s="58"/>
      <c r="W98" s="58"/>
      <c r="X98" s="58"/>
      <c r="Y98" s="58"/>
      <c r="Z98" s="59"/>
      <c r="AB98" t="s">
        <v>268</v>
      </c>
    </row>
    <row r="99" spans="21:28" x14ac:dyDescent="0.3">
      <c r="U99" s="57" t="s">
        <v>589</v>
      </c>
      <c r="V99" s="58"/>
      <c r="W99" s="58"/>
      <c r="X99" s="58"/>
      <c r="Y99" s="58"/>
      <c r="Z99" s="59"/>
      <c r="AB99" t="s">
        <v>270</v>
      </c>
    </row>
    <row r="100" spans="21:28" x14ac:dyDescent="0.3">
      <c r="U100" s="80" t="s">
        <v>590</v>
      </c>
      <c r="V100" s="61"/>
      <c r="W100" s="61"/>
      <c r="X100" s="61"/>
      <c r="Y100" s="61"/>
      <c r="Z100" s="62"/>
    </row>
  </sheetData>
  <conditionalFormatting sqref="K38">
    <cfRule type="expression" dxfId="677" priority="4">
      <formula>$K$38="Geen reden om in te laten"</formula>
    </cfRule>
    <cfRule type="expression" dxfId="676" priority="5">
      <formula>$K$38="Mogelijke reden om in te laten"</formula>
    </cfRule>
    <cfRule type="expression" dxfId="675" priority="6">
      <formula>$K$38="Sterke reden om in te laten"</formula>
    </cfRule>
  </conditionalFormatting>
  <conditionalFormatting sqref="K39">
    <cfRule type="expression" dxfId="674" priority="1">
      <formula>$K$39="Geen reden om in te laten"</formula>
    </cfRule>
    <cfRule type="expression" dxfId="673" priority="2">
      <formula>$K$39="Mogelijke reden om in te laten"</formula>
    </cfRule>
    <cfRule type="expression" dxfId="672" priority="3">
      <formula>$K$39="Sterke reden om in te laten"</formula>
    </cfRule>
  </conditionalFormatting>
  <conditionalFormatting sqref="M6">
    <cfRule type="expression" dxfId="671" priority="79">
      <formula>$K$6="ja"</formula>
    </cfRule>
    <cfRule type="expression" dxfId="670" priority="80">
      <formula>$K$6="nee"</formula>
    </cfRule>
  </conditionalFormatting>
  <conditionalFormatting sqref="M7">
    <cfRule type="expression" dxfId="669" priority="77">
      <formula>$K$7="ja"</formula>
    </cfRule>
    <cfRule type="expression" dxfId="668" priority="78">
      <formula>$K$7="nee"</formula>
    </cfRule>
  </conditionalFormatting>
  <conditionalFormatting sqref="M10">
    <cfRule type="expression" dxfId="667" priority="93">
      <formula>$K$10="nee"</formula>
    </cfRule>
    <cfRule type="expression" dxfId="666" priority="94">
      <formula>$K$10="ja"</formula>
    </cfRule>
  </conditionalFormatting>
  <conditionalFormatting sqref="M11">
    <cfRule type="expression" dxfId="665" priority="91">
      <formula>$K$11="nee"</formula>
    </cfRule>
    <cfRule type="expression" dxfId="664" priority="92">
      <formula>$K$11="ja"</formula>
    </cfRule>
  </conditionalFormatting>
  <conditionalFormatting sqref="M12">
    <cfRule type="expression" dxfId="663" priority="89">
      <formula>$K$12="nee"</formula>
    </cfRule>
    <cfRule type="expression" dxfId="662" priority="90">
      <formula>$K$12="ja"</formula>
    </cfRule>
  </conditionalFormatting>
  <conditionalFormatting sqref="M13">
    <cfRule type="expression" dxfId="661" priority="87">
      <formula>$K$13="nee"</formula>
    </cfRule>
    <cfRule type="expression" dxfId="660" priority="88">
      <formula>$K$13="ja"</formula>
    </cfRule>
  </conditionalFormatting>
  <conditionalFormatting sqref="M14">
    <cfRule type="expression" dxfId="659" priority="85">
      <formula>$K$14="nee"</formula>
    </cfRule>
    <cfRule type="expression" dxfId="658" priority="86">
      <formula>$K$14="ja"</formula>
    </cfRule>
  </conditionalFormatting>
  <conditionalFormatting sqref="M17">
    <cfRule type="expression" dxfId="657" priority="83">
      <formula>$K$17="nee"</formula>
    </cfRule>
    <cfRule type="expression" dxfId="656" priority="84">
      <formula>$K$17="ja"</formula>
    </cfRule>
  </conditionalFormatting>
  <conditionalFormatting sqref="M19">
    <cfRule type="expression" dxfId="655" priority="81">
      <formula>$K$19="nee"</formula>
    </cfRule>
    <cfRule type="expression" dxfId="654" priority="82">
      <formula>$K$19="ja"</formula>
    </cfRule>
  </conditionalFormatting>
  <conditionalFormatting sqref="N51">
    <cfRule type="expression" dxfId="653" priority="68">
      <formula>$AA$51=3</formula>
    </cfRule>
    <cfRule type="expression" dxfId="652" priority="69">
      <formula>$AA$51=2</formula>
    </cfRule>
    <cfRule type="expression" dxfId="651" priority="70">
      <formula>$AA$51=1</formula>
    </cfRule>
  </conditionalFormatting>
  <conditionalFormatting sqref="N89">
    <cfRule type="expression" dxfId="650" priority="41">
      <formula>$AA$51=1</formula>
    </cfRule>
    <cfRule type="expression" dxfId="649" priority="42">
      <formula>$AA$51=2</formula>
    </cfRule>
    <cfRule type="expression" dxfId="648" priority="43">
      <formula>$AA$51=3</formula>
    </cfRule>
  </conditionalFormatting>
  <conditionalFormatting sqref="N90">
    <cfRule type="expression" dxfId="647" priority="39">
      <formula>$N$90=$AB$90</formula>
    </cfRule>
    <cfRule type="expression" dxfId="646" priority="40">
      <formula>$N$90=$AB$89</formula>
    </cfRule>
  </conditionalFormatting>
  <conditionalFormatting sqref="N96">
    <cfRule type="expression" dxfId="645" priority="44">
      <formula>$N$96=$AB$99</formula>
    </cfRule>
    <cfRule type="expression" dxfId="644" priority="45">
      <formula>$N$96=$AB$98</formula>
    </cfRule>
    <cfRule type="expression" dxfId="643" priority="46">
      <formula>$N$96=$AB$97</formula>
    </cfRule>
    <cfRule type="expression" dxfId="642" priority="47">
      <formula>$N$96=$AB$96</formula>
    </cfRule>
  </conditionalFormatting>
  <conditionalFormatting sqref="O57">
    <cfRule type="expression" dxfId="641" priority="169">
      <formula>$AB$57=1</formula>
    </cfRule>
    <cfRule type="expression" dxfId="640" priority="170">
      <formula>$AB$57=2</formula>
    </cfRule>
  </conditionalFormatting>
  <conditionalFormatting sqref="O58">
    <cfRule type="expression" dxfId="639" priority="149">
      <formula>$AB$58=2</formula>
    </cfRule>
    <cfRule type="expression" dxfId="638" priority="150">
      <formula>$AB$58=1</formula>
    </cfRule>
  </conditionalFormatting>
  <conditionalFormatting sqref="O59">
    <cfRule type="expression" dxfId="637" priority="167">
      <formula>$AB$59=2</formula>
    </cfRule>
    <cfRule type="expression" dxfId="636" priority="168">
      <formula>$AB$59=1</formula>
    </cfRule>
  </conditionalFormatting>
  <conditionalFormatting sqref="O62">
    <cfRule type="expression" dxfId="635" priority="165">
      <formula>$AB$62=2</formula>
    </cfRule>
    <cfRule type="expression" dxfId="634" priority="166">
      <formula>$AB$62=1</formula>
    </cfRule>
  </conditionalFormatting>
  <conditionalFormatting sqref="O63">
    <cfRule type="expression" dxfId="633" priority="163">
      <formula>$AB$63=2</formula>
    </cfRule>
    <cfRule type="expression" dxfId="632" priority="164">
      <formula>$AB$63=1</formula>
    </cfRule>
  </conditionalFormatting>
  <conditionalFormatting sqref="O64">
    <cfRule type="expression" dxfId="631" priority="161">
      <formula>$AB$64=2</formula>
    </cfRule>
    <cfRule type="expression" dxfId="630" priority="162">
      <formula>$AB$64=1</formula>
    </cfRule>
  </conditionalFormatting>
  <conditionalFormatting sqref="O65">
    <cfRule type="expression" dxfId="629" priority="147">
      <formula>$AB$65=2</formula>
    </cfRule>
    <cfRule type="expression" dxfId="628" priority="148">
      <formula>$AB$65=1</formula>
    </cfRule>
  </conditionalFormatting>
  <conditionalFormatting sqref="O66">
    <cfRule type="expression" dxfId="627" priority="145">
      <formula>$AB$66=2</formula>
    </cfRule>
    <cfRule type="expression" dxfId="626" priority="146">
      <formula>$AB$66=1</formula>
    </cfRule>
  </conditionalFormatting>
  <conditionalFormatting sqref="O67">
    <cfRule type="expression" dxfId="625" priority="143">
      <formula>$AB$67=2</formula>
    </cfRule>
    <cfRule type="expression" dxfId="624" priority="144">
      <formula>$AB$67=1</formula>
    </cfRule>
  </conditionalFormatting>
  <conditionalFormatting sqref="O73">
    <cfRule type="expression" dxfId="623" priority="171">
      <formula>$AC$73=2</formula>
    </cfRule>
    <cfRule type="expression" dxfId="622" priority="172">
      <formula>$AC$73=1</formula>
    </cfRule>
  </conditionalFormatting>
  <conditionalFormatting sqref="O76">
    <cfRule type="expression" dxfId="621" priority="151">
      <formula>$AC$76=2</formula>
    </cfRule>
    <cfRule type="expression" dxfId="620" priority="152">
      <formula>$AC$76=1</formula>
    </cfRule>
  </conditionalFormatting>
  <conditionalFormatting sqref="O77">
    <cfRule type="expression" dxfId="619" priority="62">
      <formula>$AC$77=2</formula>
    </cfRule>
    <cfRule type="expression" dxfId="618" priority="63">
      <formula>$AC$77=1</formula>
    </cfRule>
  </conditionalFormatting>
  <conditionalFormatting sqref="O80">
    <cfRule type="expression" dxfId="617" priority="159">
      <formula>$AC$80=2</formula>
    </cfRule>
    <cfRule type="expression" dxfId="616" priority="160">
      <formula>$AC$80=1</formula>
    </cfRule>
  </conditionalFormatting>
  <conditionalFormatting sqref="O81">
    <cfRule type="expression" dxfId="615" priority="141">
      <formula>$AB$81=2</formula>
    </cfRule>
    <cfRule type="expression" dxfId="614" priority="142">
      <formula>$AB$81=1</formula>
    </cfRule>
  </conditionalFormatting>
  <conditionalFormatting sqref="O82">
    <cfRule type="expression" dxfId="613" priority="157">
      <formula>$AC$82=2</formula>
    </cfRule>
    <cfRule type="expression" dxfId="612" priority="158">
      <formula>$AC$82=1</formula>
    </cfRule>
  </conditionalFormatting>
  <conditionalFormatting sqref="O83">
    <cfRule type="expression" dxfId="611" priority="155">
      <formula>$AC$83=2</formula>
    </cfRule>
    <cfRule type="expression" dxfId="610" priority="156">
      <formula>$AC$83=1</formula>
    </cfRule>
  </conditionalFormatting>
  <conditionalFormatting sqref="O84">
    <cfRule type="expression" dxfId="609" priority="153">
      <formula>$AC$84=2</formula>
    </cfRule>
    <cfRule type="expression" dxfId="608" priority="154">
      <formula>$AC$84=1</formula>
    </cfRule>
  </conditionalFormatting>
  <conditionalFormatting sqref="Q57">
    <cfRule type="expression" dxfId="607" priority="37">
      <formula>$Q$57="voldoet niet"</formula>
    </cfRule>
    <cfRule type="expression" dxfId="606" priority="38">
      <formula>$Q$57="voldoet"</formula>
    </cfRule>
  </conditionalFormatting>
  <conditionalFormatting sqref="Q58">
    <cfRule type="expression" dxfId="605" priority="35">
      <formula>$Q$58="voldoet niet"</formula>
    </cfRule>
    <cfRule type="expression" dxfId="604" priority="36">
      <formula>$Q$58="voldoet"</formula>
    </cfRule>
  </conditionalFormatting>
  <conditionalFormatting sqref="Q59">
    <cfRule type="expression" dxfId="603" priority="33">
      <formula>$Q$59="voldoet niet"</formula>
    </cfRule>
    <cfRule type="expression" dxfId="602" priority="34">
      <formula>$Q$59="voldoet"</formula>
    </cfRule>
  </conditionalFormatting>
  <conditionalFormatting sqref="Q62">
    <cfRule type="expression" dxfId="601" priority="31">
      <formula>$Q$62="voldoet niet"</formula>
    </cfRule>
    <cfRule type="expression" dxfId="600" priority="32">
      <formula>$Q$62="voldoet"</formula>
    </cfRule>
  </conditionalFormatting>
  <conditionalFormatting sqref="Q63">
    <cfRule type="expression" dxfId="599" priority="29">
      <formula>$Q$63="voldoet niet"</formula>
    </cfRule>
    <cfRule type="expression" dxfId="598" priority="30">
      <formula>$Q$63="voldoet"</formula>
    </cfRule>
  </conditionalFormatting>
  <conditionalFormatting sqref="Q64">
    <cfRule type="expression" dxfId="597" priority="27">
      <formula>$Q$64="voldoet niet"</formula>
    </cfRule>
    <cfRule type="expression" dxfId="596" priority="28">
      <formula>$Q$64="voldoet"</formula>
    </cfRule>
  </conditionalFormatting>
  <conditionalFormatting sqref="Q65">
    <cfRule type="expression" dxfId="595" priority="25">
      <formula>$Q$65="voldoet niet"</formula>
    </cfRule>
    <cfRule type="expression" dxfId="594" priority="26">
      <formula>$Q$65="voldoet"</formula>
    </cfRule>
  </conditionalFormatting>
  <conditionalFormatting sqref="Q66">
    <cfRule type="expression" dxfId="593" priority="23">
      <formula>$Q$66="voldoet niet"</formula>
    </cfRule>
    <cfRule type="expression" dxfId="592" priority="24">
      <formula>$Q$66="voldoet"</formula>
    </cfRule>
  </conditionalFormatting>
  <conditionalFormatting sqref="Q67">
    <cfRule type="expression" dxfId="591" priority="21">
      <formula>$Q$67="voldoet niet"</formula>
    </cfRule>
    <cfRule type="expression" dxfId="590" priority="22">
      <formula>$Q$67="voldoet"</formula>
    </cfRule>
  </conditionalFormatting>
  <conditionalFormatting sqref="Q70">
    <cfRule type="expression" dxfId="589" priority="19">
      <formula>$Q$70="voldoet niet"</formula>
    </cfRule>
    <cfRule type="expression" dxfId="588" priority="20">
      <formula>$Q$70="voldoet"</formula>
    </cfRule>
  </conditionalFormatting>
  <conditionalFormatting sqref="R62">
    <cfRule type="expression" dxfId="587" priority="17">
      <formula>$R$62="voldoet niet"</formula>
    </cfRule>
    <cfRule type="expression" dxfId="586" priority="18">
      <formula>$R$62="voldoet"</formula>
    </cfRule>
  </conditionalFormatting>
  <conditionalFormatting sqref="R63">
    <cfRule type="expression" dxfId="585" priority="15">
      <formula>$R$63="voldoet niet"</formula>
    </cfRule>
    <cfRule type="expression" dxfId="584" priority="16">
      <formula>$R$63="voldoet"</formula>
    </cfRule>
  </conditionalFormatting>
  <conditionalFormatting sqref="R64">
    <cfRule type="expression" dxfId="583" priority="13">
      <formula>$R$64="voldoet niet"</formula>
    </cfRule>
    <cfRule type="expression" dxfId="582" priority="14">
      <formula>$R$64="voldoet"</formula>
    </cfRule>
  </conditionalFormatting>
  <conditionalFormatting sqref="R65">
    <cfRule type="expression" dxfId="581" priority="11">
      <formula>$R$65="voldoet niet"</formula>
    </cfRule>
    <cfRule type="expression" dxfId="580" priority="12">
      <formula>$R$65="voldoet"</formula>
    </cfRule>
  </conditionalFormatting>
  <conditionalFormatting sqref="R66">
    <cfRule type="expression" dxfId="579" priority="9">
      <formula>$R$66="voldoet niet"</formula>
    </cfRule>
    <cfRule type="expression" dxfId="578" priority="10">
      <formula>$R$66="voldoet"</formula>
    </cfRule>
  </conditionalFormatting>
  <conditionalFormatting sqref="R67">
    <cfRule type="expression" dxfId="577" priority="7">
      <formula>$R$67="voldoet niet"</formula>
    </cfRule>
    <cfRule type="expression" dxfId="576" priority="8">
      <formula>$R$67="voldoet"</formula>
    </cfRule>
  </conditionalFormatting>
  <dataValidations count="11">
    <dataValidation errorStyle="warning" showErrorMessage="1" sqref="K36 K41:K43 K18 K23" xr:uid="{607FD14B-5F40-4017-A5A5-AB7596683C80}"/>
    <dataValidation type="list" errorStyle="warning" allowBlank="1" showErrorMessage="1" sqref="K11" xr:uid="{0A3B8946-91F5-4BEF-AC1F-1A2912817FD5}">
      <formula1>$AA$6:$AA$7</formula1>
    </dataValidation>
    <dataValidation type="list" errorStyle="warning" showErrorMessage="1" sqref="K10 K12:K14 J76 J70 J73 J82:J84 K6:K7 K17 K19 K22 K24:K34" xr:uid="{DDC18AF9-B3DB-4DD7-884D-3C1E0E9EED80}">
      <formula1>$AA$6:$AA$7</formula1>
    </dataValidation>
    <dataValidation type="list" errorStyle="warning" showErrorMessage="1" sqref="K46" xr:uid="{329F72B2-1871-45D2-95DD-964AB72A8E42}">
      <formula1>$AB$45:$AB$50</formula1>
    </dataValidation>
    <dataValidation type="list" allowBlank="1" showInputMessage="1" showErrorMessage="1" sqref="K50" xr:uid="{2EDF83DF-D957-4F5C-AAF3-9552D8D13793}">
      <formula1>$AA$32:$AA$34</formula1>
    </dataValidation>
    <dataValidation type="list" allowBlank="1" showInputMessage="1" showErrorMessage="1" sqref="K47" xr:uid="{086770EB-C0EB-4877-B4FA-CD925E4B9CC6}">
      <formula1>$AC$45:$AC$49</formula1>
    </dataValidation>
    <dataValidation type="list" allowBlank="1" showInputMessage="1" showErrorMessage="1" sqref="K48" xr:uid="{FAD38021-64A8-4141-BC34-636EAE7BA704}">
      <formula1>$AD$45:$AD$47</formula1>
    </dataValidation>
    <dataValidation type="list" allowBlank="1" showInputMessage="1" showErrorMessage="1" sqref="J77" xr:uid="{96569490-24CA-4E3B-955F-72935778834E}">
      <formula1>$AA$6:$AA$7</formula1>
    </dataValidation>
    <dataValidation type="list" allowBlank="1" showInputMessage="1" showErrorMessage="1" sqref="N96" xr:uid="{97C4AB43-2130-496C-A1FA-750C60B12288}">
      <formula1>$AB$96:$AB$99</formula1>
    </dataValidation>
    <dataValidation type="list" allowBlank="1" showInputMessage="1" showErrorMessage="1" sqref="N90" xr:uid="{9B6A65AA-96B7-48FA-80B6-FE4E47ECE2B7}">
      <formula1>$AB$89:$AB$90</formula1>
    </dataValidation>
    <dataValidation type="list" allowBlank="1" showInputMessage="1" showErrorMessage="1" sqref="K38:K39" xr:uid="{B502632C-F9EA-4FDB-9125-BF0E831696F6}">
      <formula1>$P$12:$P$14</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722F-145A-4628-A1BE-572051AFEADA}">
  <dimension ref="A1:L6"/>
  <sheetViews>
    <sheetView workbookViewId="0"/>
  </sheetViews>
  <sheetFormatPr defaultRowHeight="13.2" x14ac:dyDescent="0.3"/>
  <cols>
    <col min="1" max="1" width="37.625" customWidth="1"/>
  </cols>
  <sheetData>
    <row r="1" spans="1:12" ht="19.2" x14ac:dyDescent="0.45">
      <c r="A1" s="36" t="s">
        <v>442</v>
      </c>
    </row>
    <row r="5" spans="1:12" x14ac:dyDescent="0.3">
      <c r="A5" s="54" t="s">
        <v>443</v>
      </c>
      <c r="B5" s="55"/>
      <c r="C5" s="55"/>
      <c r="D5" s="55"/>
      <c r="E5" s="55"/>
      <c r="F5" s="55"/>
      <c r="G5" s="55"/>
      <c r="H5" s="55"/>
      <c r="I5" s="55"/>
      <c r="J5" s="55"/>
      <c r="K5" s="55"/>
      <c r="L5" s="56"/>
    </row>
    <row r="6" spans="1:12" x14ac:dyDescent="0.3">
      <c r="A6" s="67" t="s">
        <v>444</v>
      </c>
      <c r="B6" s="61"/>
      <c r="C6" s="61"/>
      <c r="D6" s="61"/>
      <c r="E6" s="61"/>
      <c r="F6" s="61"/>
      <c r="G6" s="61"/>
      <c r="H6" s="61"/>
      <c r="I6" s="61"/>
      <c r="J6" s="61"/>
      <c r="K6" s="61"/>
      <c r="L6" s="6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5E28-88C6-4F58-BB80-60558680316E}">
  <dimension ref="A1:AM100"/>
  <sheetViews>
    <sheetView workbookViewId="0"/>
  </sheetViews>
  <sheetFormatPr defaultRowHeight="13.2" x14ac:dyDescent="0.3"/>
  <cols>
    <col min="1" max="1" width="37.625" customWidth="1"/>
    <col min="9" max="9" width="11.625" customWidth="1"/>
    <col min="12" max="12" width="12" customWidth="1"/>
    <col min="13" max="13" width="13.625" customWidth="1"/>
    <col min="14" max="14" width="9" customWidth="1"/>
    <col min="17" max="17" width="12.625" customWidth="1"/>
    <col min="18" max="18" width="12.875" customWidth="1"/>
    <col min="19" max="19" width="9" customWidth="1"/>
    <col min="27" max="28" width="0" hidden="1" customWidth="1"/>
    <col min="29" max="29" width="12.5" hidden="1" customWidth="1"/>
    <col min="30" max="30" width="13.125" hidden="1" customWidth="1"/>
  </cols>
  <sheetData>
    <row r="1" spans="1:39" ht="19.2" x14ac:dyDescent="0.45">
      <c r="A1" s="36" t="s">
        <v>445</v>
      </c>
    </row>
    <row r="2" spans="1:39" ht="19.2" x14ac:dyDescent="0.45">
      <c r="A2" s="36"/>
      <c r="N2" s="87" t="s">
        <v>275</v>
      </c>
      <c r="O2" s="88"/>
      <c r="P2" s="88"/>
      <c r="Q2" s="88"/>
      <c r="R2" s="88"/>
      <c r="S2" s="88"/>
      <c r="T2" s="88"/>
      <c r="U2" s="88"/>
      <c r="V2" s="88"/>
      <c r="W2" s="64"/>
      <c r="X2" s="64"/>
      <c r="Y2" s="64"/>
      <c r="Z2" s="64"/>
      <c r="AA2" s="64"/>
      <c r="AB2" s="64"/>
      <c r="AC2" s="64"/>
      <c r="AD2" s="64"/>
      <c r="AE2" s="64"/>
      <c r="AF2" s="64"/>
      <c r="AG2" s="64"/>
      <c r="AH2" s="64"/>
      <c r="AI2" s="64"/>
      <c r="AJ2" s="64"/>
      <c r="AK2" s="64"/>
      <c r="AL2" s="64"/>
      <c r="AM2" s="65"/>
    </row>
    <row r="3" spans="1:39" x14ac:dyDescent="0.3">
      <c r="K3" s="41"/>
      <c r="M3" s="42"/>
    </row>
    <row r="4" spans="1:39" s="10" customFormat="1" x14ac:dyDescent="0.3">
      <c r="A4" s="22" t="s">
        <v>276</v>
      </c>
    </row>
    <row r="5" spans="1:39" ht="13.8" thickBot="1" x14ac:dyDescent="0.35">
      <c r="A5" s="45" t="s">
        <v>426</v>
      </c>
      <c r="J5" s="21" t="s">
        <v>278</v>
      </c>
      <c r="M5" s="2" t="s">
        <v>279</v>
      </c>
    </row>
    <row r="6" spans="1:39" x14ac:dyDescent="0.3">
      <c r="A6" s="2" t="s">
        <v>411</v>
      </c>
      <c r="K6" s="4"/>
      <c r="M6" s="37"/>
      <c r="O6" s="54" t="s">
        <v>281</v>
      </c>
      <c r="P6" s="55"/>
      <c r="Q6" s="55"/>
      <c r="R6" s="55"/>
      <c r="S6" s="55"/>
      <c r="T6" s="55"/>
      <c r="U6" s="55"/>
      <c r="V6" s="55"/>
      <c r="W6" s="55"/>
      <c r="X6" s="55"/>
      <c r="Y6" s="56"/>
      <c r="AA6" t="s">
        <v>231</v>
      </c>
    </row>
    <row r="7" spans="1:39" ht="13.8" thickBot="1" x14ac:dyDescent="0.35">
      <c r="A7" s="2" t="s">
        <v>412</v>
      </c>
      <c r="K7" s="4"/>
      <c r="M7" s="38"/>
      <c r="O7" s="57" t="s">
        <v>283</v>
      </c>
      <c r="P7" s="58"/>
      <c r="Q7" s="58"/>
      <c r="R7" s="58"/>
      <c r="S7" s="58"/>
      <c r="T7" s="58"/>
      <c r="U7" s="58"/>
      <c r="V7" s="58"/>
      <c r="W7" s="58"/>
      <c r="X7" s="58"/>
      <c r="Y7" s="59"/>
      <c r="AA7" t="s">
        <v>232</v>
      </c>
    </row>
    <row r="8" spans="1:39" x14ac:dyDescent="0.3">
      <c r="O8" s="57" t="s">
        <v>490</v>
      </c>
      <c r="P8" s="58"/>
      <c r="Q8" s="58"/>
      <c r="R8" s="58"/>
      <c r="S8" s="58"/>
      <c r="T8" s="58"/>
      <c r="U8" s="58"/>
      <c r="V8" s="58"/>
      <c r="W8" s="58"/>
      <c r="X8" s="58"/>
      <c r="Y8" s="59"/>
    </row>
    <row r="9" spans="1:39" ht="13.8" thickBot="1" x14ac:dyDescent="0.35">
      <c r="A9" s="45" t="s">
        <v>413</v>
      </c>
      <c r="O9" s="67" t="s">
        <v>491</v>
      </c>
      <c r="P9" s="61"/>
      <c r="Q9" s="61"/>
      <c r="R9" s="61"/>
      <c r="S9" s="61"/>
      <c r="T9" s="61"/>
      <c r="U9" s="61"/>
      <c r="V9" s="61"/>
      <c r="W9" s="61"/>
      <c r="X9" s="61"/>
      <c r="Y9" s="62"/>
    </row>
    <row r="10" spans="1:39" ht="13.8" thickBot="1" x14ac:dyDescent="0.35">
      <c r="A10" s="2" t="s">
        <v>502</v>
      </c>
      <c r="K10" s="7"/>
      <c r="M10" s="5"/>
    </row>
    <row r="11" spans="1:39" x14ac:dyDescent="0.3">
      <c r="A11" s="2" t="s">
        <v>503</v>
      </c>
      <c r="K11" s="7"/>
      <c r="M11" s="8"/>
      <c r="O11" s="12" t="s">
        <v>209</v>
      </c>
      <c r="P11" s="13"/>
      <c r="Q11" s="13"/>
      <c r="R11" s="13"/>
      <c r="S11" s="14"/>
    </row>
    <row r="12" spans="1:39" x14ac:dyDescent="0.3">
      <c r="A12" s="2" t="s">
        <v>504</v>
      </c>
      <c r="K12" s="7"/>
      <c r="M12" s="8"/>
      <c r="O12" s="15"/>
      <c r="P12" t="s">
        <v>286</v>
      </c>
      <c r="S12" s="16"/>
    </row>
    <row r="13" spans="1:39" x14ac:dyDescent="0.3">
      <c r="A13" s="2" t="s">
        <v>291</v>
      </c>
      <c r="K13" s="7"/>
      <c r="M13" s="8"/>
      <c r="O13" s="17"/>
      <c r="P13" t="s">
        <v>287</v>
      </c>
      <c r="S13" s="16"/>
    </row>
    <row r="14" spans="1:39" ht="13.8" thickBot="1" x14ac:dyDescent="0.35">
      <c r="A14" s="2" t="s">
        <v>291</v>
      </c>
      <c r="K14" s="7"/>
      <c r="M14" s="6"/>
      <c r="O14" s="69"/>
      <c r="P14" s="19" t="s">
        <v>289</v>
      </c>
      <c r="Q14" s="19"/>
      <c r="R14" s="19"/>
      <c r="S14" s="20"/>
    </row>
    <row r="16" spans="1:39" ht="13.8" thickBot="1" x14ac:dyDescent="0.35">
      <c r="A16" s="2" t="s">
        <v>525</v>
      </c>
    </row>
    <row r="17" spans="1:25" ht="13.8" thickBot="1" x14ac:dyDescent="0.35">
      <c r="A17" t="s">
        <v>439</v>
      </c>
      <c r="J17" s="1"/>
      <c r="K17" s="7"/>
      <c r="M17" s="9"/>
    </row>
    <row r="18" spans="1:25" ht="13.8" thickBot="1" x14ac:dyDescent="0.35"/>
    <row r="19" spans="1:25" ht="13.8" thickBot="1" x14ac:dyDescent="0.35">
      <c r="A19" t="s">
        <v>428</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30" ht="13.8" thickBot="1" x14ac:dyDescent="0.35">
      <c r="N49" s="2"/>
      <c r="R49" s="18"/>
      <c r="S49" s="19" t="s">
        <v>335</v>
      </c>
      <c r="T49" s="19"/>
      <c r="U49" s="20"/>
      <c r="AB49" t="s">
        <v>336</v>
      </c>
      <c r="AC49" t="s">
        <v>299</v>
      </c>
    </row>
    <row r="50" spans="1:30" ht="13.8" thickBot="1" x14ac:dyDescent="0.35">
      <c r="N50" s="2" t="s">
        <v>337</v>
      </c>
      <c r="AB50" t="s">
        <v>338</v>
      </c>
    </row>
    <row r="51" spans="1:30" ht="13.8" thickBot="1" x14ac:dyDescent="0.35">
      <c r="N51" s="9"/>
      <c r="AA51">
        <f>IF(OR(OR(AA48=2,AA48=1),OR(AA47=1,AA47=2,AA47=3)),3,IF(OR(AA48=3,OR(AA47=5,AA47=4)),2,0))</f>
        <v>0</v>
      </c>
    </row>
    <row r="53" spans="1:30" s="10" customFormat="1" x14ac:dyDescent="0.3">
      <c r="A53" s="22" t="s">
        <v>339</v>
      </c>
    </row>
    <row r="54" spans="1:30" x14ac:dyDescent="0.3">
      <c r="A54" s="1"/>
      <c r="J54" s="21" t="s">
        <v>278</v>
      </c>
    </row>
    <row r="55" spans="1:30" ht="13.8" thickBot="1" x14ac:dyDescent="0.35">
      <c r="O55" s="2" t="s">
        <v>341</v>
      </c>
      <c r="Q55" s="2"/>
    </row>
    <row r="56" spans="1:30" ht="66.599999999999994" thickBot="1" x14ac:dyDescent="0.35">
      <c r="A56" t="s">
        <v>342</v>
      </c>
      <c r="J56" t="s">
        <v>392</v>
      </c>
      <c r="K56" t="s">
        <v>393</v>
      </c>
      <c r="L56" s="43" t="s">
        <v>629</v>
      </c>
      <c r="M56" s="43" t="s">
        <v>630</v>
      </c>
      <c r="O56" s="2" t="s">
        <v>345</v>
      </c>
      <c r="Q56" s="44" t="s">
        <v>429</v>
      </c>
      <c r="R56" s="44" t="s">
        <v>430</v>
      </c>
      <c r="S56" s="12" t="s">
        <v>209</v>
      </c>
      <c r="T56" s="13"/>
      <c r="U56" s="13"/>
      <c r="V56" s="14"/>
      <c r="AB56" t="s">
        <v>345</v>
      </c>
      <c r="AC56" s="43" t="s">
        <v>429</v>
      </c>
      <c r="AD56" s="43" t="s">
        <v>430</v>
      </c>
    </row>
    <row r="57" spans="1:30" x14ac:dyDescent="0.3">
      <c r="B57" t="s">
        <v>347</v>
      </c>
      <c r="J57" s="7"/>
      <c r="K57" s="7"/>
      <c r="L57">
        <v>0.2</v>
      </c>
      <c r="O57" s="5"/>
      <c r="Q57" s="10" t="str">
        <f>IF(AC57=0,"",IF(AC57=1,"voldoet niet",IF(AC57=2,"voldoet")))</f>
        <v/>
      </c>
      <c r="S57" s="15"/>
      <c r="T57" t="s">
        <v>330</v>
      </c>
      <c r="V57" s="16"/>
      <c r="AB57">
        <f>IF(OR(K57="",J57=""),0,IF(J57&lt;=K57,2,1))</f>
        <v>0</v>
      </c>
      <c r="AC57">
        <f>IF(OR(L57="",J57=""),0,IF(J57&lt;L57,2,1))</f>
        <v>0</v>
      </c>
    </row>
    <row r="58" spans="1:30" ht="13.8" thickBot="1" x14ac:dyDescent="0.35">
      <c r="B58" t="s">
        <v>431</v>
      </c>
      <c r="J58" s="7"/>
      <c r="K58" s="7"/>
      <c r="L58">
        <v>0.1</v>
      </c>
      <c r="O58" s="8"/>
      <c r="Q58" s="10" t="str">
        <f>IF(AC58=0,"",IF(AC58=1,"voldoet niet",IF(AC58=2,"voldoet")))</f>
        <v/>
      </c>
      <c r="S58" s="47"/>
      <c r="T58" s="19" t="s">
        <v>333</v>
      </c>
      <c r="U58" s="19"/>
      <c r="V58" s="20"/>
      <c r="AB58">
        <f>IF(OR(K58="",J58=""),0,IF(J58&lt;=K58,2,1))</f>
        <v>0</v>
      </c>
      <c r="AC58">
        <f>IF(OR(L58="",J58=""),0,IF(J58&lt;L58,2,1))</f>
        <v>0</v>
      </c>
    </row>
    <row r="59" spans="1:30" ht="13.8" thickBot="1" x14ac:dyDescent="0.35">
      <c r="B59" t="s">
        <v>348</v>
      </c>
      <c r="J59" s="7"/>
      <c r="K59" s="7"/>
      <c r="L59">
        <v>2</v>
      </c>
      <c r="O59" s="6"/>
      <c r="Q59" s="10" t="str">
        <f>IF(AC59=0,"",IF(AC59=1,"voldoet niet",IF(AC59=2,"voldoet")))</f>
        <v/>
      </c>
      <c r="AB59">
        <f>IF(OR(K59="",J59=""),0,IF(J59&lt;=K59,2,1))</f>
        <v>0</v>
      </c>
      <c r="AC59">
        <f>IF(OR(L59="",J59=""),0,IF(J59&lt;L59,2,1))</f>
        <v>0</v>
      </c>
    </row>
    <row r="60" spans="1:30" x14ac:dyDescent="0.3">
      <c r="S60" s="54" t="s">
        <v>432</v>
      </c>
      <c r="T60" s="55"/>
      <c r="U60" s="55"/>
      <c r="V60" s="55"/>
      <c r="W60" s="55"/>
      <c r="X60" s="55"/>
      <c r="Y60" s="55"/>
      <c r="Z60" s="56"/>
    </row>
    <row r="61" spans="1:30" ht="13.8" thickBot="1" x14ac:dyDescent="0.35">
      <c r="A61" t="s">
        <v>433</v>
      </c>
      <c r="S61" s="57" t="s">
        <v>434</v>
      </c>
      <c r="T61" s="58"/>
      <c r="U61" s="58"/>
      <c r="V61" s="58"/>
      <c r="W61" s="58"/>
      <c r="X61" s="58"/>
      <c r="Y61" s="58"/>
      <c r="Z61" s="59"/>
    </row>
    <row r="62" spans="1:30" x14ac:dyDescent="0.3">
      <c r="B62" t="s">
        <v>360</v>
      </c>
      <c r="J62" s="7"/>
      <c r="K62" s="7"/>
      <c r="L62">
        <v>50</v>
      </c>
      <c r="M62">
        <v>15</v>
      </c>
      <c r="O62" s="5"/>
      <c r="Q62" s="10" t="str">
        <f t="shared" ref="Q62:R70" si="1">IF(AC62=0,"",IF(AC62=1,"voldoet niet",IF(AC62=2,"voldoet")))</f>
        <v/>
      </c>
      <c r="R62" s="10" t="str">
        <f t="shared" si="1"/>
        <v/>
      </c>
      <c r="S62" s="57" t="s">
        <v>435</v>
      </c>
      <c r="T62" s="58"/>
      <c r="U62" s="58"/>
      <c r="V62" s="58"/>
      <c r="W62" s="58"/>
      <c r="X62" s="58"/>
      <c r="Y62" s="58"/>
      <c r="Z62" s="59"/>
      <c r="AB62">
        <f t="shared" ref="AB62:AB67" si="2">IF(OR(K62="",J62=""),0,IF(J62&lt;=K62,2,1))</f>
        <v>0</v>
      </c>
      <c r="AC62">
        <f>IF(OR(L62="",J62=""),0,IF(J62&lt;L62,2,1))</f>
        <v>0</v>
      </c>
      <c r="AD62">
        <f>IF(OR(M62="",J62=""),0,IF(J62&lt;M62,2,1))</f>
        <v>0</v>
      </c>
    </row>
    <row r="63" spans="1:30" x14ac:dyDescent="0.3">
      <c r="B63" t="s">
        <v>618</v>
      </c>
      <c r="J63" s="7"/>
      <c r="K63" s="7"/>
      <c r="L63">
        <v>100</v>
      </c>
      <c r="M63">
        <v>60</v>
      </c>
      <c r="O63" s="8"/>
      <c r="Q63" s="10" t="str">
        <f t="shared" si="1"/>
        <v/>
      </c>
      <c r="R63" s="10" t="str">
        <f t="shared" si="1"/>
        <v/>
      </c>
      <c r="S63" s="57" t="s">
        <v>436</v>
      </c>
      <c r="T63" s="58"/>
      <c r="U63" s="58"/>
      <c r="V63" s="58"/>
      <c r="W63" s="58"/>
      <c r="X63" s="58"/>
      <c r="Y63" s="58"/>
      <c r="Z63" s="59"/>
      <c r="AB63">
        <f t="shared" si="2"/>
        <v>0</v>
      </c>
      <c r="AC63">
        <f t="shared" ref="AC63" si="3">IF(OR(L63="",J63=""),0,IF(J63&lt;L63,2,1))</f>
        <v>0</v>
      </c>
      <c r="AD63">
        <f t="shared" ref="AD63:AD67" si="4">IF(OR(M63="",J63=""),0,IF(J63&lt;M63,2,1))</f>
        <v>0</v>
      </c>
    </row>
    <row r="64" spans="1:30" x14ac:dyDescent="0.3">
      <c r="B64" t="s">
        <v>362</v>
      </c>
      <c r="J64" s="7"/>
      <c r="K64" s="7"/>
      <c r="L64">
        <v>300</v>
      </c>
      <c r="M64">
        <v>50</v>
      </c>
      <c r="O64" s="8"/>
      <c r="Q64" s="10" t="str">
        <f t="shared" si="1"/>
        <v/>
      </c>
      <c r="R64" s="10" t="str">
        <f t="shared" si="1"/>
        <v/>
      </c>
      <c r="S64" s="57" t="s">
        <v>582</v>
      </c>
      <c r="T64" s="58"/>
      <c r="U64" s="58"/>
      <c r="V64" s="58"/>
      <c r="W64" s="58"/>
      <c r="X64" s="58"/>
      <c r="Y64" s="58"/>
      <c r="Z64" s="59"/>
      <c r="AB64">
        <f t="shared" si="2"/>
        <v>0</v>
      </c>
      <c r="AC64">
        <f>IF(OR(L64="",J64=""),0,IF(J64&lt;L64,2,1))</f>
        <v>0</v>
      </c>
      <c r="AD64">
        <f t="shared" si="4"/>
        <v>0</v>
      </c>
    </row>
    <row r="65" spans="1:30" x14ac:dyDescent="0.3">
      <c r="B65" t="s">
        <v>354</v>
      </c>
      <c r="J65" s="7"/>
      <c r="K65" s="7"/>
      <c r="L65">
        <v>50</v>
      </c>
      <c r="M65">
        <v>20</v>
      </c>
      <c r="O65" s="8"/>
      <c r="Q65" s="10" t="str">
        <f t="shared" si="1"/>
        <v/>
      </c>
      <c r="R65" s="10" t="str">
        <f t="shared" si="1"/>
        <v/>
      </c>
      <c r="S65" s="57" t="s">
        <v>616</v>
      </c>
      <c r="T65" s="58"/>
      <c r="U65" s="58"/>
      <c r="V65" s="58"/>
      <c r="W65" s="58"/>
      <c r="X65" s="58"/>
      <c r="Y65" s="58"/>
      <c r="Z65" s="59"/>
      <c r="AB65">
        <f t="shared" si="2"/>
        <v>0</v>
      </c>
      <c r="AC65">
        <f>IF(OR(L65="",J65=""),0,IF(J65&lt;L65,2,1))</f>
        <v>0</v>
      </c>
      <c r="AD65">
        <f t="shared" si="4"/>
        <v>0</v>
      </c>
    </row>
    <row r="66" spans="1:30" x14ac:dyDescent="0.3">
      <c r="B66" t="s">
        <v>352</v>
      </c>
      <c r="J66" s="7"/>
      <c r="K66" s="7"/>
      <c r="L66">
        <v>6</v>
      </c>
      <c r="M66">
        <v>5</v>
      </c>
      <c r="O66" s="8"/>
      <c r="Q66" s="10" t="str">
        <f t="shared" si="1"/>
        <v/>
      </c>
      <c r="R66" s="10" t="str">
        <f t="shared" si="1"/>
        <v/>
      </c>
      <c r="S66" s="57" t="s">
        <v>626</v>
      </c>
      <c r="T66" s="58"/>
      <c r="U66" s="58"/>
      <c r="V66" s="58"/>
      <c r="W66" s="58"/>
      <c r="X66" s="58"/>
      <c r="Y66" s="58"/>
      <c r="Z66" s="59"/>
      <c r="AB66">
        <f t="shared" si="2"/>
        <v>0</v>
      </c>
      <c r="AC66">
        <f>IF(OR(L66="",J66=""),0,IF(J66&lt;L66,2,1))</f>
        <v>0</v>
      </c>
      <c r="AD66">
        <f t="shared" si="4"/>
        <v>0</v>
      </c>
    </row>
    <row r="67" spans="1:30" ht="13.8" thickBot="1" x14ac:dyDescent="0.35">
      <c r="B67" t="s">
        <v>437</v>
      </c>
      <c r="J67" s="7"/>
      <c r="K67" s="7"/>
      <c r="L67">
        <v>490</v>
      </c>
      <c r="M67">
        <v>33</v>
      </c>
      <c r="O67" s="6"/>
      <c r="Q67" s="10" t="str">
        <f t="shared" si="1"/>
        <v/>
      </c>
      <c r="R67" s="10" t="str">
        <f t="shared" si="1"/>
        <v/>
      </c>
      <c r="S67" s="67" t="s">
        <v>617</v>
      </c>
      <c r="T67" s="61"/>
      <c r="U67" s="61"/>
      <c r="V67" s="61"/>
      <c r="W67" s="61"/>
      <c r="X67" s="61"/>
      <c r="Y67" s="61"/>
      <c r="Z67" s="62"/>
      <c r="AB67">
        <f t="shared" si="2"/>
        <v>0</v>
      </c>
      <c r="AC67">
        <f>IF(OR(L67="",J67=""),0,IF(J67&lt;L67,2,1))</f>
        <v>0</v>
      </c>
      <c r="AD67">
        <f t="shared" si="4"/>
        <v>0</v>
      </c>
    </row>
    <row r="69" spans="1:30" x14ac:dyDescent="0.3">
      <c r="A69" t="s">
        <v>366</v>
      </c>
    </row>
    <row r="70" spans="1:30" x14ac:dyDescent="0.3">
      <c r="B70" t="s">
        <v>367</v>
      </c>
      <c r="J70" s="7"/>
      <c r="K70" t="s">
        <v>98</v>
      </c>
      <c r="L70" t="s">
        <v>98</v>
      </c>
      <c r="Q70" s="10" t="str">
        <f t="shared" si="1"/>
        <v/>
      </c>
      <c r="AC70">
        <f>IF(J70="",0,IF(J70="ja",1,2))</f>
        <v>0</v>
      </c>
    </row>
    <row r="71" spans="1:30" x14ac:dyDescent="0.3">
      <c r="B71" s="2" t="s">
        <v>368</v>
      </c>
    </row>
    <row r="72" spans="1:30" ht="13.8" thickBot="1" x14ac:dyDescent="0.35">
      <c r="A72" t="s">
        <v>369</v>
      </c>
    </row>
    <row r="73" spans="1:30" ht="13.8" thickBot="1" x14ac:dyDescent="0.35">
      <c r="B73" t="s">
        <v>370</v>
      </c>
      <c r="J73" s="7"/>
      <c r="K73" t="s">
        <v>98</v>
      </c>
      <c r="L73" t="s">
        <v>98</v>
      </c>
      <c r="O73" s="9"/>
      <c r="AC73">
        <f t="shared" ref="AC73:AC84" si="5">IF(J73="",0,IF(J73="ja",1,2))</f>
        <v>0</v>
      </c>
    </row>
    <row r="74" spans="1:30" x14ac:dyDescent="0.3">
      <c r="B74" s="2" t="s">
        <v>371</v>
      </c>
    </row>
    <row r="75" spans="1:30" ht="13.8" thickBot="1" x14ac:dyDescent="0.35">
      <c r="A75" t="s">
        <v>372</v>
      </c>
    </row>
    <row r="76" spans="1:30" x14ac:dyDescent="0.3">
      <c r="B76" t="s">
        <v>373</v>
      </c>
      <c r="J76" s="7"/>
      <c r="K76" t="s">
        <v>98</v>
      </c>
      <c r="L76" t="s">
        <v>98</v>
      </c>
      <c r="O76" s="5"/>
      <c r="AC76">
        <f t="shared" ref="AC76:AC77" si="6">IF(J76="",0,IF(J76="ja",1,2))</f>
        <v>0</v>
      </c>
    </row>
    <row r="77" spans="1:30" ht="13.8" thickBot="1" x14ac:dyDescent="0.35">
      <c r="B77" t="s">
        <v>374</v>
      </c>
      <c r="J77" s="7"/>
      <c r="K77" t="s">
        <v>98</v>
      </c>
      <c r="L77" t="s">
        <v>98</v>
      </c>
      <c r="O77" s="6"/>
      <c r="AC77">
        <f t="shared" si="6"/>
        <v>0</v>
      </c>
    </row>
    <row r="78" spans="1:30" x14ac:dyDescent="0.3">
      <c r="C78" t="s">
        <v>375</v>
      </c>
    </row>
    <row r="79" spans="1:30" ht="13.8" thickBot="1" x14ac:dyDescent="0.35">
      <c r="A79" s="66" t="s">
        <v>376</v>
      </c>
      <c r="B79" s="143"/>
      <c r="C79" s="66"/>
    </row>
    <row r="80" spans="1:30" x14ac:dyDescent="0.3">
      <c r="A80" s="66"/>
      <c r="B80" s="66" t="s">
        <v>377</v>
      </c>
      <c r="J80" s="40"/>
      <c r="K80" s="7"/>
      <c r="O80" s="5"/>
      <c r="Q80" s="54" t="s">
        <v>546</v>
      </c>
      <c r="R80" s="55"/>
      <c r="S80" s="55"/>
      <c r="T80" s="55"/>
      <c r="U80" s="55"/>
      <c r="V80" s="55"/>
      <c r="W80" s="55"/>
      <c r="X80" s="55"/>
      <c r="Y80" s="56"/>
      <c r="AC80">
        <f>IF(OR(J80="",K80=""),0,IF(J80&lt;K80,2,1))</f>
        <v>0</v>
      </c>
    </row>
    <row r="81" spans="1:29" x14ac:dyDescent="0.3">
      <c r="A81" s="66"/>
      <c r="B81" s="66" t="s">
        <v>378</v>
      </c>
      <c r="J81" s="40"/>
      <c r="K81" s="7"/>
      <c r="M81">
        <v>100</v>
      </c>
      <c r="N81" s="23"/>
      <c r="O81" s="8"/>
      <c r="Q81" s="57" t="s">
        <v>547</v>
      </c>
      <c r="R81" s="58"/>
      <c r="S81" s="58"/>
      <c r="T81" s="58"/>
      <c r="U81" s="58"/>
      <c r="V81" s="58"/>
      <c r="W81" s="58"/>
      <c r="X81" s="58"/>
      <c r="Y81" s="59"/>
      <c r="AB81">
        <f>IF(OR(K81="",J81=""),0,IF(OR(AND(K81&gt;L81,K81&lt;=M81,J81&gt;L81,J81&lt;=M81),AND(K81&lt;L81,J81&lt;L81),AND(K81&gt;M81,J81&gt;M81)),2,1))</f>
        <v>0</v>
      </c>
    </row>
    <row r="82" spans="1:29" x14ac:dyDescent="0.3">
      <c r="A82" s="66"/>
      <c r="B82" s="66" t="s">
        <v>379</v>
      </c>
      <c r="J82" s="7"/>
      <c r="O82" s="8"/>
      <c r="Q82" s="57" t="s">
        <v>548</v>
      </c>
      <c r="R82" s="58"/>
      <c r="S82" s="58"/>
      <c r="T82" s="58"/>
      <c r="U82" s="58"/>
      <c r="V82" s="58"/>
      <c r="W82" s="58"/>
      <c r="X82" s="58"/>
      <c r="Y82" s="59"/>
      <c r="AC82">
        <f>IF(J82="",0,IF(J82="ja",1,2))</f>
        <v>0</v>
      </c>
    </row>
    <row r="83" spans="1:29" x14ac:dyDescent="0.3">
      <c r="A83" s="66"/>
      <c r="B83" s="66" t="s">
        <v>380</v>
      </c>
      <c r="J83" s="7"/>
      <c r="O83" s="8"/>
      <c r="Q83" s="57" t="s">
        <v>549</v>
      </c>
      <c r="R83" s="58"/>
      <c r="S83" s="58"/>
      <c r="T83" s="58"/>
      <c r="U83" s="58"/>
      <c r="V83" s="58"/>
      <c r="W83" s="58"/>
      <c r="X83" s="58"/>
      <c r="Y83" s="59"/>
      <c r="AC83">
        <f>IF(J83="",0,IF(J83="ja",1,2))</f>
        <v>0</v>
      </c>
    </row>
    <row r="84" spans="1:29" ht="13.8" thickBot="1" x14ac:dyDescent="0.35">
      <c r="A84" s="66"/>
      <c r="B84" s="66" t="s">
        <v>381</v>
      </c>
      <c r="J84" s="7"/>
      <c r="O84" s="6"/>
      <c r="Q84" s="57" t="s">
        <v>550</v>
      </c>
      <c r="R84" s="58"/>
      <c r="S84" s="58"/>
      <c r="T84" s="58"/>
      <c r="U84" s="58"/>
      <c r="V84" s="58"/>
      <c r="W84" s="58"/>
      <c r="X84" s="58"/>
      <c r="Y84" s="59"/>
      <c r="AC84">
        <f t="shared" si="5"/>
        <v>0</v>
      </c>
    </row>
    <row r="85" spans="1:29" x14ac:dyDescent="0.3">
      <c r="B85" s="23"/>
      <c r="Q85" s="67" t="s">
        <v>583</v>
      </c>
      <c r="R85" s="61"/>
      <c r="S85" s="61"/>
      <c r="T85" s="61"/>
      <c r="U85" s="61"/>
      <c r="V85" s="61"/>
      <c r="W85" s="61"/>
      <c r="X85" s="61"/>
      <c r="Y85" s="62"/>
    </row>
    <row r="88" spans="1:29" s="25" customFormat="1" ht="13.8" thickBot="1" x14ac:dyDescent="0.35">
      <c r="A88" s="24" t="s">
        <v>62</v>
      </c>
      <c r="O88" s="26"/>
      <c r="AA88" s="27"/>
    </row>
    <row r="89" spans="1:29" x14ac:dyDescent="0.3">
      <c r="A89" s="1" t="s">
        <v>325</v>
      </c>
      <c r="N89" s="5" t="str">
        <f>IF(AA51=1,"Niet inlaten",IF(AA51=2,"Inlaat is geen probleem",IF(AA51=3,"Aandachtspunt","")))</f>
        <v/>
      </c>
      <c r="Q89" s="12" t="s">
        <v>209</v>
      </c>
      <c r="R89" s="13"/>
      <c r="S89" s="13"/>
      <c r="T89" s="14"/>
      <c r="V89" s="54" t="s">
        <v>382</v>
      </c>
      <c r="W89" s="55"/>
      <c r="X89" s="55"/>
      <c r="Y89" s="55"/>
      <c r="Z89" s="56"/>
      <c r="AB89" t="s">
        <v>330</v>
      </c>
    </row>
    <row r="90" spans="1:29" ht="13.8" thickBot="1" x14ac:dyDescent="0.35">
      <c r="A90" s="1" t="s">
        <v>339</v>
      </c>
      <c r="N90" s="85"/>
      <c r="Q90" s="15"/>
      <c r="R90" t="s">
        <v>330</v>
      </c>
      <c r="T90" s="16"/>
      <c r="V90" s="57" t="s">
        <v>383</v>
      </c>
      <c r="W90" s="58"/>
      <c r="X90" s="58"/>
      <c r="Y90" s="58"/>
      <c r="Z90" s="59"/>
      <c r="AB90" t="s">
        <v>333</v>
      </c>
    </row>
    <row r="91" spans="1:29" x14ac:dyDescent="0.3">
      <c r="A91" s="1"/>
      <c r="Q91" s="17"/>
      <c r="R91" t="s">
        <v>333</v>
      </c>
      <c r="T91" s="16"/>
      <c r="V91" s="57" t="s">
        <v>384</v>
      </c>
      <c r="W91" s="58"/>
      <c r="X91" s="58"/>
      <c r="Y91" s="58"/>
      <c r="Z91" s="59"/>
    </row>
    <row r="92" spans="1:29" ht="13.8" thickBot="1" x14ac:dyDescent="0.35">
      <c r="A92" s="1"/>
      <c r="Q92" s="18"/>
      <c r="R92" s="19" t="s">
        <v>335</v>
      </c>
      <c r="S92" s="19"/>
      <c r="T92" s="20"/>
      <c r="V92" s="57" t="s">
        <v>559</v>
      </c>
      <c r="W92" s="58"/>
      <c r="X92" s="58"/>
      <c r="Y92" s="58"/>
      <c r="Z92" s="59"/>
    </row>
    <row r="93" spans="1:29" s="81" customFormat="1" ht="13.8" thickBot="1" x14ac:dyDescent="0.35">
      <c r="A93" s="82"/>
      <c r="V93" s="146" t="s">
        <v>584</v>
      </c>
      <c r="W93" s="147"/>
      <c r="X93" s="147"/>
      <c r="Y93" s="147"/>
      <c r="Z93" s="148"/>
    </row>
    <row r="94" spans="1:29" ht="13.8" thickTop="1" x14ac:dyDescent="0.3">
      <c r="A94" s="1"/>
    </row>
    <row r="95" spans="1:29" s="25" customFormat="1" ht="13.8" thickBot="1" x14ac:dyDescent="0.35">
      <c r="A95" s="24" t="s">
        <v>63</v>
      </c>
      <c r="O95" s="26"/>
      <c r="AA95" s="27"/>
    </row>
    <row r="96" spans="1:29" ht="13.8" thickBot="1" x14ac:dyDescent="0.35">
      <c r="A96" t="s">
        <v>477</v>
      </c>
      <c r="N96" s="89"/>
      <c r="U96" s="54" t="s">
        <v>385</v>
      </c>
      <c r="V96" s="55"/>
      <c r="W96" s="55"/>
      <c r="X96" s="55"/>
      <c r="Y96" s="55"/>
      <c r="Z96" s="56"/>
      <c r="AB96" t="s">
        <v>263</v>
      </c>
    </row>
    <row r="97" spans="21:28" x14ac:dyDescent="0.3">
      <c r="U97" s="57" t="s">
        <v>386</v>
      </c>
      <c r="V97" s="58"/>
      <c r="W97" s="58"/>
      <c r="X97" s="58"/>
      <c r="Y97" s="58"/>
      <c r="Z97" s="59"/>
      <c r="AB97" t="s">
        <v>265</v>
      </c>
    </row>
    <row r="98" spans="21:28" x14ac:dyDescent="0.3">
      <c r="U98" s="57" t="s">
        <v>588</v>
      </c>
      <c r="V98" s="58"/>
      <c r="W98" s="58"/>
      <c r="X98" s="58"/>
      <c r="Y98" s="58"/>
      <c r="Z98" s="59"/>
      <c r="AB98" t="s">
        <v>268</v>
      </c>
    </row>
    <row r="99" spans="21:28" x14ac:dyDescent="0.3">
      <c r="U99" s="57" t="s">
        <v>589</v>
      </c>
      <c r="V99" s="58"/>
      <c r="W99" s="58"/>
      <c r="X99" s="58"/>
      <c r="Y99" s="58"/>
      <c r="Z99" s="59"/>
      <c r="AB99" t="s">
        <v>270</v>
      </c>
    </row>
    <row r="100" spans="21:28" x14ac:dyDescent="0.3">
      <c r="U100" s="80" t="s">
        <v>590</v>
      </c>
      <c r="V100" s="61"/>
      <c r="W100" s="61"/>
      <c r="X100" s="61"/>
      <c r="Y100" s="61"/>
      <c r="Z100" s="62"/>
    </row>
  </sheetData>
  <conditionalFormatting sqref="K38">
    <cfRule type="expression" dxfId="575" priority="4">
      <formula>$K$38="Geen reden om in te laten"</formula>
    </cfRule>
    <cfRule type="expression" dxfId="574" priority="5">
      <formula>$K$38="Mogelijke reden om in te laten"</formula>
    </cfRule>
    <cfRule type="expression" dxfId="573" priority="6">
      <formula>$K$38="Sterke reden om in te laten"</formula>
    </cfRule>
  </conditionalFormatting>
  <conditionalFormatting sqref="K39">
    <cfRule type="expression" dxfId="572" priority="1">
      <formula>$K$39="Geen reden om in te laten"</formula>
    </cfRule>
    <cfRule type="expression" dxfId="571" priority="2">
      <formula>$K$39="Mogelijke reden om in te laten"</formula>
    </cfRule>
    <cfRule type="expression" dxfId="570" priority="3">
      <formula>$K$39="Sterke reden om in te laten"</formula>
    </cfRule>
  </conditionalFormatting>
  <conditionalFormatting sqref="M6">
    <cfRule type="expression" dxfId="569" priority="83">
      <formula>$K$6="ja"</formula>
    </cfRule>
    <cfRule type="expression" dxfId="568" priority="84">
      <formula>$K$6="nee"</formula>
    </cfRule>
  </conditionalFormatting>
  <conditionalFormatting sqref="M7">
    <cfRule type="expression" dxfId="567" priority="81">
      <formula>$K$7="ja"</formula>
    </cfRule>
    <cfRule type="expression" dxfId="566" priority="82">
      <formula>$K$7="nee"</formula>
    </cfRule>
  </conditionalFormatting>
  <conditionalFormatting sqref="M10">
    <cfRule type="expression" dxfId="565" priority="79">
      <formula>$K$10="nee"</formula>
    </cfRule>
    <cfRule type="expression" dxfId="564" priority="80">
      <formula>$K$10="ja"</formula>
    </cfRule>
  </conditionalFormatting>
  <conditionalFormatting sqref="M11">
    <cfRule type="expression" dxfId="563" priority="77">
      <formula>$K$11="nee"</formula>
    </cfRule>
    <cfRule type="expression" dxfId="562" priority="78">
      <formula>$K$11="ja"</formula>
    </cfRule>
  </conditionalFormatting>
  <conditionalFormatting sqref="M12">
    <cfRule type="expression" dxfId="561" priority="75">
      <formula>$K$12="nee"</formula>
    </cfRule>
    <cfRule type="expression" dxfId="560" priority="76">
      <formula>$K$12="ja"</formula>
    </cfRule>
  </conditionalFormatting>
  <conditionalFormatting sqref="M13">
    <cfRule type="expression" dxfId="559" priority="73">
      <formula>$K$13="nee"</formula>
    </cfRule>
    <cfRule type="expression" dxfId="558" priority="74">
      <formula>$K$13="ja"</formula>
    </cfRule>
  </conditionalFormatting>
  <conditionalFormatting sqref="M14">
    <cfRule type="expression" dxfId="557" priority="71">
      <formula>$K$14="nee"</formula>
    </cfRule>
    <cfRule type="expression" dxfId="556" priority="72">
      <formula>$K$14="ja"</formula>
    </cfRule>
  </conditionalFormatting>
  <conditionalFormatting sqref="M17">
    <cfRule type="expression" dxfId="555" priority="85">
      <formula>$K$17="ja"</formula>
    </cfRule>
    <cfRule type="expression" dxfId="554" priority="86">
      <formula>$K$17="nee"</formula>
    </cfRule>
  </conditionalFormatting>
  <conditionalFormatting sqref="M19">
    <cfRule type="expression" dxfId="553" priority="87">
      <formula>$K$19="nee"</formula>
    </cfRule>
    <cfRule type="expression" dxfId="552" priority="88">
      <formula>$K$19="ja"</formula>
    </cfRule>
  </conditionalFormatting>
  <conditionalFormatting sqref="N51">
    <cfRule type="expression" dxfId="551" priority="53">
      <formula>$AA$51=3</formula>
    </cfRule>
    <cfRule type="expression" dxfId="550" priority="54">
      <formula>$AA$51=2</formula>
    </cfRule>
    <cfRule type="expression" dxfId="549" priority="55">
      <formula>$AA$51=1</formula>
    </cfRule>
  </conditionalFormatting>
  <conditionalFormatting sqref="N89">
    <cfRule type="expression" dxfId="548" priority="43">
      <formula>$AA$51=1</formula>
    </cfRule>
    <cfRule type="expression" dxfId="547" priority="44">
      <formula>$AA$51=2</formula>
    </cfRule>
    <cfRule type="expression" dxfId="546" priority="45">
      <formula>$AA$51=3</formula>
    </cfRule>
  </conditionalFormatting>
  <conditionalFormatting sqref="N90">
    <cfRule type="expression" dxfId="545" priority="46">
      <formula>$N$90=$AB$90</formula>
    </cfRule>
    <cfRule type="expression" dxfId="544" priority="47">
      <formula>$N$90=$AB$89</formula>
    </cfRule>
  </conditionalFormatting>
  <conditionalFormatting sqref="N96">
    <cfRule type="expression" dxfId="543" priority="56">
      <formula>$N$96=$AB$99</formula>
    </cfRule>
    <cfRule type="expression" dxfId="542" priority="57">
      <formula>$N$96=$AB$98</formula>
    </cfRule>
    <cfRule type="expression" dxfId="541" priority="58">
      <formula>$N$96=$AB$97</formula>
    </cfRule>
    <cfRule type="expression" dxfId="540" priority="59">
      <formula>$N$96=$AB$96</formula>
    </cfRule>
  </conditionalFormatting>
  <conditionalFormatting sqref="O57">
    <cfRule type="expression" dxfId="539" priority="125">
      <formula>$AB$57=1</formula>
    </cfRule>
    <cfRule type="expression" dxfId="538" priority="126">
      <formula>$AB$57=2</formula>
    </cfRule>
  </conditionalFormatting>
  <conditionalFormatting sqref="O58">
    <cfRule type="expression" dxfId="537" priority="105">
      <formula>$AB$58=2</formula>
    </cfRule>
    <cfRule type="expression" dxfId="536" priority="106">
      <formula>$AB$58=1</formula>
    </cfRule>
  </conditionalFormatting>
  <conditionalFormatting sqref="O59">
    <cfRule type="expression" dxfId="535" priority="123">
      <formula>$AB$59=2</formula>
    </cfRule>
    <cfRule type="expression" dxfId="534" priority="124">
      <formula>$AB$59=1</formula>
    </cfRule>
  </conditionalFormatting>
  <conditionalFormatting sqref="O62">
    <cfRule type="expression" dxfId="533" priority="121">
      <formula>$AB$62=2</formula>
    </cfRule>
    <cfRule type="expression" dxfId="532" priority="122">
      <formula>$AB$62=1</formula>
    </cfRule>
  </conditionalFormatting>
  <conditionalFormatting sqref="O63">
    <cfRule type="expression" dxfId="531" priority="119">
      <formula>$AB$63=2</formula>
    </cfRule>
    <cfRule type="expression" dxfId="530" priority="120">
      <formula>$AB$63=1</formula>
    </cfRule>
  </conditionalFormatting>
  <conditionalFormatting sqref="O64">
    <cfRule type="expression" dxfId="529" priority="117">
      <formula>$AB$64=2</formula>
    </cfRule>
    <cfRule type="expression" dxfId="528" priority="118">
      <formula>$AB$64=1</formula>
    </cfRule>
  </conditionalFormatting>
  <conditionalFormatting sqref="O65">
    <cfRule type="expression" dxfId="527" priority="103">
      <formula>$AB$65=2</formula>
    </cfRule>
    <cfRule type="expression" dxfId="526" priority="104">
      <formula>$AB$65=1</formula>
    </cfRule>
  </conditionalFormatting>
  <conditionalFormatting sqref="O66">
    <cfRule type="expression" dxfId="525" priority="101">
      <formula>$AB$66=2</formula>
    </cfRule>
    <cfRule type="expression" dxfId="524" priority="102">
      <formula>$AB$66=1</formula>
    </cfRule>
  </conditionalFormatting>
  <conditionalFormatting sqref="O67">
    <cfRule type="expression" dxfId="523" priority="99">
      <formula>$AB$67=2</formula>
    </cfRule>
    <cfRule type="expression" dxfId="522" priority="100">
      <formula>$AB$67=1</formula>
    </cfRule>
  </conditionalFormatting>
  <conditionalFormatting sqref="O73">
    <cfRule type="expression" dxfId="521" priority="127">
      <formula>$AC$73=2</formula>
    </cfRule>
    <cfRule type="expression" dxfId="520" priority="128">
      <formula>$AC$73=1</formula>
    </cfRule>
  </conditionalFormatting>
  <conditionalFormatting sqref="O76">
    <cfRule type="expression" dxfId="519" priority="39">
      <formula>$AC$76=2</formula>
    </cfRule>
    <cfRule type="expression" dxfId="518" priority="40">
      <formula>$AC$76=1</formula>
    </cfRule>
  </conditionalFormatting>
  <conditionalFormatting sqref="O77">
    <cfRule type="expression" dxfId="517" priority="41">
      <formula>$AC$77=2</formula>
    </cfRule>
    <cfRule type="expression" dxfId="516" priority="42">
      <formula>$AC$77=1</formula>
    </cfRule>
  </conditionalFormatting>
  <conditionalFormatting sqref="O80">
    <cfRule type="expression" dxfId="515" priority="115">
      <formula>$AC$80=2</formula>
    </cfRule>
    <cfRule type="expression" dxfId="514" priority="116">
      <formula>$AC$80=1</formula>
    </cfRule>
  </conditionalFormatting>
  <conditionalFormatting sqref="O81">
    <cfRule type="expression" dxfId="513" priority="97">
      <formula>$AB$81=2</formula>
    </cfRule>
    <cfRule type="expression" dxfId="512" priority="98">
      <formula>$AB$81=1</formula>
    </cfRule>
  </conditionalFormatting>
  <conditionalFormatting sqref="O82">
    <cfRule type="expression" dxfId="511" priority="113">
      <formula>$AC$82=2</formula>
    </cfRule>
    <cfRule type="expression" dxfId="510" priority="114">
      <formula>$AC$82=1</formula>
    </cfRule>
  </conditionalFormatting>
  <conditionalFormatting sqref="O83">
    <cfRule type="expression" dxfId="509" priority="111">
      <formula>$AC$83=2</formula>
    </cfRule>
    <cfRule type="expression" dxfId="508" priority="112">
      <formula>$AC$83=1</formula>
    </cfRule>
  </conditionalFormatting>
  <conditionalFormatting sqref="O84">
    <cfRule type="expression" dxfId="507" priority="109">
      <formula>$AC$84=2</formula>
    </cfRule>
    <cfRule type="expression" dxfId="506" priority="110">
      <formula>$AC$84=1</formula>
    </cfRule>
  </conditionalFormatting>
  <conditionalFormatting sqref="Q57">
    <cfRule type="expression" dxfId="505" priority="37">
      <formula>$Q$57="voldoet niet"</formula>
    </cfRule>
    <cfRule type="expression" dxfId="504" priority="38">
      <formula>$Q$57="voldoet"</formula>
    </cfRule>
  </conditionalFormatting>
  <conditionalFormatting sqref="Q58">
    <cfRule type="expression" dxfId="503" priority="35">
      <formula>$Q$58="voldoet niet"</formula>
    </cfRule>
    <cfRule type="expression" dxfId="502" priority="36">
      <formula>$Q$58="voldoet"</formula>
    </cfRule>
  </conditionalFormatting>
  <conditionalFormatting sqref="Q59">
    <cfRule type="expression" dxfId="501" priority="33">
      <formula>$Q$59="voldoet niet"</formula>
    </cfRule>
    <cfRule type="expression" dxfId="500" priority="34">
      <formula>$Q$59="voldoet"</formula>
    </cfRule>
  </conditionalFormatting>
  <conditionalFormatting sqref="Q62">
    <cfRule type="expression" dxfId="499" priority="31">
      <formula>$Q$62="voldoet niet"</formula>
    </cfRule>
    <cfRule type="expression" dxfId="498" priority="32">
      <formula>$Q$62="voldoet"</formula>
    </cfRule>
  </conditionalFormatting>
  <conditionalFormatting sqref="Q63">
    <cfRule type="expression" dxfId="497" priority="29">
      <formula>$Q$63="voldoet niet"</formula>
    </cfRule>
    <cfRule type="expression" dxfId="496" priority="30">
      <formula>$Q$63="voldoet"</formula>
    </cfRule>
  </conditionalFormatting>
  <conditionalFormatting sqref="Q64">
    <cfRule type="expression" dxfId="495" priority="27">
      <formula>$Q$64="voldoet niet"</formula>
    </cfRule>
    <cfRule type="expression" dxfId="494" priority="28">
      <formula>$Q$64="voldoet"</formula>
    </cfRule>
  </conditionalFormatting>
  <conditionalFormatting sqref="Q65">
    <cfRule type="expression" dxfId="493" priority="25">
      <formula>$Q$65="voldoet niet"</formula>
    </cfRule>
    <cfRule type="expression" dxfId="492" priority="26">
      <formula>$Q$65="voldoet"</formula>
    </cfRule>
  </conditionalFormatting>
  <conditionalFormatting sqref="Q66">
    <cfRule type="expression" dxfId="491" priority="23">
      <formula>$Q$66="voldoet niet"</formula>
    </cfRule>
    <cfRule type="expression" dxfId="490" priority="24">
      <formula>$Q$66="voldoet"</formula>
    </cfRule>
  </conditionalFormatting>
  <conditionalFormatting sqref="Q67">
    <cfRule type="expression" dxfId="489" priority="21">
      <formula>$Q$67="voldoet niet"</formula>
    </cfRule>
    <cfRule type="expression" dxfId="488" priority="22">
      <formula>$Q$67="voldoet"</formula>
    </cfRule>
  </conditionalFormatting>
  <conditionalFormatting sqref="Q70">
    <cfRule type="expression" dxfId="487" priority="19">
      <formula>$Q$70="voldoet niet"</formula>
    </cfRule>
    <cfRule type="expression" dxfId="486" priority="20">
      <formula>$Q$70="voldoet"</formula>
    </cfRule>
  </conditionalFormatting>
  <conditionalFormatting sqref="R62">
    <cfRule type="expression" dxfId="485" priority="17">
      <formula>$R$62="voldoet niet"</formula>
    </cfRule>
    <cfRule type="expression" dxfId="484" priority="18">
      <formula>$R$62="voldoet"</formula>
    </cfRule>
  </conditionalFormatting>
  <conditionalFormatting sqref="R63">
    <cfRule type="expression" dxfId="483" priority="15">
      <formula>$R$63="voldoet niet"</formula>
    </cfRule>
    <cfRule type="expression" dxfId="482" priority="16">
      <formula>$R$63="voldoet"</formula>
    </cfRule>
  </conditionalFormatting>
  <conditionalFormatting sqref="R64">
    <cfRule type="expression" dxfId="481" priority="13">
      <formula>$R$64="voldoet niet"</formula>
    </cfRule>
    <cfRule type="expression" dxfId="480" priority="14">
      <formula>$R$64="voldoet"</formula>
    </cfRule>
  </conditionalFormatting>
  <conditionalFormatting sqref="R65">
    <cfRule type="expression" dxfId="479" priority="11">
      <formula>$R$65="voldoet niet"</formula>
    </cfRule>
    <cfRule type="expression" dxfId="478" priority="12">
      <formula>$R$65="voldoet"</formula>
    </cfRule>
  </conditionalFormatting>
  <conditionalFormatting sqref="R66">
    <cfRule type="expression" dxfId="477" priority="9">
      <formula>$R$66="voldoet niet"</formula>
    </cfRule>
    <cfRule type="expression" dxfId="476" priority="10">
      <formula>$R$66="voldoet"</formula>
    </cfRule>
  </conditionalFormatting>
  <conditionalFormatting sqref="R67">
    <cfRule type="expression" dxfId="475" priority="7">
      <formula>$R$67="voldoet niet"</formula>
    </cfRule>
    <cfRule type="expression" dxfId="474" priority="8">
      <formula>$R$67="voldoet"</formula>
    </cfRule>
  </conditionalFormatting>
  <dataValidations count="10">
    <dataValidation type="list" errorStyle="warning" showErrorMessage="1" sqref="K12:K14 K6:K7 K19 K17 K10 J82:J84 J73 J70 J76:J77 K22 K24:K34" xr:uid="{D2AC2769-F3F8-4D1A-ADD9-AB16A2E2F867}">
      <formula1>$AA$6:$AA$7</formula1>
    </dataValidation>
    <dataValidation type="list" errorStyle="warning" allowBlank="1" showErrorMessage="1" sqref="K11" xr:uid="{8EFC5E71-DBA9-4021-B895-38F117B960A7}">
      <formula1>$AA$6:$AA$7</formula1>
    </dataValidation>
    <dataValidation errorStyle="warning" showErrorMessage="1" sqref="K35 K3 K18 K41:K43 K23" xr:uid="{F7851777-A5D6-49A5-8F96-3399BEA86218}"/>
    <dataValidation type="list" allowBlank="1" showInputMessage="1" showErrorMessage="1" sqref="K50" xr:uid="{9C6F6868-DB3F-4C33-B174-443C3DF3EAE2}">
      <formula1>$AA$32:$AA$34</formula1>
    </dataValidation>
    <dataValidation type="list" allowBlank="1" showInputMessage="1" showErrorMessage="1" sqref="K47" xr:uid="{24A6353C-0450-480E-9092-E34082579161}">
      <formula1>$AC$45:$AC$49</formula1>
    </dataValidation>
    <dataValidation type="list" allowBlank="1" showInputMessage="1" showErrorMessage="1" sqref="K48" xr:uid="{B1D48655-39FF-4BBE-B268-583DF6E509D6}">
      <formula1>$AD$45:$AD$47</formula1>
    </dataValidation>
    <dataValidation type="list" errorStyle="warning" showErrorMessage="1" sqref="K46" xr:uid="{6A392EC7-1507-402C-9B37-2B401A5A4D24}">
      <formula1>$AB$45:$AB$50</formula1>
    </dataValidation>
    <dataValidation type="list" allowBlank="1" showInputMessage="1" showErrorMessage="1" sqref="N96" xr:uid="{7187DE5A-CAA9-4E82-A1E0-6204129F970E}">
      <formula1>$AB$96:$AB$99</formula1>
    </dataValidation>
    <dataValidation type="list" allowBlank="1" showInputMessage="1" showErrorMessage="1" sqref="N90" xr:uid="{C1968D7F-2B1B-4235-B0CE-F0451F9141DA}">
      <formula1>$AB$89:$AB$90</formula1>
    </dataValidation>
    <dataValidation type="list" allowBlank="1" showInputMessage="1" showErrorMessage="1" sqref="K38:K39" xr:uid="{4D0643A6-B455-4ED3-8815-3471D052ACD2}">
      <formula1>$P$12:$P$14</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7001-CD32-40A4-AF55-57116A022402}">
  <dimension ref="A1:AN92"/>
  <sheetViews>
    <sheetView workbookViewId="0"/>
  </sheetViews>
  <sheetFormatPr defaultRowHeight="13.2" x14ac:dyDescent="0.3"/>
  <cols>
    <col min="1" max="1" width="37.625" customWidth="1"/>
    <col min="8" max="8" width="9" customWidth="1"/>
    <col min="9" max="9" width="11.625" customWidth="1"/>
    <col min="17" max="17" width="11.625" customWidth="1"/>
    <col min="27" max="30" width="9" hidden="1" customWidth="1"/>
  </cols>
  <sheetData>
    <row r="1" spans="1:40" ht="19.2" x14ac:dyDescent="0.45">
      <c r="A1" s="36" t="s">
        <v>446</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505</v>
      </c>
      <c r="K10" s="7"/>
      <c r="M10" s="5"/>
    </row>
    <row r="11" spans="1:40" x14ac:dyDescent="0.3">
      <c r="A11" s="2" t="s">
        <v>506</v>
      </c>
      <c r="K11" s="7"/>
      <c r="M11" s="8"/>
      <c r="O11" s="12" t="s">
        <v>209</v>
      </c>
      <c r="P11" s="13"/>
      <c r="Q11" s="13"/>
      <c r="R11" s="13"/>
      <c r="S11" s="14"/>
    </row>
    <row r="12" spans="1:40" x14ac:dyDescent="0.3">
      <c r="A12" s="2" t="s">
        <v>507</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447</v>
      </c>
      <c r="J17" s="1"/>
      <c r="K17" s="7"/>
      <c r="M17" s="9"/>
    </row>
    <row r="18" spans="1:25" ht="13.8" thickBot="1" x14ac:dyDescent="0.35"/>
    <row r="19" spans="1:25" ht="13.8" thickBot="1" x14ac:dyDescent="0.35">
      <c r="A19" t="s">
        <v>448</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29" ht="13.8" thickBot="1" x14ac:dyDescent="0.35">
      <c r="N49" s="2"/>
      <c r="R49" s="18"/>
      <c r="S49" s="19" t="s">
        <v>335</v>
      </c>
      <c r="T49" s="19"/>
      <c r="U49" s="20"/>
      <c r="AB49" t="s">
        <v>336</v>
      </c>
      <c r="AC49" t="s">
        <v>299</v>
      </c>
    </row>
    <row r="50" spans="1:29" ht="13.8" thickBot="1" x14ac:dyDescent="0.35">
      <c r="N50" s="2" t="s">
        <v>337</v>
      </c>
      <c r="AB50" t="s">
        <v>338</v>
      </c>
    </row>
    <row r="51" spans="1:29" ht="13.8" thickBot="1" x14ac:dyDescent="0.35">
      <c r="N51" s="9"/>
      <c r="AA51">
        <f>IF(OR(OR(AA48=2,AA48=1),OR(AA47=1,AA47=2,AA47=3)),3,IF(OR(AA48=3,OR(AA47=5,AA47=4)),2,0))</f>
        <v>0</v>
      </c>
    </row>
    <row r="53" spans="1:29" s="10" customFormat="1" x14ac:dyDescent="0.3">
      <c r="A53" s="22" t="s">
        <v>339</v>
      </c>
    </row>
    <row r="54" spans="1:29" x14ac:dyDescent="0.3">
      <c r="A54" s="1"/>
      <c r="J54" s="21" t="s">
        <v>278</v>
      </c>
    </row>
    <row r="55" spans="1:29" x14ac:dyDescent="0.3">
      <c r="A55" s="2" t="s">
        <v>619</v>
      </c>
    </row>
    <row r="56" spans="1:29" x14ac:dyDescent="0.3">
      <c r="A56" s="2"/>
      <c r="O56" s="2" t="s">
        <v>341</v>
      </c>
    </row>
    <row r="57" spans="1:29" x14ac:dyDescent="0.3">
      <c r="A57" t="s">
        <v>366</v>
      </c>
      <c r="J57" t="s">
        <v>343</v>
      </c>
      <c r="K57" t="s">
        <v>344</v>
      </c>
      <c r="M57" t="s">
        <v>628</v>
      </c>
      <c r="O57" s="2" t="s">
        <v>345</v>
      </c>
      <c r="Q57" s="2" t="s">
        <v>346</v>
      </c>
    </row>
    <row r="58" spans="1:29" x14ac:dyDescent="0.3">
      <c r="B58" t="s">
        <v>367</v>
      </c>
      <c r="J58" s="7"/>
      <c r="K58" t="s">
        <v>98</v>
      </c>
      <c r="Q58" s="10" t="str">
        <f t="shared" ref="Q58" si="1">IF(AC58=0,"",IF(AC58=1,"voldoet niet",IF(AC58=2,"voldoet")))</f>
        <v/>
      </c>
      <c r="AC58">
        <f>IF(J58="",0,IF(J58="ja",1,2))</f>
        <v>0</v>
      </c>
    </row>
    <row r="59" spans="1:29" ht="13.8" thickBot="1" x14ac:dyDescent="0.35">
      <c r="B59" s="2" t="s">
        <v>368</v>
      </c>
    </row>
    <row r="60" spans="1:29" ht="13.8" thickBot="1" x14ac:dyDescent="0.35">
      <c r="A60" t="s">
        <v>369</v>
      </c>
      <c r="R60" s="12" t="s">
        <v>209</v>
      </c>
      <c r="S60" s="13"/>
      <c r="T60" s="13"/>
      <c r="U60" s="14"/>
    </row>
    <row r="61" spans="1:29" ht="13.8" thickBot="1" x14ac:dyDescent="0.35">
      <c r="B61" t="s">
        <v>370</v>
      </c>
      <c r="J61" s="7"/>
      <c r="K61" t="s">
        <v>98</v>
      </c>
      <c r="O61" s="9"/>
      <c r="R61" s="15"/>
      <c r="S61" t="s">
        <v>330</v>
      </c>
      <c r="U61" s="16"/>
      <c r="AC61">
        <f t="shared" ref="AC61:AC72" si="2">IF(J61="",0,IF(J61="ja",1,2))</f>
        <v>0</v>
      </c>
    </row>
    <row r="62" spans="1:29" ht="13.8" thickBot="1" x14ac:dyDescent="0.35">
      <c r="B62" s="2" t="s">
        <v>371</v>
      </c>
      <c r="R62" s="47"/>
      <c r="S62" s="19" t="s">
        <v>333</v>
      </c>
      <c r="T62" s="19"/>
      <c r="U62" s="20"/>
    </row>
    <row r="63" spans="1:29" ht="13.8" thickBot="1" x14ac:dyDescent="0.35">
      <c r="A63" t="s">
        <v>372</v>
      </c>
    </row>
    <row r="64" spans="1:29" x14ac:dyDescent="0.3">
      <c r="B64" t="s">
        <v>373</v>
      </c>
      <c r="J64" s="7"/>
      <c r="K64" t="s">
        <v>98</v>
      </c>
      <c r="L64" t="s">
        <v>98</v>
      </c>
      <c r="O64" s="5"/>
      <c r="R64" s="54" t="s">
        <v>551</v>
      </c>
      <c r="S64" s="55"/>
      <c r="T64" s="55"/>
      <c r="U64" s="55"/>
      <c r="V64" s="55"/>
      <c r="W64" s="55"/>
      <c r="X64" s="55"/>
      <c r="Y64" s="55"/>
      <c r="Z64" s="56"/>
      <c r="AC64">
        <f t="shared" ref="AC64:AC65" si="3">IF(J64="",0,IF(J64="ja",1,2))</f>
        <v>0</v>
      </c>
    </row>
    <row r="65" spans="1:29" ht="13.8" thickBot="1" x14ac:dyDescent="0.35">
      <c r="B65" t="s">
        <v>374</v>
      </c>
      <c r="J65" s="7"/>
      <c r="K65" t="s">
        <v>98</v>
      </c>
      <c r="L65" t="s">
        <v>98</v>
      </c>
      <c r="O65" s="6"/>
      <c r="R65" s="67" t="s">
        <v>552</v>
      </c>
      <c r="S65" s="61"/>
      <c r="T65" s="61"/>
      <c r="U65" s="61"/>
      <c r="V65" s="61"/>
      <c r="W65" s="61"/>
      <c r="X65" s="61"/>
      <c r="Y65" s="61"/>
      <c r="Z65" s="62"/>
      <c r="AC65">
        <f t="shared" si="3"/>
        <v>0</v>
      </c>
    </row>
    <row r="66" spans="1:29" x14ac:dyDescent="0.3">
      <c r="C66" t="s">
        <v>375</v>
      </c>
    </row>
    <row r="67" spans="1:29" ht="13.8" thickBot="1" x14ac:dyDescent="0.35">
      <c r="A67" s="66" t="s">
        <v>376</v>
      </c>
      <c r="B67" s="143"/>
      <c r="C67" s="66"/>
      <c r="R67" s="54" t="s">
        <v>546</v>
      </c>
      <c r="S67" s="55"/>
      <c r="T67" s="55"/>
      <c r="U67" s="55"/>
      <c r="V67" s="55"/>
      <c r="W67" s="55"/>
      <c r="X67" s="55"/>
      <c r="Y67" s="55"/>
      <c r="Z67" s="56"/>
    </row>
    <row r="68" spans="1:29" x14ac:dyDescent="0.3">
      <c r="A68" s="66"/>
      <c r="B68" s="66" t="s">
        <v>377</v>
      </c>
      <c r="J68" s="40"/>
      <c r="K68" s="7"/>
      <c r="O68" s="5"/>
      <c r="R68" s="57" t="s">
        <v>547</v>
      </c>
      <c r="S68" s="58"/>
      <c r="T68" s="58"/>
      <c r="U68" s="58"/>
      <c r="V68" s="58"/>
      <c r="W68" s="58"/>
      <c r="X68" s="58"/>
      <c r="Y68" s="58"/>
      <c r="Z68" s="59"/>
      <c r="AC68">
        <f>IF(OR(J68="",K68=""),0,IF(J68&lt;K68,2,1))</f>
        <v>0</v>
      </c>
    </row>
    <row r="69" spans="1:29" x14ac:dyDescent="0.3">
      <c r="A69" s="66"/>
      <c r="B69" s="66" t="s">
        <v>378</v>
      </c>
      <c r="J69" s="40"/>
      <c r="K69" s="7"/>
      <c r="M69">
        <v>100</v>
      </c>
      <c r="N69" s="23"/>
      <c r="O69" s="8"/>
      <c r="R69" s="57" t="s">
        <v>548</v>
      </c>
      <c r="S69" s="58"/>
      <c r="T69" s="58"/>
      <c r="U69" s="58"/>
      <c r="V69" s="58"/>
      <c r="W69" s="58"/>
      <c r="X69" s="58"/>
      <c r="Y69" s="58"/>
      <c r="Z69" s="59"/>
      <c r="AB69">
        <f>IF(OR(K69="",J69=""),0,IF(OR(AND(K69&gt;L69,K69&lt;=M69,J69&gt;L69,J69&lt;=M69),AND(K69&lt;L69,J69&lt;L69),AND(K69&gt;M69,J69&gt;M69)),2,1))</f>
        <v>0</v>
      </c>
    </row>
    <row r="70" spans="1:29" x14ac:dyDescent="0.3">
      <c r="A70" s="66"/>
      <c r="B70" s="66" t="s">
        <v>379</v>
      </c>
      <c r="J70" s="7"/>
      <c r="O70" s="8"/>
      <c r="R70" s="57" t="s">
        <v>549</v>
      </c>
      <c r="S70" s="58"/>
      <c r="T70" s="58"/>
      <c r="U70" s="58"/>
      <c r="V70" s="58"/>
      <c r="W70" s="58"/>
      <c r="X70" s="58"/>
      <c r="Y70" s="58"/>
      <c r="Z70" s="59"/>
      <c r="AC70">
        <f>IF(J70="",0,IF(J70="ja",1,2))</f>
        <v>0</v>
      </c>
    </row>
    <row r="71" spans="1:29" x14ac:dyDescent="0.3">
      <c r="A71" s="66"/>
      <c r="B71" s="66" t="s">
        <v>380</v>
      </c>
      <c r="J71" s="7"/>
      <c r="O71" s="8"/>
      <c r="R71" s="57" t="s">
        <v>550</v>
      </c>
      <c r="S71" s="58"/>
      <c r="T71" s="58"/>
      <c r="U71" s="58"/>
      <c r="V71" s="58"/>
      <c r="W71" s="58"/>
      <c r="X71" s="58"/>
      <c r="Y71" s="58"/>
      <c r="Z71" s="59"/>
      <c r="AC71">
        <f>IF(J71="",0,IF(J71="ja",1,2))</f>
        <v>0</v>
      </c>
    </row>
    <row r="72" spans="1:29" ht="13.8" thickBot="1" x14ac:dyDescent="0.35">
      <c r="A72" s="66"/>
      <c r="B72" s="66" t="s">
        <v>381</v>
      </c>
      <c r="J72" s="7"/>
      <c r="O72" s="6"/>
      <c r="R72" s="67" t="s">
        <v>583</v>
      </c>
      <c r="S72" s="61"/>
      <c r="T72" s="61"/>
      <c r="U72" s="61"/>
      <c r="V72" s="61"/>
      <c r="W72" s="61"/>
      <c r="X72" s="61"/>
      <c r="Y72" s="61"/>
      <c r="Z72" s="62"/>
      <c r="AC72">
        <f t="shared" si="2"/>
        <v>0</v>
      </c>
    </row>
    <row r="74" spans="1:29" s="25" customFormat="1" ht="13.8" thickBot="1" x14ac:dyDescent="0.35">
      <c r="A74" s="24" t="s">
        <v>62</v>
      </c>
      <c r="O74" s="26"/>
      <c r="AA74" s="27"/>
    </row>
    <row r="75" spans="1:29" x14ac:dyDescent="0.3">
      <c r="A75" s="1" t="s">
        <v>325</v>
      </c>
      <c r="N75" s="5" t="str">
        <f>IF(AA51=1,"Niet inlaten",IF(AA51=2,"Inlaat is geen probleem",IF(AA51=3,"Aandachtspunt","")))</f>
        <v/>
      </c>
      <c r="Q75" s="12" t="s">
        <v>209</v>
      </c>
      <c r="R75" s="13"/>
      <c r="S75" s="13"/>
      <c r="T75" s="14"/>
      <c r="V75" s="54" t="s">
        <v>382</v>
      </c>
      <c r="W75" s="55"/>
      <c r="X75" s="55"/>
      <c r="Y75" s="55"/>
      <c r="Z75" s="56"/>
      <c r="AB75" t="s">
        <v>330</v>
      </c>
    </row>
    <row r="76" spans="1:29" ht="13.8" thickBot="1" x14ac:dyDescent="0.35">
      <c r="A76" s="1" t="s">
        <v>339</v>
      </c>
      <c r="N76" s="85"/>
      <c r="Q76" s="15"/>
      <c r="R76" t="s">
        <v>330</v>
      </c>
      <c r="T76" s="16"/>
      <c r="V76" s="57" t="s">
        <v>383</v>
      </c>
      <c r="W76" s="58"/>
      <c r="X76" s="58"/>
      <c r="Y76" s="58"/>
      <c r="Z76" s="59"/>
      <c r="AB76" t="s">
        <v>333</v>
      </c>
    </row>
    <row r="77" spans="1:29" x14ac:dyDescent="0.3">
      <c r="A77" s="1"/>
      <c r="Q77" s="17"/>
      <c r="R77" t="s">
        <v>333</v>
      </c>
      <c r="T77" s="16"/>
      <c r="V77" s="57" t="s">
        <v>384</v>
      </c>
      <c r="W77" s="58"/>
      <c r="X77" s="58"/>
      <c r="Y77" s="58"/>
      <c r="Z77" s="59"/>
    </row>
    <row r="78" spans="1:29" ht="13.8" thickBot="1" x14ac:dyDescent="0.35">
      <c r="A78" s="1"/>
      <c r="Q78" s="18"/>
      <c r="R78" s="19" t="s">
        <v>335</v>
      </c>
      <c r="S78" s="19"/>
      <c r="T78" s="20"/>
      <c r="V78" s="57" t="s">
        <v>559</v>
      </c>
      <c r="W78" s="58"/>
      <c r="X78" s="58"/>
      <c r="Y78" s="58"/>
      <c r="Z78" s="59"/>
    </row>
    <row r="79" spans="1:29" s="81" customFormat="1" ht="13.8" thickBot="1" x14ac:dyDescent="0.35">
      <c r="A79" s="82"/>
      <c r="V79" s="146" t="s">
        <v>584</v>
      </c>
      <c r="W79" s="147"/>
      <c r="X79" s="147"/>
      <c r="Y79" s="147"/>
      <c r="Z79" s="148"/>
    </row>
    <row r="80" spans="1:29" ht="13.8" thickTop="1" x14ac:dyDescent="0.3">
      <c r="A80" s="1"/>
    </row>
    <row r="81" spans="1:28" s="25" customFormat="1" ht="13.8" thickBot="1" x14ac:dyDescent="0.35">
      <c r="A81" s="24" t="s">
        <v>63</v>
      </c>
      <c r="O81" s="26"/>
      <c r="AA81" s="27"/>
    </row>
    <row r="82" spans="1:28" ht="13.8" thickBot="1" x14ac:dyDescent="0.35">
      <c r="A82" t="s">
        <v>477</v>
      </c>
      <c r="N82" s="89"/>
      <c r="U82" s="54" t="s">
        <v>385</v>
      </c>
      <c r="V82" s="55"/>
      <c r="W82" s="55"/>
      <c r="X82" s="55"/>
      <c r="Y82" s="55"/>
      <c r="Z82" s="56"/>
      <c r="AB82" t="s">
        <v>263</v>
      </c>
    </row>
    <row r="83" spans="1:28" x14ac:dyDescent="0.3">
      <c r="U83" s="57" t="s">
        <v>386</v>
      </c>
      <c r="V83" s="58"/>
      <c r="W83" s="58"/>
      <c r="X83" s="58"/>
      <c r="Y83" s="58"/>
      <c r="Z83" s="59"/>
      <c r="AB83" t="s">
        <v>265</v>
      </c>
    </row>
    <row r="84" spans="1:28" x14ac:dyDescent="0.3">
      <c r="U84" s="57" t="s">
        <v>588</v>
      </c>
      <c r="V84" s="58"/>
      <c r="W84" s="58"/>
      <c r="X84" s="58"/>
      <c r="Y84" s="58"/>
      <c r="Z84" s="59"/>
      <c r="AB84" t="s">
        <v>268</v>
      </c>
    </row>
    <row r="85" spans="1:28" x14ac:dyDescent="0.3">
      <c r="U85" s="57" t="s">
        <v>589</v>
      </c>
      <c r="V85" s="58"/>
      <c r="W85" s="58"/>
      <c r="X85" s="58"/>
      <c r="Y85" s="58"/>
      <c r="Z85" s="59"/>
      <c r="AB85" t="s">
        <v>270</v>
      </c>
    </row>
    <row r="86" spans="1:28" x14ac:dyDescent="0.3">
      <c r="U86" s="80" t="s">
        <v>590</v>
      </c>
      <c r="V86" s="61"/>
      <c r="W86" s="61"/>
      <c r="X86" s="61"/>
      <c r="Y86" s="61"/>
      <c r="Z86" s="62"/>
    </row>
    <row r="92" spans="1:28" x14ac:dyDescent="0.3">
      <c r="B92" s="45"/>
    </row>
  </sheetData>
  <conditionalFormatting sqref="K38">
    <cfRule type="expression" dxfId="473" priority="4">
      <formula>$K$38="Geen reden om in te laten"</formula>
    </cfRule>
    <cfRule type="expression" dxfId="472" priority="5">
      <formula>$K$38="Mogelijke reden om in te laten"</formula>
    </cfRule>
    <cfRule type="expression" dxfId="471" priority="6">
      <formula>$K$38="Sterke reden om in te laten"</formula>
    </cfRule>
  </conditionalFormatting>
  <conditionalFormatting sqref="K39">
    <cfRule type="expression" dxfId="470" priority="1">
      <formula>$K$39="Geen reden om in te laten"</formula>
    </cfRule>
    <cfRule type="expression" dxfId="469" priority="2">
      <formula>$K$39="Mogelijke reden om in te laten"</formula>
    </cfRule>
    <cfRule type="expression" dxfId="468" priority="3">
      <formula>$K$39="Sterke reden om in te laten"</formula>
    </cfRule>
  </conditionalFormatting>
  <conditionalFormatting sqref="M6">
    <cfRule type="expression" dxfId="467" priority="46">
      <formula>$K$6="ja"</formula>
    </cfRule>
    <cfRule type="expression" dxfId="466" priority="47">
      <formula>$K$6="nee"</formula>
    </cfRule>
  </conditionalFormatting>
  <conditionalFormatting sqref="M7">
    <cfRule type="expression" dxfId="465" priority="44">
      <formula>$K$7="ja"</formula>
    </cfRule>
    <cfRule type="expression" dxfId="464" priority="45">
      <formula>$K$7="nee"</formula>
    </cfRule>
  </conditionalFormatting>
  <conditionalFormatting sqref="M10">
    <cfRule type="expression" dxfId="463" priority="42">
      <formula>$K$10="nee"</formula>
    </cfRule>
    <cfRule type="expression" dxfId="462" priority="43">
      <formula>$K$10="ja"</formula>
    </cfRule>
  </conditionalFormatting>
  <conditionalFormatting sqref="M11">
    <cfRule type="expression" dxfId="461" priority="40">
      <formula>$K$11="nee"</formula>
    </cfRule>
    <cfRule type="expression" dxfId="460" priority="41">
      <formula>$K$11="ja"</formula>
    </cfRule>
  </conditionalFormatting>
  <conditionalFormatting sqref="M12">
    <cfRule type="expression" dxfId="459" priority="38">
      <formula>$K$12="nee"</formula>
    </cfRule>
    <cfRule type="expression" dxfId="458" priority="39">
      <formula>$K$12="ja"</formula>
    </cfRule>
  </conditionalFormatting>
  <conditionalFormatting sqref="M13">
    <cfRule type="expression" dxfId="457" priority="36">
      <formula>$K$13="nee"</formula>
    </cfRule>
    <cfRule type="expression" dxfId="456" priority="37">
      <formula>$K$13="ja"</formula>
    </cfRule>
  </conditionalFormatting>
  <conditionalFormatting sqref="M14">
    <cfRule type="expression" dxfId="455" priority="34">
      <formula>$K$14="nee"</formula>
    </cfRule>
    <cfRule type="expression" dxfId="454" priority="35">
      <formula>$K$14="ja"</formula>
    </cfRule>
  </conditionalFormatting>
  <conditionalFormatting sqref="M17">
    <cfRule type="expression" dxfId="453" priority="48">
      <formula>$K$17="ja"</formula>
    </cfRule>
    <cfRule type="expression" dxfId="452" priority="49">
      <formula>$K$17="nee"</formula>
    </cfRule>
  </conditionalFormatting>
  <conditionalFormatting sqref="M19">
    <cfRule type="expression" dxfId="451" priority="50">
      <formula>$K$19="nee"</formula>
    </cfRule>
    <cfRule type="expression" dxfId="450" priority="51">
      <formula>$K$19="ja"</formula>
    </cfRule>
  </conditionalFormatting>
  <conditionalFormatting sqref="N51">
    <cfRule type="expression" dxfId="449" priority="16">
      <formula>$AA$51=3</formula>
    </cfRule>
    <cfRule type="expression" dxfId="448" priority="17">
      <formula>$AA$51=2</formula>
    </cfRule>
    <cfRule type="expression" dxfId="447" priority="18">
      <formula>$AA$51=1</formula>
    </cfRule>
  </conditionalFormatting>
  <conditionalFormatting sqref="N75">
    <cfRule type="expression" dxfId="446" priority="13">
      <formula>$AA$51=1</formula>
    </cfRule>
    <cfRule type="expression" dxfId="445" priority="14">
      <formula>$AA$51=2</formula>
    </cfRule>
    <cfRule type="expression" dxfId="444" priority="15">
      <formula>$AA$51=3</formula>
    </cfRule>
  </conditionalFormatting>
  <conditionalFormatting sqref="N76">
    <cfRule type="expression" dxfId="443" priority="23">
      <formula>$N$76=$AB$76</formula>
    </cfRule>
    <cfRule type="expression" dxfId="442" priority="24">
      <formula>$N$76=$AB$75</formula>
    </cfRule>
  </conditionalFormatting>
  <conditionalFormatting sqref="N82">
    <cfRule type="expression" dxfId="441" priority="19">
      <formula>$N$82=$AB$85</formula>
    </cfRule>
    <cfRule type="expression" dxfId="440" priority="20">
      <formula>$N$82=$AB$84</formula>
    </cfRule>
    <cfRule type="expression" dxfId="439" priority="21">
      <formula>$N$82=$AB$83</formula>
    </cfRule>
    <cfRule type="expression" dxfId="438" priority="22">
      <formula>$N$82=$AB$82</formula>
    </cfRule>
  </conditionalFormatting>
  <conditionalFormatting sqref="O61">
    <cfRule type="expression" dxfId="437" priority="72">
      <formula>$AC$61=2</formula>
    </cfRule>
    <cfRule type="expression" dxfId="436" priority="73">
      <formula>$AC$61=1</formula>
    </cfRule>
  </conditionalFormatting>
  <conditionalFormatting sqref="O64">
    <cfRule type="expression" dxfId="435" priority="11">
      <formula>$AC$64=2</formula>
    </cfRule>
    <cfRule type="expression" dxfId="434" priority="12">
      <formula>$AC$64=1</formula>
    </cfRule>
  </conditionalFormatting>
  <conditionalFormatting sqref="O65">
    <cfRule type="expression" dxfId="433" priority="9">
      <formula>$AC$65=2</formula>
    </cfRule>
    <cfRule type="expression" dxfId="432" priority="10">
      <formula>$AC$65=1</formula>
    </cfRule>
  </conditionalFormatting>
  <conditionalFormatting sqref="O68">
    <cfRule type="expression" dxfId="431" priority="68">
      <formula>$AC$68=2</formula>
    </cfRule>
    <cfRule type="expression" dxfId="430" priority="69">
      <formula>$AC$68=1</formula>
    </cfRule>
  </conditionalFormatting>
  <conditionalFormatting sqref="O69">
    <cfRule type="expression" dxfId="429" priority="60">
      <formula>$AB$69=2</formula>
    </cfRule>
    <cfRule type="expression" dxfId="428" priority="61">
      <formula>$AB$69=1</formula>
    </cfRule>
  </conditionalFormatting>
  <conditionalFormatting sqref="O70">
    <cfRule type="expression" dxfId="427" priority="66">
      <formula>$AC$70=2</formula>
    </cfRule>
    <cfRule type="expression" dxfId="426" priority="67">
      <formula>$AC$70=1</formula>
    </cfRule>
  </conditionalFormatting>
  <conditionalFormatting sqref="O71">
    <cfRule type="expression" dxfId="425" priority="64">
      <formula>$AC$71=2</formula>
    </cfRule>
    <cfRule type="expression" dxfId="424" priority="65">
      <formula>$AC$71=1</formula>
    </cfRule>
  </conditionalFormatting>
  <conditionalFormatting sqref="O72">
    <cfRule type="expression" dxfId="423" priority="62">
      <formula>$AC$72=2</formula>
    </cfRule>
    <cfRule type="expression" dxfId="422" priority="63">
      <formula>$AC$72=1</formula>
    </cfRule>
  </conditionalFormatting>
  <conditionalFormatting sqref="Q58">
    <cfRule type="expression" dxfId="421" priority="7">
      <formula>$Q$58="voldoet niet"</formula>
    </cfRule>
    <cfRule type="expression" dxfId="420" priority="8">
      <formula>$Q$58="voldoet"</formula>
    </cfRule>
  </conditionalFormatting>
  <dataValidations count="9">
    <dataValidation errorStyle="warning" showErrorMessage="1" sqref="K35 K18 K41:K43 K23" xr:uid="{50D4713F-B09F-4140-A6BC-DB6C42142990}"/>
    <dataValidation type="list" allowBlank="1" showInputMessage="1" showErrorMessage="1" sqref="K50" xr:uid="{4843AD57-B5B5-4DBA-AF03-1E9AA3FAA240}">
      <formula1>$AA$32:$AA$34</formula1>
    </dataValidation>
    <dataValidation type="list" allowBlank="1" showInputMessage="1" showErrorMessage="1" sqref="K47" xr:uid="{B6331515-A5A7-4C65-9007-AC69E00F833C}">
      <formula1>$AC$45:$AC$49</formula1>
    </dataValidation>
    <dataValidation type="list" errorStyle="warning" showErrorMessage="1" sqref="K10:K14 K6:K7 K19 K17 J64:J65 J70:J72 J61 J58 K22 K24:K34" xr:uid="{853DEB92-4922-4CE7-8F2C-894AFF510A10}">
      <formula1>$AA$6:$AA$7</formula1>
    </dataValidation>
    <dataValidation type="list" allowBlank="1" showInputMessage="1" showErrorMessage="1" sqref="K48" xr:uid="{B43DDE6B-0204-45D3-97CA-0693BD63B0CB}">
      <formula1>$AD$45:$AD$47</formula1>
    </dataValidation>
    <dataValidation type="list" errorStyle="warning" showErrorMessage="1" sqref="K46" xr:uid="{A8F04305-5D89-49B5-B39D-6C57809F2E1D}">
      <formula1>$AB$45:$AB$50</formula1>
    </dataValidation>
    <dataValidation type="list" allowBlank="1" showInputMessage="1" showErrorMessage="1" sqref="N76" xr:uid="{A7BE4A5E-CF2C-425E-BA25-429AD7ECCE18}">
      <formula1>$AB$75:$AB$76</formula1>
    </dataValidation>
    <dataValidation type="list" allowBlank="1" showInputMessage="1" showErrorMessage="1" sqref="N82" xr:uid="{AFDBF428-423B-4B17-B240-9B95557AE042}">
      <formula1>$AB$82:$AB$85</formula1>
    </dataValidation>
    <dataValidation type="list" allowBlank="1" showInputMessage="1" showErrorMessage="1" sqref="K38:K39" xr:uid="{2C2442D6-78C9-437C-B709-8CBB37ECCB25}">
      <formula1>$P$12:$P$14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4E9A-102E-4C6F-8D5B-8DD68F4E4A2D}">
  <dimension ref="A1:AN92"/>
  <sheetViews>
    <sheetView workbookViewId="0"/>
  </sheetViews>
  <sheetFormatPr defaultRowHeight="13.2" x14ac:dyDescent="0.3"/>
  <cols>
    <col min="1" max="1" width="37.875" customWidth="1"/>
    <col min="9" max="9" width="11.625" customWidth="1"/>
    <col min="27" max="30" width="0" hidden="1" customWidth="1"/>
  </cols>
  <sheetData>
    <row r="1" spans="1:40" ht="19.2" x14ac:dyDescent="0.45">
      <c r="A1" s="36" t="s">
        <v>450</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3" spans="1:40" x14ac:dyDescent="0.3">
      <c r="K3" s="41"/>
      <c r="M3" s="42"/>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508</v>
      </c>
      <c r="K10" s="7"/>
      <c r="M10" s="5"/>
    </row>
    <row r="11" spans="1:40" x14ac:dyDescent="0.3">
      <c r="A11" s="2" t="s">
        <v>509</v>
      </c>
      <c r="K11" s="7"/>
      <c r="M11" s="8"/>
      <c r="O11" s="12" t="s">
        <v>209</v>
      </c>
      <c r="P11" s="13"/>
      <c r="Q11" s="13"/>
      <c r="R11" s="13"/>
      <c r="S11" s="14"/>
    </row>
    <row r="12" spans="1:40" x14ac:dyDescent="0.3">
      <c r="A12" s="2" t="s">
        <v>510</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447</v>
      </c>
      <c r="J17" s="1"/>
      <c r="K17" s="7"/>
      <c r="M17" s="9"/>
    </row>
    <row r="18" spans="1:25" ht="13.8" thickBot="1" x14ac:dyDescent="0.35"/>
    <row r="19" spans="1:25" ht="13.8" thickBot="1" x14ac:dyDescent="0.35">
      <c r="A19" t="s">
        <v>451</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29" ht="13.8" thickBot="1" x14ac:dyDescent="0.35">
      <c r="N49" s="2"/>
      <c r="R49" s="18"/>
      <c r="S49" s="19" t="s">
        <v>335</v>
      </c>
      <c r="T49" s="19"/>
      <c r="U49" s="20"/>
      <c r="AB49" t="s">
        <v>336</v>
      </c>
      <c r="AC49" t="s">
        <v>299</v>
      </c>
    </row>
    <row r="50" spans="1:29" ht="13.8" thickBot="1" x14ac:dyDescent="0.35">
      <c r="N50" s="2" t="s">
        <v>337</v>
      </c>
      <c r="AB50" t="s">
        <v>338</v>
      </c>
    </row>
    <row r="51" spans="1:29" ht="13.8" thickBot="1" x14ac:dyDescent="0.35">
      <c r="N51" s="9"/>
      <c r="AA51">
        <f>IF(OR(OR(AA48=2,AA48=1),OR(AA47=1,AA47=2,AA47=3)),3,IF(OR(AA48=3,OR(AA47=5,AA47=4)),2,0))</f>
        <v>0</v>
      </c>
    </row>
    <row r="53" spans="1:29" s="10" customFormat="1" x14ac:dyDescent="0.3">
      <c r="A53" s="22" t="s">
        <v>339</v>
      </c>
    </row>
    <row r="54" spans="1:29" x14ac:dyDescent="0.3">
      <c r="A54" s="1"/>
      <c r="J54" s="21" t="s">
        <v>278</v>
      </c>
    </row>
    <row r="55" spans="1:29" x14ac:dyDescent="0.3">
      <c r="A55" s="2" t="s">
        <v>619</v>
      </c>
    </row>
    <row r="56" spans="1:29" x14ac:dyDescent="0.3">
      <c r="A56" s="2"/>
      <c r="O56" s="2" t="s">
        <v>341</v>
      </c>
    </row>
    <row r="57" spans="1:29" x14ac:dyDescent="0.3">
      <c r="A57" t="s">
        <v>366</v>
      </c>
      <c r="J57" t="s">
        <v>343</v>
      </c>
      <c r="K57" t="s">
        <v>344</v>
      </c>
      <c r="M57" t="s">
        <v>628</v>
      </c>
      <c r="O57" s="2" t="s">
        <v>345</v>
      </c>
      <c r="Q57" s="2" t="s">
        <v>346</v>
      </c>
    </row>
    <row r="58" spans="1:29" x14ac:dyDescent="0.3">
      <c r="B58" t="s">
        <v>367</v>
      </c>
      <c r="J58" s="7"/>
      <c r="K58" t="s">
        <v>98</v>
      </c>
      <c r="L58" t="s">
        <v>98</v>
      </c>
      <c r="Q58" s="10" t="str">
        <f t="shared" ref="Q58" si="1">IF(AC58=0,"",IF(AC58=1,"voldoet niet",IF(AC58=2,"voldoet")))</f>
        <v/>
      </c>
      <c r="AC58">
        <f>IF(J58="",0,IF(J58="ja",1,2))</f>
        <v>0</v>
      </c>
    </row>
    <row r="59" spans="1:29" ht="13.8" thickBot="1" x14ac:dyDescent="0.35">
      <c r="B59" s="2" t="s">
        <v>368</v>
      </c>
    </row>
    <row r="60" spans="1:29" ht="13.8" thickBot="1" x14ac:dyDescent="0.35">
      <c r="A60" t="s">
        <v>369</v>
      </c>
      <c r="R60" s="12" t="s">
        <v>209</v>
      </c>
      <c r="S60" s="13"/>
      <c r="T60" s="13"/>
      <c r="U60" s="14"/>
    </row>
    <row r="61" spans="1:29" ht="13.8" thickBot="1" x14ac:dyDescent="0.35">
      <c r="B61" t="s">
        <v>370</v>
      </c>
      <c r="J61" s="7"/>
      <c r="K61" t="s">
        <v>98</v>
      </c>
      <c r="L61" t="s">
        <v>98</v>
      </c>
      <c r="O61" s="9"/>
      <c r="R61" s="15"/>
      <c r="S61" t="s">
        <v>330</v>
      </c>
      <c r="U61" s="16"/>
      <c r="AC61">
        <f t="shared" ref="AC61:AC72" si="2">IF(J61="",0,IF(J61="ja",1,2))</f>
        <v>0</v>
      </c>
    </row>
    <row r="62" spans="1:29" ht="13.8" thickBot="1" x14ac:dyDescent="0.35">
      <c r="B62" s="2" t="s">
        <v>371</v>
      </c>
      <c r="R62" s="47"/>
      <c r="S62" s="19" t="s">
        <v>333</v>
      </c>
      <c r="T62" s="19"/>
      <c r="U62" s="20"/>
    </row>
    <row r="63" spans="1:29" ht="13.8" thickBot="1" x14ac:dyDescent="0.35">
      <c r="A63" t="s">
        <v>372</v>
      </c>
    </row>
    <row r="64" spans="1:29" x14ac:dyDescent="0.3">
      <c r="B64" t="s">
        <v>373</v>
      </c>
      <c r="J64" s="7"/>
      <c r="K64" t="s">
        <v>98</v>
      </c>
      <c r="L64" t="s">
        <v>98</v>
      </c>
      <c r="O64" s="5"/>
      <c r="R64" s="54" t="s">
        <v>551</v>
      </c>
      <c r="S64" s="55"/>
      <c r="T64" s="55"/>
      <c r="U64" s="55"/>
      <c r="V64" s="55"/>
      <c r="W64" s="55"/>
      <c r="X64" s="55"/>
      <c r="Y64" s="55"/>
      <c r="Z64" s="56"/>
      <c r="AC64">
        <f t="shared" ref="AC64:AC65" si="3">IF(J64="",0,IF(J64="ja",1,2))</f>
        <v>0</v>
      </c>
    </row>
    <row r="65" spans="1:29" ht="13.8" thickBot="1" x14ac:dyDescent="0.35">
      <c r="B65" t="s">
        <v>374</v>
      </c>
      <c r="J65" s="7"/>
      <c r="K65" t="s">
        <v>98</v>
      </c>
      <c r="L65" t="s">
        <v>98</v>
      </c>
      <c r="O65" s="6"/>
      <c r="R65" s="67" t="s">
        <v>552</v>
      </c>
      <c r="S65" s="61"/>
      <c r="T65" s="61"/>
      <c r="U65" s="61"/>
      <c r="V65" s="61"/>
      <c r="W65" s="61"/>
      <c r="X65" s="61"/>
      <c r="Y65" s="61"/>
      <c r="Z65" s="62"/>
      <c r="AC65">
        <f t="shared" si="3"/>
        <v>0</v>
      </c>
    </row>
    <row r="66" spans="1:29" x14ac:dyDescent="0.3">
      <c r="C66" t="s">
        <v>375</v>
      </c>
    </row>
    <row r="67" spans="1:29" ht="13.8" thickBot="1" x14ac:dyDescent="0.35">
      <c r="A67" s="66" t="s">
        <v>376</v>
      </c>
      <c r="B67" s="143"/>
      <c r="C67" s="66"/>
      <c r="R67" s="54" t="s">
        <v>546</v>
      </c>
      <c r="S67" s="55"/>
      <c r="T67" s="55"/>
      <c r="U67" s="55"/>
      <c r="V67" s="55"/>
      <c r="W67" s="55"/>
      <c r="X67" s="55"/>
      <c r="Y67" s="55"/>
      <c r="Z67" s="56"/>
    </row>
    <row r="68" spans="1:29" x14ac:dyDescent="0.3">
      <c r="A68" s="66"/>
      <c r="B68" s="66" t="s">
        <v>377</v>
      </c>
      <c r="J68" s="40"/>
      <c r="K68" s="7"/>
      <c r="O68" s="5"/>
      <c r="R68" s="57" t="s">
        <v>547</v>
      </c>
      <c r="S68" s="58"/>
      <c r="T68" s="58"/>
      <c r="U68" s="58"/>
      <c r="V68" s="58"/>
      <c r="W68" s="58"/>
      <c r="X68" s="58"/>
      <c r="Y68" s="58"/>
      <c r="Z68" s="59"/>
      <c r="AC68">
        <f>IF(OR(J68="",K68=""),0,IF(J68&lt;K68,2,1))</f>
        <v>0</v>
      </c>
    </row>
    <row r="69" spans="1:29" x14ac:dyDescent="0.3">
      <c r="A69" s="66"/>
      <c r="B69" s="66" t="s">
        <v>378</v>
      </c>
      <c r="J69" s="40"/>
      <c r="K69" s="7"/>
      <c r="M69">
        <v>100</v>
      </c>
      <c r="N69" s="23"/>
      <c r="O69" s="8"/>
      <c r="R69" s="57" t="s">
        <v>548</v>
      </c>
      <c r="S69" s="58"/>
      <c r="T69" s="58"/>
      <c r="U69" s="58"/>
      <c r="V69" s="58"/>
      <c r="W69" s="58"/>
      <c r="X69" s="58"/>
      <c r="Y69" s="58"/>
      <c r="Z69" s="59"/>
      <c r="AB69">
        <f>IF(OR(K69="",J69=""),0,IF(OR(AND(K69&gt;L69,K69&lt;=M69,J69&gt;L69,J69&lt;=M69),AND(K69&lt;L69,J69&lt;L69),AND(K69&gt;M69,J69&gt;M69)),2,1))</f>
        <v>0</v>
      </c>
    </row>
    <row r="70" spans="1:29" x14ac:dyDescent="0.3">
      <c r="A70" s="66"/>
      <c r="B70" s="66" t="s">
        <v>379</v>
      </c>
      <c r="J70" s="7"/>
      <c r="O70" s="8"/>
      <c r="R70" s="57" t="s">
        <v>549</v>
      </c>
      <c r="S70" s="58"/>
      <c r="T70" s="58"/>
      <c r="U70" s="58"/>
      <c r="V70" s="58"/>
      <c r="W70" s="58"/>
      <c r="X70" s="58"/>
      <c r="Y70" s="58"/>
      <c r="Z70" s="59"/>
      <c r="AC70">
        <f>IF(J70="",0,IF(J70="ja",1,2))</f>
        <v>0</v>
      </c>
    </row>
    <row r="71" spans="1:29" x14ac:dyDescent="0.3">
      <c r="A71" s="66"/>
      <c r="B71" s="66" t="s">
        <v>380</v>
      </c>
      <c r="J71" s="7"/>
      <c r="O71" s="8"/>
      <c r="R71" s="57" t="s">
        <v>550</v>
      </c>
      <c r="S71" s="58"/>
      <c r="T71" s="58"/>
      <c r="U71" s="58"/>
      <c r="V71" s="58"/>
      <c r="W71" s="58"/>
      <c r="X71" s="58"/>
      <c r="Y71" s="58"/>
      <c r="Z71" s="59"/>
      <c r="AC71">
        <f>IF(J71="",0,IF(J71="ja",1,2))</f>
        <v>0</v>
      </c>
    </row>
    <row r="72" spans="1:29" ht="13.8" thickBot="1" x14ac:dyDescent="0.35">
      <c r="A72" s="66"/>
      <c r="B72" s="66" t="s">
        <v>381</v>
      </c>
      <c r="J72" s="7"/>
      <c r="O72" s="6"/>
      <c r="R72" s="67" t="s">
        <v>583</v>
      </c>
      <c r="S72" s="61"/>
      <c r="T72" s="61"/>
      <c r="U72" s="61"/>
      <c r="V72" s="61"/>
      <c r="W72" s="61"/>
      <c r="X72" s="61"/>
      <c r="Y72" s="61"/>
      <c r="Z72" s="62"/>
      <c r="AC72">
        <f t="shared" si="2"/>
        <v>0</v>
      </c>
    </row>
    <row r="74" spans="1:29" s="25" customFormat="1" ht="13.8" thickBot="1" x14ac:dyDescent="0.35">
      <c r="A74" s="24" t="s">
        <v>62</v>
      </c>
      <c r="O74" s="26"/>
      <c r="AA74" s="27"/>
    </row>
    <row r="75" spans="1:29" x14ac:dyDescent="0.3">
      <c r="A75" s="1" t="s">
        <v>325</v>
      </c>
      <c r="N75" s="5" t="str">
        <f>IF(AA51=1,"Niet inlaten",IF(AA51=2,"Inlaat is geen probleem",IF(AA51=3,"Aandachtspunt","")))</f>
        <v/>
      </c>
      <c r="Q75" s="12" t="s">
        <v>209</v>
      </c>
      <c r="R75" s="13"/>
      <c r="S75" s="13"/>
      <c r="T75" s="14"/>
      <c r="V75" s="54" t="s">
        <v>382</v>
      </c>
      <c r="W75" s="55"/>
      <c r="X75" s="55"/>
      <c r="Y75" s="55"/>
      <c r="Z75" s="56"/>
      <c r="AB75" t="s">
        <v>330</v>
      </c>
    </row>
    <row r="76" spans="1:29" ht="13.8" thickBot="1" x14ac:dyDescent="0.35">
      <c r="A76" s="1" t="s">
        <v>339</v>
      </c>
      <c r="N76" s="85"/>
      <c r="Q76" s="15"/>
      <c r="R76" t="s">
        <v>330</v>
      </c>
      <c r="T76" s="16"/>
      <c r="V76" s="57" t="s">
        <v>383</v>
      </c>
      <c r="W76" s="58"/>
      <c r="X76" s="58"/>
      <c r="Y76" s="58"/>
      <c r="Z76" s="59"/>
      <c r="AB76" t="s">
        <v>333</v>
      </c>
    </row>
    <row r="77" spans="1:29" x14ac:dyDescent="0.3">
      <c r="A77" s="1"/>
      <c r="Q77" s="17"/>
      <c r="R77" t="s">
        <v>333</v>
      </c>
      <c r="T77" s="16"/>
      <c r="V77" s="57" t="s">
        <v>384</v>
      </c>
      <c r="W77" s="58"/>
      <c r="X77" s="58"/>
      <c r="Y77" s="58"/>
      <c r="Z77" s="59"/>
    </row>
    <row r="78" spans="1:29" ht="13.8" thickBot="1" x14ac:dyDescent="0.35">
      <c r="A78" s="1"/>
      <c r="Q78" s="18"/>
      <c r="R78" s="19" t="s">
        <v>335</v>
      </c>
      <c r="S78" s="19"/>
      <c r="T78" s="20"/>
      <c r="V78" s="57" t="s">
        <v>559</v>
      </c>
      <c r="W78" s="58"/>
      <c r="X78" s="58"/>
      <c r="Y78" s="58"/>
      <c r="Z78" s="59"/>
    </row>
    <row r="79" spans="1:29" s="81" customFormat="1" ht="13.8" thickBot="1" x14ac:dyDescent="0.35">
      <c r="A79" s="82"/>
      <c r="V79" s="146" t="s">
        <v>584</v>
      </c>
      <c r="W79" s="147"/>
      <c r="X79" s="147"/>
      <c r="Y79" s="147"/>
      <c r="Z79" s="148"/>
    </row>
    <row r="80" spans="1:29" ht="13.8" thickTop="1" x14ac:dyDescent="0.3">
      <c r="A80" s="1"/>
    </row>
    <row r="81" spans="1:28" s="25" customFormat="1" ht="13.8" thickBot="1" x14ac:dyDescent="0.35">
      <c r="A81" s="24" t="s">
        <v>63</v>
      </c>
      <c r="O81" s="26"/>
      <c r="AA81" s="27"/>
    </row>
    <row r="82" spans="1:28" ht="13.8" thickBot="1" x14ac:dyDescent="0.35">
      <c r="A82" t="s">
        <v>477</v>
      </c>
      <c r="N82" s="89"/>
      <c r="U82" s="54" t="s">
        <v>385</v>
      </c>
      <c r="V82" s="55"/>
      <c r="W82" s="55"/>
      <c r="X82" s="55"/>
      <c r="Y82" s="55"/>
      <c r="Z82" s="56"/>
      <c r="AB82" t="s">
        <v>263</v>
      </c>
    </row>
    <row r="83" spans="1:28" x14ac:dyDescent="0.3">
      <c r="U83" s="57" t="s">
        <v>386</v>
      </c>
      <c r="V83" s="58"/>
      <c r="W83" s="58"/>
      <c r="X83" s="58"/>
      <c r="Y83" s="58"/>
      <c r="Z83" s="59"/>
      <c r="AB83" t="s">
        <v>265</v>
      </c>
    </row>
    <row r="84" spans="1:28" x14ac:dyDescent="0.3">
      <c r="U84" s="57" t="s">
        <v>588</v>
      </c>
      <c r="V84" s="58"/>
      <c r="W84" s="58"/>
      <c r="X84" s="58"/>
      <c r="Y84" s="58"/>
      <c r="Z84" s="59"/>
      <c r="AB84" t="s">
        <v>268</v>
      </c>
    </row>
    <row r="85" spans="1:28" x14ac:dyDescent="0.3">
      <c r="U85" s="57" t="s">
        <v>589</v>
      </c>
      <c r="V85" s="58"/>
      <c r="W85" s="58"/>
      <c r="X85" s="58"/>
      <c r="Y85" s="58"/>
      <c r="Z85" s="59"/>
      <c r="AB85" t="s">
        <v>270</v>
      </c>
    </row>
    <row r="86" spans="1:28" x14ac:dyDescent="0.3">
      <c r="U86" s="80" t="s">
        <v>590</v>
      </c>
      <c r="V86" s="61"/>
      <c r="W86" s="61"/>
      <c r="X86" s="61"/>
      <c r="Y86" s="61"/>
      <c r="Z86" s="62"/>
    </row>
    <row r="92" spans="1:28" x14ac:dyDescent="0.3">
      <c r="B92" s="45"/>
    </row>
  </sheetData>
  <conditionalFormatting sqref="K38">
    <cfRule type="expression" dxfId="419" priority="4">
      <formula>$K$38="Geen reden om in te laten"</formula>
    </cfRule>
    <cfRule type="expression" dxfId="418" priority="5">
      <formula>$K$38="Mogelijke reden om in te laten"</formula>
    </cfRule>
    <cfRule type="expression" dxfId="417" priority="6">
      <formula>$K$38="Sterke reden om in te laten"</formula>
    </cfRule>
  </conditionalFormatting>
  <conditionalFormatting sqref="K39">
    <cfRule type="expression" dxfId="416" priority="1">
      <formula>$K$39="Geen reden om in te laten"</formula>
    </cfRule>
    <cfRule type="expression" dxfId="415" priority="2">
      <formula>$K$39="Mogelijke reden om in te laten"</formula>
    </cfRule>
    <cfRule type="expression" dxfId="414" priority="3">
      <formula>$K$39="Sterke reden om in te laten"</formula>
    </cfRule>
  </conditionalFormatting>
  <conditionalFormatting sqref="M6">
    <cfRule type="expression" dxfId="413" priority="55">
      <formula>$K$6="ja"</formula>
    </cfRule>
    <cfRule type="expression" dxfId="412" priority="56">
      <formula>$K$6="nee"</formula>
    </cfRule>
  </conditionalFormatting>
  <conditionalFormatting sqref="M7">
    <cfRule type="expression" dxfId="411" priority="53">
      <formula>$K$7="ja"</formula>
    </cfRule>
    <cfRule type="expression" dxfId="410" priority="54">
      <formula>$K$7="nee"</formula>
    </cfRule>
  </conditionalFormatting>
  <conditionalFormatting sqref="M10">
    <cfRule type="expression" dxfId="409" priority="51">
      <formula>$K$10="nee"</formula>
    </cfRule>
    <cfRule type="expression" dxfId="408" priority="52">
      <formula>$K$10="ja"</formula>
    </cfRule>
  </conditionalFormatting>
  <conditionalFormatting sqref="M11">
    <cfRule type="expression" dxfId="407" priority="49">
      <formula>$K$11="nee"</formula>
    </cfRule>
    <cfRule type="expression" dxfId="406" priority="50">
      <formula>$K$11="ja"</formula>
    </cfRule>
  </conditionalFormatting>
  <conditionalFormatting sqref="M12">
    <cfRule type="expression" dxfId="405" priority="47">
      <formula>$K$12="nee"</formula>
    </cfRule>
    <cfRule type="expression" dxfId="404" priority="48">
      <formula>$K$12="ja"</formula>
    </cfRule>
  </conditionalFormatting>
  <conditionalFormatting sqref="M13">
    <cfRule type="expression" dxfId="403" priority="45">
      <formula>$K$13="nee"</formula>
    </cfRule>
    <cfRule type="expression" dxfId="402" priority="46">
      <formula>$K$13="ja"</formula>
    </cfRule>
  </conditionalFormatting>
  <conditionalFormatting sqref="M14">
    <cfRule type="expression" dxfId="401" priority="43">
      <formula>$K$14="nee"</formula>
    </cfRule>
    <cfRule type="expression" dxfId="400" priority="44">
      <formula>$K$14="ja"</formula>
    </cfRule>
  </conditionalFormatting>
  <conditionalFormatting sqref="M17">
    <cfRule type="expression" dxfId="399" priority="57">
      <formula>$K$17="ja"</formula>
    </cfRule>
    <cfRule type="expression" dxfId="398" priority="58">
      <formula>$K$17="nee"</formula>
    </cfRule>
  </conditionalFormatting>
  <conditionalFormatting sqref="M19">
    <cfRule type="expression" dxfId="397" priority="59">
      <formula>$K$19="nee"</formula>
    </cfRule>
    <cfRule type="expression" dxfId="396" priority="60">
      <formula>$K$19="ja"</formula>
    </cfRule>
  </conditionalFormatting>
  <conditionalFormatting sqref="N51">
    <cfRule type="expression" dxfId="395" priority="34">
      <formula>$AA$51=3</formula>
    </cfRule>
    <cfRule type="expression" dxfId="394" priority="35">
      <formula>$AA$51=2</formula>
    </cfRule>
    <cfRule type="expression" dxfId="393" priority="36">
      <formula>$AA$51=1</formula>
    </cfRule>
  </conditionalFormatting>
  <conditionalFormatting sqref="N75">
    <cfRule type="expression" dxfId="392" priority="13">
      <formula>$AA$51=1</formula>
    </cfRule>
    <cfRule type="expression" dxfId="391" priority="14">
      <formula>$AA$51=2</formula>
    </cfRule>
    <cfRule type="expression" dxfId="390" priority="15">
      <formula>$AA$51=3</formula>
    </cfRule>
  </conditionalFormatting>
  <conditionalFormatting sqref="N76">
    <cfRule type="expression" dxfId="389" priority="20">
      <formula>$N$76=$AB$76</formula>
    </cfRule>
    <cfRule type="expression" dxfId="388" priority="21">
      <formula>$N$76=$AB$75</formula>
    </cfRule>
  </conditionalFormatting>
  <conditionalFormatting sqref="N82">
    <cfRule type="expression" dxfId="387" priority="16">
      <formula>$N$82=$AB$85</formula>
    </cfRule>
    <cfRule type="expression" dxfId="386" priority="17">
      <formula>$N$82=$AB$84</formula>
    </cfRule>
    <cfRule type="expression" dxfId="385" priority="18">
      <formula>$N$82=$AB$83</formula>
    </cfRule>
    <cfRule type="expression" dxfId="384" priority="19">
      <formula>$N$82=$AB$82</formula>
    </cfRule>
  </conditionalFormatting>
  <conditionalFormatting sqref="O61">
    <cfRule type="expression" dxfId="383" priority="81">
      <formula>$AC$61=2</formula>
    </cfRule>
    <cfRule type="expression" dxfId="382" priority="82">
      <formula>$AC$61=1</formula>
    </cfRule>
  </conditionalFormatting>
  <conditionalFormatting sqref="O64">
    <cfRule type="expression" dxfId="381" priority="11">
      <formula>$AC$64=2</formula>
    </cfRule>
    <cfRule type="expression" dxfId="380" priority="12">
      <formula>$AC$64=1</formula>
    </cfRule>
  </conditionalFormatting>
  <conditionalFormatting sqref="O65">
    <cfRule type="expression" dxfId="379" priority="9">
      <formula>$AC$65=2</formula>
    </cfRule>
    <cfRule type="expression" dxfId="378" priority="10">
      <formula>$AC$65=1</formula>
    </cfRule>
  </conditionalFormatting>
  <conditionalFormatting sqref="O68">
    <cfRule type="expression" dxfId="377" priority="77">
      <formula>$AC$68=2</formula>
    </cfRule>
    <cfRule type="expression" dxfId="376" priority="78">
      <formula>$AC$68=1</formula>
    </cfRule>
  </conditionalFormatting>
  <conditionalFormatting sqref="O69">
    <cfRule type="expression" dxfId="375" priority="69">
      <formula>$AB$69=2</formula>
    </cfRule>
    <cfRule type="expression" dxfId="374" priority="70">
      <formula>$AB$69=1</formula>
    </cfRule>
  </conditionalFormatting>
  <conditionalFormatting sqref="O70">
    <cfRule type="expression" dxfId="373" priority="75">
      <formula>$AC$70=2</formula>
    </cfRule>
    <cfRule type="expression" dxfId="372" priority="76">
      <formula>$AC$70=1</formula>
    </cfRule>
  </conditionalFormatting>
  <conditionalFormatting sqref="O71">
    <cfRule type="expression" dxfId="371" priority="73">
      <formula>$AC$71=2</formula>
    </cfRule>
    <cfRule type="expression" dxfId="370" priority="74">
      <formula>$AC$71=1</formula>
    </cfRule>
  </conditionalFormatting>
  <conditionalFormatting sqref="O72">
    <cfRule type="expression" dxfId="369" priority="71">
      <formula>$AC$72=2</formula>
    </cfRule>
    <cfRule type="expression" dxfId="368" priority="72">
      <formula>$AC$72=1</formula>
    </cfRule>
  </conditionalFormatting>
  <conditionalFormatting sqref="Q58">
    <cfRule type="expression" dxfId="367" priority="7">
      <formula>$Q$58="voldoet niet"</formula>
    </cfRule>
    <cfRule type="expression" dxfId="366" priority="8">
      <formula>$Q$58="voldoet"</formula>
    </cfRule>
  </conditionalFormatting>
  <dataValidations count="10">
    <dataValidation errorStyle="warning" showErrorMessage="1" sqref="K35 K3 K18 K41:K43 K23" xr:uid="{469146ED-9E8C-4C71-BBA1-331C6769787C}"/>
    <dataValidation type="list" errorStyle="warning" allowBlank="1" showErrorMessage="1" sqref="K11" xr:uid="{55403350-F460-4CBB-B5C2-4AB6806EED2F}">
      <formula1>$AA$6:$AA$7</formula1>
    </dataValidation>
    <dataValidation type="list" errorStyle="warning" showErrorMessage="1" sqref="K12:K14 K6:K7 K19 K17 K10 J61 J58 J64:J65 J70:J72 K22 K24:K34" xr:uid="{6D392AA6-1042-461E-966C-61C59982BEFB}">
      <formula1>$AA$6:$AA$7</formula1>
    </dataValidation>
    <dataValidation type="list" allowBlank="1" showInputMessage="1" showErrorMessage="1" sqref="K50" xr:uid="{460CD2EF-1BDE-4B8E-BFEA-E75EB227C07C}">
      <formula1>$AA$32:$AA$34</formula1>
    </dataValidation>
    <dataValidation type="list" allowBlank="1" showInputMessage="1" showErrorMessage="1" sqref="K47" xr:uid="{5C26E11A-C0CB-4944-85BF-1892DFD7D49D}">
      <formula1>$AC$45:$AC$49</formula1>
    </dataValidation>
    <dataValidation type="list" allowBlank="1" showInputMessage="1" showErrorMessage="1" sqref="K48" xr:uid="{632E2648-F75A-450F-8C3A-25AFCC20880E}">
      <formula1>$AD$45:$AD$47</formula1>
    </dataValidation>
    <dataValidation type="list" errorStyle="warning" showErrorMessage="1" sqref="K46" xr:uid="{2AFFE816-AA14-4A84-AA4D-9A97031E9572}">
      <formula1>$AB$45:$AB$50</formula1>
    </dataValidation>
    <dataValidation type="list" allowBlank="1" showInputMessage="1" showErrorMessage="1" sqref="N82" xr:uid="{51B0884F-3F4B-4133-98E0-DF13F9C4AB7B}">
      <formula1>$AB$82:$AB$85</formula1>
    </dataValidation>
    <dataValidation type="list" allowBlank="1" showInputMessage="1" showErrorMessage="1" sqref="N76" xr:uid="{AEFD73F2-C424-4517-A48A-F7B1817F3E8C}">
      <formula1>$AB$75:$AB$76</formula1>
    </dataValidation>
    <dataValidation type="list" allowBlank="1" showInputMessage="1" showErrorMessage="1" sqref="K38:K39" xr:uid="{93CFA379-9BB1-4853-98C9-D13492CEE089}">
      <formula1>$P$12:$P$14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93011-6A1A-4D1A-A73D-DCE9E35CC206}">
  <dimension ref="A1:AN90"/>
  <sheetViews>
    <sheetView workbookViewId="0"/>
  </sheetViews>
  <sheetFormatPr defaultRowHeight="13.2" x14ac:dyDescent="0.3"/>
  <cols>
    <col min="1" max="1" width="37.5" customWidth="1"/>
    <col min="9" max="9" width="11.625" customWidth="1"/>
    <col min="27" max="30" width="0" hidden="1" customWidth="1"/>
  </cols>
  <sheetData>
    <row r="1" spans="1:40" ht="19.2" x14ac:dyDescent="0.45">
      <c r="A1" s="36" t="s">
        <v>452</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511</v>
      </c>
      <c r="K10" s="7"/>
      <c r="M10" s="5"/>
    </row>
    <row r="11" spans="1:40" x14ac:dyDescent="0.3">
      <c r="A11" s="2" t="s">
        <v>512</v>
      </c>
      <c r="K11" s="7"/>
      <c r="M11" s="8"/>
      <c r="O11" s="12" t="s">
        <v>209</v>
      </c>
      <c r="P11" s="13"/>
      <c r="Q11" s="13"/>
      <c r="R11" s="13"/>
      <c r="S11" s="14"/>
    </row>
    <row r="12" spans="1:40" x14ac:dyDescent="0.3">
      <c r="A12" s="2" t="s">
        <v>513</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428</v>
      </c>
      <c r="J17" s="1"/>
      <c r="K17" s="7"/>
      <c r="M17" s="9"/>
    </row>
    <row r="18" spans="1:25" ht="13.8" thickBot="1" x14ac:dyDescent="0.35"/>
    <row r="19" spans="1:25" ht="13.8" thickBot="1" x14ac:dyDescent="0.35">
      <c r="A19" s="2" t="s">
        <v>403</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29" ht="13.8" thickBot="1" x14ac:dyDescent="0.35">
      <c r="N49" s="2"/>
      <c r="R49" s="18"/>
      <c r="S49" s="19" t="s">
        <v>335</v>
      </c>
      <c r="T49" s="19"/>
      <c r="U49" s="20"/>
      <c r="AB49" t="s">
        <v>336</v>
      </c>
      <c r="AC49" t="s">
        <v>299</v>
      </c>
    </row>
    <row r="50" spans="1:29" ht="13.8" thickBot="1" x14ac:dyDescent="0.35">
      <c r="N50" s="2" t="s">
        <v>337</v>
      </c>
      <c r="AB50" t="s">
        <v>338</v>
      </c>
    </row>
    <row r="51" spans="1:29" ht="13.8" thickBot="1" x14ac:dyDescent="0.35">
      <c r="N51" s="9"/>
      <c r="AA51">
        <f>IF(OR(OR(AA48=2,AA48=1),OR(AA47=1,AA47=2,AA47=3)),3,IF(OR(AA48=3,OR(AA47=5,AA47=4)),2,0))</f>
        <v>0</v>
      </c>
    </row>
    <row r="53" spans="1:29" s="10" customFormat="1" x14ac:dyDescent="0.3">
      <c r="A53" s="22" t="s">
        <v>339</v>
      </c>
    </row>
    <row r="54" spans="1:29" x14ac:dyDescent="0.3">
      <c r="A54" s="1"/>
      <c r="J54" s="21" t="s">
        <v>278</v>
      </c>
    </row>
    <row r="55" spans="1:29" x14ac:dyDescent="0.3">
      <c r="A55" s="2" t="s">
        <v>449</v>
      </c>
    </row>
    <row r="56" spans="1:29" x14ac:dyDescent="0.3">
      <c r="A56" s="2"/>
      <c r="O56" s="2" t="s">
        <v>341</v>
      </c>
    </row>
    <row r="57" spans="1:29" x14ac:dyDescent="0.3">
      <c r="A57" t="s">
        <v>366</v>
      </c>
      <c r="J57" t="s">
        <v>343</v>
      </c>
      <c r="K57" t="s">
        <v>344</v>
      </c>
      <c r="M57" t="s">
        <v>628</v>
      </c>
      <c r="O57" s="2" t="s">
        <v>345</v>
      </c>
      <c r="Q57" s="2" t="s">
        <v>346</v>
      </c>
    </row>
    <row r="58" spans="1:29" x14ac:dyDescent="0.3">
      <c r="B58" t="s">
        <v>367</v>
      </c>
      <c r="J58" s="7"/>
      <c r="K58" t="s">
        <v>98</v>
      </c>
      <c r="L58" t="s">
        <v>98</v>
      </c>
      <c r="Q58" s="10" t="str">
        <f t="shared" ref="Q58" si="1">IF(AC58=0,"",IF(AC58=1,"voldoet niet",IF(AC58=2,"voldoet")))</f>
        <v/>
      </c>
      <c r="AC58">
        <f>IF(J58="",0,IF(J58="ja",1,2))</f>
        <v>0</v>
      </c>
    </row>
    <row r="59" spans="1:29" ht="13.8" thickBot="1" x14ac:dyDescent="0.35">
      <c r="B59" s="2" t="s">
        <v>368</v>
      </c>
    </row>
    <row r="60" spans="1:29" ht="13.8" thickBot="1" x14ac:dyDescent="0.35">
      <c r="A60" t="s">
        <v>369</v>
      </c>
      <c r="R60" s="12" t="s">
        <v>209</v>
      </c>
      <c r="S60" s="13"/>
      <c r="T60" s="13"/>
      <c r="U60" s="14"/>
    </row>
    <row r="61" spans="1:29" ht="13.8" thickBot="1" x14ac:dyDescent="0.35">
      <c r="B61" t="s">
        <v>370</v>
      </c>
      <c r="J61" s="7"/>
      <c r="K61" t="s">
        <v>98</v>
      </c>
      <c r="L61" t="s">
        <v>98</v>
      </c>
      <c r="O61" s="9"/>
      <c r="R61" s="15"/>
      <c r="S61" t="s">
        <v>330</v>
      </c>
      <c r="U61" s="16"/>
      <c r="AC61">
        <f t="shared" ref="AC61:AC72" si="2">IF(J61="",0,IF(J61="ja",1,2))</f>
        <v>0</v>
      </c>
    </row>
    <row r="62" spans="1:29" ht="13.8" thickBot="1" x14ac:dyDescent="0.35">
      <c r="B62" s="2" t="s">
        <v>371</v>
      </c>
      <c r="R62" s="47"/>
      <c r="S62" s="19" t="s">
        <v>333</v>
      </c>
      <c r="T62" s="19"/>
      <c r="U62" s="20"/>
    </row>
    <row r="63" spans="1:29" ht="13.8" thickBot="1" x14ac:dyDescent="0.35">
      <c r="A63" t="s">
        <v>372</v>
      </c>
    </row>
    <row r="64" spans="1:29" x14ac:dyDescent="0.3">
      <c r="B64" t="s">
        <v>373</v>
      </c>
      <c r="J64" s="7"/>
      <c r="K64" t="s">
        <v>98</v>
      </c>
      <c r="L64" t="s">
        <v>98</v>
      </c>
      <c r="O64" s="5"/>
      <c r="R64" s="54" t="s">
        <v>551</v>
      </c>
      <c r="S64" s="55"/>
      <c r="T64" s="55"/>
      <c r="U64" s="55"/>
      <c r="V64" s="55"/>
      <c r="W64" s="55"/>
      <c r="X64" s="55"/>
      <c r="Y64" s="55"/>
      <c r="Z64" s="56"/>
      <c r="AC64">
        <f t="shared" ref="AC64:AC65" si="3">IF(J64="",0,IF(J64="ja",1,2))</f>
        <v>0</v>
      </c>
    </row>
    <row r="65" spans="1:29" ht="13.8" thickBot="1" x14ac:dyDescent="0.35">
      <c r="B65" t="s">
        <v>374</v>
      </c>
      <c r="J65" s="7"/>
      <c r="K65" t="s">
        <v>98</v>
      </c>
      <c r="L65" t="s">
        <v>98</v>
      </c>
      <c r="O65" s="6"/>
      <c r="R65" s="67" t="s">
        <v>552</v>
      </c>
      <c r="S65" s="61"/>
      <c r="T65" s="61"/>
      <c r="U65" s="61"/>
      <c r="V65" s="61"/>
      <c r="W65" s="61"/>
      <c r="X65" s="61"/>
      <c r="Y65" s="61"/>
      <c r="Z65" s="62"/>
      <c r="AC65">
        <f t="shared" si="3"/>
        <v>0</v>
      </c>
    </row>
    <row r="66" spans="1:29" x14ac:dyDescent="0.3">
      <c r="C66" t="s">
        <v>375</v>
      </c>
    </row>
    <row r="67" spans="1:29" ht="13.8" thickBot="1" x14ac:dyDescent="0.35">
      <c r="A67" s="66" t="s">
        <v>376</v>
      </c>
      <c r="B67" s="143"/>
      <c r="C67" s="66"/>
      <c r="R67" s="54" t="s">
        <v>546</v>
      </c>
      <c r="S67" s="55"/>
      <c r="T67" s="55"/>
      <c r="U67" s="55"/>
      <c r="V67" s="55"/>
      <c r="W67" s="55"/>
      <c r="X67" s="55"/>
      <c r="Y67" s="55"/>
      <c r="Z67" s="56"/>
    </row>
    <row r="68" spans="1:29" x14ac:dyDescent="0.3">
      <c r="A68" s="66"/>
      <c r="B68" s="66" t="s">
        <v>377</v>
      </c>
      <c r="J68" s="40"/>
      <c r="K68" s="7"/>
      <c r="O68" s="5"/>
      <c r="R68" s="57" t="s">
        <v>547</v>
      </c>
      <c r="S68" s="58"/>
      <c r="T68" s="58"/>
      <c r="U68" s="58"/>
      <c r="V68" s="58"/>
      <c r="W68" s="58"/>
      <c r="X68" s="58"/>
      <c r="Y68" s="58"/>
      <c r="Z68" s="59"/>
      <c r="AC68">
        <f>IF(OR(J68="",K68=""),0,IF(J68&lt;K68,2,1))</f>
        <v>0</v>
      </c>
    </row>
    <row r="69" spans="1:29" x14ac:dyDescent="0.3">
      <c r="A69" s="66"/>
      <c r="B69" s="66" t="s">
        <v>378</v>
      </c>
      <c r="J69" s="40"/>
      <c r="K69" s="7"/>
      <c r="M69">
        <v>100</v>
      </c>
      <c r="N69" s="23"/>
      <c r="O69" s="8"/>
      <c r="R69" s="57" t="s">
        <v>548</v>
      </c>
      <c r="S69" s="58"/>
      <c r="T69" s="58"/>
      <c r="U69" s="58"/>
      <c r="V69" s="58"/>
      <c r="W69" s="58"/>
      <c r="X69" s="58"/>
      <c r="Y69" s="58"/>
      <c r="Z69" s="59"/>
      <c r="AB69">
        <f>IF(OR(K69="",J69=""),0,IF(OR(AND(K69&gt;L69,K69&lt;=M69,J69&gt;L69,J69&lt;=M69),AND(K69&lt;L69,J69&lt;L69),AND(K69&gt;M69,J69&gt;M69)),2,1))</f>
        <v>0</v>
      </c>
    </row>
    <row r="70" spans="1:29" x14ac:dyDescent="0.3">
      <c r="A70" s="66"/>
      <c r="B70" s="66" t="s">
        <v>379</v>
      </c>
      <c r="J70" s="7"/>
      <c r="O70" s="8"/>
      <c r="R70" s="57" t="s">
        <v>549</v>
      </c>
      <c r="S70" s="58"/>
      <c r="T70" s="58"/>
      <c r="U70" s="58"/>
      <c r="V70" s="58"/>
      <c r="W70" s="58"/>
      <c r="X70" s="58"/>
      <c r="Y70" s="58"/>
      <c r="Z70" s="59"/>
      <c r="AC70">
        <f>IF(J70="",0,IF(J70="ja",1,2))</f>
        <v>0</v>
      </c>
    </row>
    <row r="71" spans="1:29" x14ac:dyDescent="0.3">
      <c r="A71" s="66"/>
      <c r="B71" s="66" t="s">
        <v>380</v>
      </c>
      <c r="J71" s="7"/>
      <c r="O71" s="8"/>
      <c r="R71" s="57" t="s">
        <v>550</v>
      </c>
      <c r="S71" s="58"/>
      <c r="T71" s="58"/>
      <c r="U71" s="58"/>
      <c r="V71" s="58"/>
      <c r="W71" s="58"/>
      <c r="X71" s="58"/>
      <c r="Y71" s="58"/>
      <c r="Z71" s="59"/>
      <c r="AC71">
        <f>IF(J71="",0,IF(J71="ja",1,2))</f>
        <v>0</v>
      </c>
    </row>
    <row r="72" spans="1:29" ht="13.8" thickBot="1" x14ac:dyDescent="0.35">
      <c r="A72" s="66"/>
      <c r="B72" s="66" t="s">
        <v>381</v>
      </c>
      <c r="J72" s="7"/>
      <c r="O72" s="6"/>
      <c r="R72" s="67" t="s">
        <v>583</v>
      </c>
      <c r="S72" s="61"/>
      <c r="T72" s="61"/>
      <c r="U72" s="61"/>
      <c r="V72" s="61"/>
      <c r="W72" s="61"/>
      <c r="X72" s="61"/>
      <c r="Y72" s="61"/>
      <c r="Z72" s="62"/>
      <c r="AC72">
        <f t="shared" si="2"/>
        <v>0</v>
      </c>
    </row>
    <row r="74" spans="1:29" s="25" customFormat="1" ht="13.8" thickBot="1" x14ac:dyDescent="0.35">
      <c r="A74" s="24" t="s">
        <v>62</v>
      </c>
      <c r="O74" s="26"/>
      <c r="AA74" s="27"/>
    </row>
    <row r="75" spans="1:29" x14ac:dyDescent="0.3">
      <c r="A75" s="1" t="s">
        <v>325</v>
      </c>
      <c r="N75" s="5" t="str">
        <f>IF(AA51=1,"Niet inlaten",IF(AA51=2,"Inlaat is geen probleem",IF(AA51=3,"Aandachtspunt","")))</f>
        <v/>
      </c>
      <c r="Q75" s="12" t="s">
        <v>209</v>
      </c>
      <c r="R75" s="13"/>
      <c r="S75" s="13"/>
      <c r="T75" s="14"/>
      <c r="V75" s="54" t="s">
        <v>382</v>
      </c>
      <c r="W75" s="55"/>
      <c r="X75" s="55"/>
      <c r="Y75" s="55"/>
      <c r="Z75" s="56"/>
      <c r="AB75" t="s">
        <v>330</v>
      </c>
    </row>
    <row r="76" spans="1:29" ht="13.8" thickBot="1" x14ac:dyDescent="0.35">
      <c r="A76" s="1" t="s">
        <v>339</v>
      </c>
      <c r="N76" s="85"/>
      <c r="Q76" s="15"/>
      <c r="R76" t="s">
        <v>330</v>
      </c>
      <c r="T76" s="16"/>
      <c r="V76" s="57" t="s">
        <v>383</v>
      </c>
      <c r="W76" s="58"/>
      <c r="X76" s="58"/>
      <c r="Y76" s="58"/>
      <c r="Z76" s="59"/>
      <c r="AB76" t="s">
        <v>333</v>
      </c>
    </row>
    <row r="77" spans="1:29" x14ac:dyDescent="0.3">
      <c r="A77" s="1"/>
      <c r="Q77" s="17"/>
      <c r="R77" t="s">
        <v>333</v>
      </c>
      <c r="T77" s="16"/>
      <c r="V77" s="57" t="s">
        <v>384</v>
      </c>
      <c r="W77" s="58"/>
      <c r="X77" s="58"/>
      <c r="Y77" s="58"/>
      <c r="Z77" s="59"/>
    </row>
    <row r="78" spans="1:29" ht="13.8" thickBot="1" x14ac:dyDescent="0.35">
      <c r="A78" s="1"/>
      <c r="Q78" s="18"/>
      <c r="R78" s="19" t="s">
        <v>335</v>
      </c>
      <c r="S78" s="19"/>
      <c r="T78" s="20"/>
      <c r="V78" s="57" t="s">
        <v>559</v>
      </c>
      <c r="W78" s="58"/>
      <c r="X78" s="58"/>
      <c r="Y78" s="58"/>
      <c r="Z78" s="59"/>
    </row>
    <row r="79" spans="1:29" s="81" customFormat="1" ht="13.8" thickBot="1" x14ac:dyDescent="0.35">
      <c r="A79" s="82"/>
      <c r="V79" s="146" t="s">
        <v>584</v>
      </c>
      <c r="W79" s="147"/>
      <c r="X79" s="147"/>
      <c r="Y79" s="147"/>
      <c r="Z79" s="148"/>
    </row>
    <row r="80" spans="1:29" ht="13.8" thickTop="1" x14ac:dyDescent="0.3">
      <c r="A80" s="1"/>
    </row>
    <row r="81" spans="1:28" s="25" customFormat="1" ht="13.8" thickBot="1" x14ac:dyDescent="0.35">
      <c r="A81" s="24" t="s">
        <v>63</v>
      </c>
      <c r="O81" s="26"/>
      <c r="AA81" s="27"/>
    </row>
    <row r="82" spans="1:28" ht="13.8" thickBot="1" x14ac:dyDescent="0.35">
      <c r="A82" t="s">
        <v>477</v>
      </c>
      <c r="N82" s="89"/>
      <c r="U82" s="54" t="s">
        <v>385</v>
      </c>
      <c r="V82" s="55"/>
      <c r="W82" s="55"/>
      <c r="X82" s="55"/>
      <c r="Y82" s="55"/>
      <c r="Z82" s="56"/>
      <c r="AB82" t="s">
        <v>263</v>
      </c>
    </row>
    <row r="83" spans="1:28" x14ac:dyDescent="0.3">
      <c r="U83" s="57" t="s">
        <v>386</v>
      </c>
      <c r="V83" s="58"/>
      <c r="W83" s="58"/>
      <c r="X83" s="58"/>
      <c r="Y83" s="58"/>
      <c r="Z83" s="59"/>
      <c r="AB83" t="s">
        <v>265</v>
      </c>
    </row>
    <row r="84" spans="1:28" x14ac:dyDescent="0.3">
      <c r="U84" s="57" t="s">
        <v>588</v>
      </c>
      <c r="V84" s="58"/>
      <c r="W84" s="58"/>
      <c r="X84" s="58"/>
      <c r="Y84" s="58"/>
      <c r="Z84" s="59"/>
      <c r="AB84" t="s">
        <v>268</v>
      </c>
    </row>
    <row r="85" spans="1:28" x14ac:dyDescent="0.3">
      <c r="U85" s="57" t="s">
        <v>589</v>
      </c>
      <c r="V85" s="58"/>
      <c r="W85" s="58"/>
      <c r="X85" s="58"/>
      <c r="Y85" s="58"/>
      <c r="Z85" s="59"/>
      <c r="AB85" t="s">
        <v>270</v>
      </c>
    </row>
    <row r="86" spans="1:28" x14ac:dyDescent="0.3">
      <c r="U86" s="80" t="s">
        <v>590</v>
      </c>
      <c r="V86" s="61"/>
      <c r="W86" s="61"/>
      <c r="X86" s="61"/>
      <c r="Y86" s="61"/>
      <c r="Z86" s="62"/>
    </row>
    <row r="90" spans="1:28" x14ac:dyDescent="0.3">
      <c r="B90" s="45"/>
    </row>
  </sheetData>
  <conditionalFormatting sqref="K38">
    <cfRule type="expression" dxfId="365" priority="4">
      <formula>$K$38="Geen reden om in te laten"</formula>
    </cfRule>
    <cfRule type="expression" dxfId="364" priority="5">
      <formula>$K$38="Mogelijke reden om in te laten"</formula>
    </cfRule>
    <cfRule type="expression" dxfId="363" priority="6">
      <formula>$K$38="Sterke reden om in te laten"</formula>
    </cfRule>
  </conditionalFormatting>
  <conditionalFormatting sqref="K39">
    <cfRule type="expression" dxfId="362" priority="1">
      <formula>$K$39="Geen reden om in te laten"</formula>
    </cfRule>
    <cfRule type="expression" dxfId="361" priority="2">
      <formula>$K$39="Mogelijke reden om in te laten"</formula>
    </cfRule>
    <cfRule type="expression" dxfId="360" priority="3">
      <formula>$K$39="Sterke reden om in te laten"</formula>
    </cfRule>
  </conditionalFormatting>
  <conditionalFormatting sqref="M6">
    <cfRule type="expression" dxfId="359" priority="55">
      <formula>$K$6="ja"</formula>
    </cfRule>
    <cfRule type="expression" dxfId="358" priority="56">
      <formula>$K$6="nee"</formula>
    </cfRule>
  </conditionalFormatting>
  <conditionalFormatting sqref="M7">
    <cfRule type="expression" dxfId="357" priority="53">
      <formula>$K$7="ja"</formula>
    </cfRule>
    <cfRule type="expression" dxfId="356" priority="54">
      <formula>$K$7="nee"</formula>
    </cfRule>
  </conditionalFormatting>
  <conditionalFormatting sqref="M10">
    <cfRule type="expression" dxfId="355" priority="51">
      <formula>$K$10="nee"</formula>
    </cfRule>
    <cfRule type="expression" dxfId="354" priority="52">
      <formula>$K$10="ja"</formula>
    </cfRule>
  </conditionalFormatting>
  <conditionalFormatting sqref="M11">
    <cfRule type="expression" dxfId="353" priority="49">
      <formula>$K$11="nee"</formula>
    </cfRule>
    <cfRule type="expression" dxfId="352" priority="50">
      <formula>$K$11="ja"</formula>
    </cfRule>
  </conditionalFormatting>
  <conditionalFormatting sqref="M12">
    <cfRule type="expression" dxfId="351" priority="47">
      <formula>$K$12="nee"</formula>
    </cfRule>
    <cfRule type="expression" dxfId="350" priority="48">
      <formula>$K$12="ja"</formula>
    </cfRule>
  </conditionalFormatting>
  <conditionalFormatting sqref="M13">
    <cfRule type="expression" dxfId="349" priority="45">
      <formula>$K$13="nee"</formula>
    </cfRule>
    <cfRule type="expression" dxfId="348" priority="46">
      <formula>$K$13="ja"</formula>
    </cfRule>
  </conditionalFormatting>
  <conditionalFormatting sqref="M14">
    <cfRule type="expression" dxfId="347" priority="43">
      <formula>$K$14="nee"</formula>
    </cfRule>
    <cfRule type="expression" dxfId="346" priority="44">
      <formula>$K$14="ja"</formula>
    </cfRule>
  </conditionalFormatting>
  <conditionalFormatting sqref="M17">
    <cfRule type="expression" dxfId="345" priority="57">
      <formula>$K$17="ja"</formula>
    </cfRule>
    <cfRule type="expression" dxfId="344" priority="58">
      <formula>$K$17="nee"</formula>
    </cfRule>
  </conditionalFormatting>
  <conditionalFormatting sqref="M19">
    <cfRule type="expression" dxfId="343" priority="59">
      <formula>$K$19="nee"</formula>
    </cfRule>
    <cfRule type="expression" dxfId="342" priority="60">
      <formula>$K$19="ja"</formula>
    </cfRule>
  </conditionalFormatting>
  <conditionalFormatting sqref="N51">
    <cfRule type="expression" dxfId="341" priority="34">
      <formula>$AA$51=3</formula>
    </cfRule>
    <cfRule type="expression" dxfId="340" priority="35">
      <formula>$AA$51=2</formula>
    </cfRule>
    <cfRule type="expression" dxfId="339" priority="36">
      <formula>$AA$51=1</formula>
    </cfRule>
  </conditionalFormatting>
  <conditionalFormatting sqref="N75">
    <cfRule type="expression" dxfId="338" priority="13">
      <formula>$AA$51=1</formula>
    </cfRule>
    <cfRule type="expression" dxfId="337" priority="14">
      <formula>$AA$51=2</formula>
    </cfRule>
    <cfRule type="expression" dxfId="336" priority="15">
      <formula>$AA$51=3</formula>
    </cfRule>
  </conditionalFormatting>
  <conditionalFormatting sqref="N76">
    <cfRule type="expression" dxfId="335" priority="20">
      <formula>$N$76=$AB$76</formula>
    </cfRule>
    <cfRule type="expression" dxfId="334" priority="21">
      <formula>$N$76=$AB$75</formula>
    </cfRule>
  </conditionalFormatting>
  <conditionalFormatting sqref="N82">
    <cfRule type="expression" dxfId="333" priority="16">
      <formula>$N$82=$AB$85</formula>
    </cfRule>
    <cfRule type="expression" dxfId="332" priority="17">
      <formula>$N$82=$AB$84</formula>
    </cfRule>
    <cfRule type="expression" dxfId="331" priority="18">
      <formula>$N$82=$AB$83</formula>
    </cfRule>
    <cfRule type="expression" dxfId="330" priority="19">
      <formula>$N$82=$AB$82</formula>
    </cfRule>
  </conditionalFormatting>
  <conditionalFormatting sqref="O61">
    <cfRule type="expression" dxfId="329" priority="81">
      <formula>$AC$61=2</formula>
    </cfRule>
    <cfRule type="expression" dxfId="328" priority="82">
      <formula>$AC$61=1</formula>
    </cfRule>
  </conditionalFormatting>
  <conditionalFormatting sqref="O64">
    <cfRule type="expression" dxfId="327" priority="11">
      <formula>$AC$64=2</formula>
    </cfRule>
    <cfRule type="expression" dxfId="326" priority="12">
      <formula>$AC$64=1</formula>
    </cfRule>
  </conditionalFormatting>
  <conditionalFormatting sqref="O65">
    <cfRule type="expression" dxfId="325" priority="9">
      <formula>$AC$65=2</formula>
    </cfRule>
    <cfRule type="expression" dxfId="324" priority="10">
      <formula>$AC$65=1</formula>
    </cfRule>
  </conditionalFormatting>
  <conditionalFormatting sqref="O68">
    <cfRule type="expression" dxfId="323" priority="77">
      <formula>$AC$68=2</formula>
    </cfRule>
    <cfRule type="expression" dxfId="322" priority="78">
      <formula>$AC$68=1</formula>
    </cfRule>
  </conditionalFormatting>
  <conditionalFormatting sqref="O69">
    <cfRule type="expression" dxfId="321" priority="69">
      <formula>$AB$69=2</formula>
    </cfRule>
    <cfRule type="expression" dxfId="320" priority="70">
      <formula>$AB$69=1</formula>
    </cfRule>
  </conditionalFormatting>
  <conditionalFormatting sqref="O70">
    <cfRule type="expression" dxfId="319" priority="75">
      <formula>$AC$70=2</formula>
    </cfRule>
    <cfRule type="expression" dxfId="318" priority="76">
      <formula>$AC$70=1</formula>
    </cfRule>
  </conditionalFormatting>
  <conditionalFormatting sqref="O71">
    <cfRule type="expression" dxfId="317" priority="73">
      <formula>$AC$71=2</formula>
    </cfRule>
    <cfRule type="expression" dxfId="316" priority="74">
      <formula>$AC$71=1</formula>
    </cfRule>
  </conditionalFormatting>
  <conditionalFormatting sqref="O72">
    <cfRule type="expression" dxfId="315" priority="71">
      <formula>$AC$72=2</formula>
    </cfRule>
    <cfRule type="expression" dxfId="314" priority="72">
      <formula>$AC$72=1</formula>
    </cfRule>
  </conditionalFormatting>
  <conditionalFormatting sqref="Q58">
    <cfRule type="expression" dxfId="313" priority="7">
      <formula>$Q$58="voldoet niet"</formula>
    </cfRule>
    <cfRule type="expression" dxfId="312" priority="8">
      <formula>$Q$58="voldoet"</formula>
    </cfRule>
  </conditionalFormatting>
  <dataValidations count="9">
    <dataValidation errorStyle="warning" showErrorMessage="1" sqref="K35 K18 K41:K43 K23" xr:uid="{D2A35DB6-E655-402A-9762-0D067108F48C}"/>
    <dataValidation type="list" errorStyle="warning" showErrorMessage="1" sqref="K10:K14 K6:K7 K19 K17 J64:J65 J70:J72 J61 J58 K22 K24:K34" xr:uid="{35212906-82A5-4BD3-8321-29B7CF86D481}">
      <formula1>$AA$6:$AA$7</formula1>
    </dataValidation>
    <dataValidation type="list" allowBlank="1" showInputMessage="1" showErrorMessage="1" sqref="K48" xr:uid="{BAA8ADC2-9CE3-452F-9D1E-E3284B02CEC4}">
      <formula1>$AD$45:$AD$47</formula1>
    </dataValidation>
    <dataValidation type="list" allowBlank="1" showInputMessage="1" showErrorMessage="1" sqref="K47" xr:uid="{9FE2D847-4338-46B5-9948-7AEABC7EEC32}">
      <formula1>$AC$45:$AC$49</formula1>
    </dataValidation>
    <dataValidation type="list" allowBlank="1" showInputMessage="1" showErrorMessage="1" sqref="K50" xr:uid="{2DCBF725-49A0-4CBE-8542-AD88BE3E0470}">
      <formula1>$AA$32:$AA$34</formula1>
    </dataValidation>
    <dataValidation type="list" errorStyle="warning" showErrorMessage="1" sqref="K46" xr:uid="{923DA0E9-ACD0-4F3F-B209-52294954AB22}">
      <formula1>$AB$45:$AB$50</formula1>
    </dataValidation>
    <dataValidation type="list" allowBlank="1" showInputMessage="1" showErrorMessage="1" sqref="N82" xr:uid="{144C7BAC-B119-4C04-BA97-8ADFE129B41B}">
      <formula1>$AB$82:$AB$85</formula1>
    </dataValidation>
    <dataValidation type="list" allowBlank="1" showInputMessage="1" showErrorMessage="1" sqref="N76" xr:uid="{BAE9A041-59F8-4852-A0E0-0E18FFC2A719}">
      <formula1>$AB$75:$AB$76</formula1>
    </dataValidation>
    <dataValidation type="list" allowBlank="1" showInputMessage="1" showErrorMessage="1" sqref="K38:K39" xr:uid="{53D0B6F9-09E2-4460-8151-C5F85C3E10DE}">
      <formula1>$P$12:$P$14</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8FDD-DB4A-4A1A-A40B-F24560C89195}">
  <dimension ref="A1:AN100"/>
  <sheetViews>
    <sheetView workbookViewId="0"/>
  </sheetViews>
  <sheetFormatPr defaultRowHeight="13.2" x14ac:dyDescent="0.3"/>
  <cols>
    <col min="1" max="1" width="37.625" customWidth="1"/>
    <col min="9" max="9" width="11.125" customWidth="1"/>
    <col min="17" max="17" width="12.625" customWidth="1"/>
    <col min="18" max="18" width="12.5" customWidth="1"/>
    <col min="27" max="30" width="0" hidden="1" customWidth="1"/>
  </cols>
  <sheetData>
    <row r="1" spans="1:40" ht="19.2" x14ac:dyDescent="0.45">
      <c r="A1" s="36" t="s">
        <v>453</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514</v>
      </c>
      <c r="K10" s="7"/>
      <c r="M10" s="5"/>
    </row>
    <row r="11" spans="1:40" x14ac:dyDescent="0.3">
      <c r="A11" s="2" t="s">
        <v>515</v>
      </c>
      <c r="K11" s="7"/>
      <c r="M11" s="8"/>
      <c r="O11" s="12" t="s">
        <v>209</v>
      </c>
      <c r="P11" s="13"/>
      <c r="Q11" s="13"/>
      <c r="R11" s="13"/>
      <c r="S11" s="14"/>
    </row>
    <row r="12" spans="1:40" x14ac:dyDescent="0.3">
      <c r="A12" s="2" t="s">
        <v>516</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439</v>
      </c>
      <c r="J17" s="1"/>
      <c r="K17" s="7"/>
      <c r="M17" s="9"/>
    </row>
    <row r="18" spans="1:25" ht="13.8" thickBot="1" x14ac:dyDescent="0.35"/>
    <row r="19" spans="1:25" ht="13.8" thickBot="1" x14ac:dyDescent="0.35">
      <c r="A19" t="s">
        <v>428</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30" ht="13.8" thickBot="1" x14ac:dyDescent="0.35">
      <c r="N49" s="2"/>
      <c r="R49" s="18"/>
      <c r="S49" s="19" t="s">
        <v>335</v>
      </c>
      <c r="T49" s="19"/>
      <c r="U49" s="20"/>
      <c r="AB49" t="s">
        <v>336</v>
      </c>
      <c r="AC49" t="s">
        <v>299</v>
      </c>
    </row>
    <row r="50" spans="1:30" ht="13.8" thickBot="1" x14ac:dyDescent="0.35">
      <c r="N50" s="2" t="s">
        <v>337</v>
      </c>
      <c r="AB50" t="s">
        <v>338</v>
      </c>
    </row>
    <row r="51" spans="1:30" ht="13.8" thickBot="1" x14ac:dyDescent="0.35">
      <c r="N51" s="9"/>
      <c r="AA51">
        <f>IF(OR(OR(AA48=2,AA48=1),OR(AA47=1,AA47=2,AA47=3)),3,IF(OR(AA48=3,OR(AA47=5,AA47=4)),2,0))</f>
        <v>0</v>
      </c>
    </row>
    <row r="52" spans="1:30" x14ac:dyDescent="0.3">
      <c r="A52" s="34"/>
    </row>
    <row r="53" spans="1:30" s="10" customFormat="1" x14ac:dyDescent="0.3">
      <c r="A53" s="22" t="s">
        <v>339</v>
      </c>
    </row>
    <row r="54" spans="1:30" x14ac:dyDescent="0.3">
      <c r="A54" s="1"/>
      <c r="J54" s="21" t="s">
        <v>278</v>
      </c>
    </row>
    <row r="55" spans="1:30" ht="13.8" thickBot="1" x14ac:dyDescent="0.35">
      <c r="O55" s="2" t="s">
        <v>341</v>
      </c>
      <c r="Q55" s="2"/>
    </row>
    <row r="56" spans="1:30" ht="93" thickBot="1" x14ac:dyDescent="0.35">
      <c r="A56" t="s">
        <v>342</v>
      </c>
      <c r="J56" t="s">
        <v>392</v>
      </c>
      <c r="K56" t="s">
        <v>393</v>
      </c>
      <c r="L56" s="43" t="s">
        <v>629</v>
      </c>
      <c r="M56" s="43" t="s">
        <v>630</v>
      </c>
      <c r="O56" s="2" t="s">
        <v>345</v>
      </c>
      <c r="Q56" s="44" t="s">
        <v>429</v>
      </c>
      <c r="R56" s="44" t="s">
        <v>430</v>
      </c>
      <c r="S56" s="12" t="s">
        <v>209</v>
      </c>
      <c r="T56" s="13"/>
      <c r="U56" s="13"/>
      <c r="V56" s="14"/>
      <c r="AB56" t="s">
        <v>345</v>
      </c>
      <c r="AC56" s="43" t="s">
        <v>429</v>
      </c>
      <c r="AD56" s="43" t="s">
        <v>430</v>
      </c>
    </row>
    <row r="57" spans="1:30" x14ac:dyDescent="0.3">
      <c r="B57" t="s">
        <v>347</v>
      </c>
      <c r="J57" s="7"/>
      <c r="K57" s="7"/>
      <c r="L57">
        <v>0.1</v>
      </c>
      <c r="O57" s="5"/>
      <c r="Q57" s="10" t="str">
        <f>IF(AC57=0,"",IF(AC57=1,"voldoet niet",IF(AC57=2,"voldoet")))</f>
        <v/>
      </c>
      <c r="S57" s="15"/>
      <c r="T57" t="s">
        <v>330</v>
      </c>
      <c r="V57" s="16"/>
      <c r="AB57">
        <f>IF(OR(K57="",J57=""),0,IF(J57&lt;=K57,2,1))</f>
        <v>0</v>
      </c>
      <c r="AC57">
        <f>IF(OR(L57="",J57=""),0,IF(J57&lt;L57,2,1))</f>
        <v>0</v>
      </c>
    </row>
    <row r="58" spans="1:30" ht="13.8" thickBot="1" x14ac:dyDescent="0.35">
      <c r="B58" t="s">
        <v>431</v>
      </c>
      <c r="J58" s="7"/>
      <c r="K58" s="7"/>
      <c r="L58">
        <v>0.05</v>
      </c>
      <c r="O58" s="8"/>
      <c r="Q58" s="10" t="str">
        <f>IF(AC58=0,"",IF(AC58=1,"voldoet niet",IF(AC58=2,"voldoet")))</f>
        <v/>
      </c>
      <c r="S58" s="47"/>
      <c r="T58" s="19" t="s">
        <v>333</v>
      </c>
      <c r="U58" s="19"/>
      <c r="V58" s="20"/>
      <c r="AB58">
        <f>IF(OR(K58="",J58=""),0,IF(J58&lt;=K58,2,1))</f>
        <v>0</v>
      </c>
      <c r="AC58">
        <f>IF(OR(L58="",J58=""),0,IF(J58&lt;L58,2,1))</f>
        <v>0</v>
      </c>
    </row>
    <row r="59" spans="1:30" ht="13.8" thickBot="1" x14ac:dyDescent="0.35">
      <c r="B59" t="s">
        <v>348</v>
      </c>
      <c r="J59" s="7"/>
      <c r="K59" s="7"/>
      <c r="L59">
        <v>1</v>
      </c>
      <c r="O59" s="6"/>
      <c r="Q59" s="10" t="str">
        <f>IF(AC59=0,"",IF(AC59=1,"voldoet niet",IF(AC59=2,"voldoet")))</f>
        <v/>
      </c>
      <c r="AB59">
        <f>IF(OR(K59="",J59=""),0,IF(J59&lt;=K59,2,1))</f>
        <v>0</v>
      </c>
      <c r="AC59">
        <f>IF(OR(L59="",J59=""),0,IF(J59&lt;L59,2,1))</f>
        <v>0</v>
      </c>
    </row>
    <row r="60" spans="1:30" x14ac:dyDescent="0.3">
      <c r="S60" s="54" t="s">
        <v>432</v>
      </c>
      <c r="T60" s="55"/>
      <c r="U60" s="55"/>
      <c r="V60" s="55"/>
      <c r="W60" s="55"/>
      <c r="X60" s="55"/>
      <c r="Y60" s="55"/>
      <c r="Z60" s="56"/>
    </row>
    <row r="61" spans="1:30" ht="13.8" thickBot="1" x14ac:dyDescent="0.35">
      <c r="A61" t="s">
        <v>433</v>
      </c>
      <c r="S61" s="57" t="s">
        <v>434</v>
      </c>
      <c r="T61" s="58"/>
      <c r="U61" s="58"/>
      <c r="V61" s="58"/>
      <c r="W61" s="58"/>
      <c r="X61" s="58"/>
      <c r="Y61" s="58"/>
      <c r="Z61" s="59"/>
    </row>
    <row r="62" spans="1:30" x14ac:dyDescent="0.3">
      <c r="B62" t="s">
        <v>360</v>
      </c>
      <c r="J62" s="7"/>
      <c r="K62" s="7"/>
      <c r="L62">
        <v>50</v>
      </c>
      <c r="M62">
        <v>15</v>
      </c>
      <c r="O62" s="5"/>
      <c r="Q62" s="10" t="str">
        <f t="shared" ref="Q62:R70" si="1">IF(AC62=0,"",IF(AC62=1,"voldoet niet",IF(AC62=2,"voldoet")))</f>
        <v/>
      </c>
      <c r="R62" s="10" t="str">
        <f t="shared" si="1"/>
        <v/>
      </c>
      <c r="S62" s="57" t="s">
        <v>435</v>
      </c>
      <c r="T62" s="58"/>
      <c r="U62" s="58"/>
      <c r="V62" s="58"/>
      <c r="W62" s="58"/>
      <c r="X62" s="58"/>
      <c r="Y62" s="58"/>
      <c r="Z62" s="59"/>
      <c r="AB62">
        <f t="shared" ref="AB62:AB67" si="2">IF(OR(K62="",J62=""),0,IF(J62&lt;=K62,2,1))</f>
        <v>0</v>
      </c>
      <c r="AC62">
        <f>IF(OR(L62="",J62=""),0,IF(J62&lt;L62,2,1))</f>
        <v>0</v>
      </c>
      <c r="AD62">
        <f>IF(OR(M62="",J62=""),0,IF(J62&lt;M62,2,1))</f>
        <v>0</v>
      </c>
    </row>
    <row r="63" spans="1:30" x14ac:dyDescent="0.3">
      <c r="B63" t="s">
        <v>618</v>
      </c>
      <c r="J63" s="7"/>
      <c r="K63" s="7"/>
      <c r="L63">
        <v>500</v>
      </c>
      <c r="M63">
        <v>350</v>
      </c>
      <c r="O63" s="8"/>
      <c r="Q63" s="10" t="str">
        <f t="shared" si="1"/>
        <v/>
      </c>
      <c r="R63" s="10" t="str">
        <f t="shared" si="1"/>
        <v/>
      </c>
      <c r="S63" s="57" t="s">
        <v>436</v>
      </c>
      <c r="T63" s="58"/>
      <c r="U63" s="58"/>
      <c r="V63" s="58"/>
      <c r="W63" s="58"/>
      <c r="X63" s="58"/>
      <c r="Y63" s="58"/>
      <c r="Z63" s="59"/>
      <c r="AB63">
        <f t="shared" si="2"/>
        <v>0</v>
      </c>
      <c r="AC63">
        <f t="shared" ref="AC63" si="3">IF(OR(L63="",J63=""),0,IF(J63&lt;L63,2,1))</f>
        <v>0</v>
      </c>
      <c r="AD63">
        <f t="shared" ref="AD63:AD65" si="4">IF(OR(M63="",J63=""),0,IF(J63&lt;M63,2,1))</f>
        <v>0</v>
      </c>
    </row>
    <row r="64" spans="1:30" x14ac:dyDescent="0.3">
      <c r="B64" t="s">
        <v>362</v>
      </c>
      <c r="J64" s="7"/>
      <c r="K64" s="7"/>
      <c r="L64">
        <v>300</v>
      </c>
      <c r="M64">
        <v>50</v>
      </c>
      <c r="O64" s="8"/>
      <c r="Q64" s="10" t="str">
        <f t="shared" si="1"/>
        <v/>
      </c>
      <c r="R64" s="10" t="str">
        <f t="shared" si="1"/>
        <v/>
      </c>
      <c r="S64" s="57" t="s">
        <v>582</v>
      </c>
      <c r="T64" s="58"/>
      <c r="U64" s="58"/>
      <c r="V64" s="58"/>
      <c r="W64" s="58"/>
      <c r="X64" s="58"/>
      <c r="Y64" s="58"/>
      <c r="Z64" s="59"/>
      <c r="AB64">
        <f t="shared" si="2"/>
        <v>0</v>
      </c>
      <c r="AC64">
        <f>IF(OR(L64="",J64=""),0,IF(J64&lt;L64,2,1))</f>
        <v>0</v>
      </c>
      <c r="AD64">
        <f t="shared" si="4"/>
        <v>0</v>
      </c>
    </row>
    <row r="65" spans="1:30" x14ac:dyDescent="0.3">
      <c r="B65" t="s">
        <v>354</v>
      </c>
      <c r="J65" s="7"/>
      <c r="K65" s="7"/>
      <c r="L65">
        <v>100</v>
      </c>
      <c r="M65">
        <v>30</v>
      </c>
      <c r="O65" s="8"/>
      <c r="Q65" s="10" t="str">
        <f t="shared" si="1"/>
        <v/>
      </c>
      <c r="R65" s="10" t="str">
        <f t="shared" si="1"/>
        <v/>
      </c>
      <c r="S65" s="57" t="s">
        <v>616</v>
      </c>
      <c r="T65" s="58"/>
      <c r="U65" s="58"/>
      <c r="V65" s="58"/>
      <c r="W65" s="58"/>
      <c r="X65" s="58"/>
      <c r="Y65" s="58"/>
      <c r="Z65" s="59"/>
      <c r="AB65">
        <f t="shared" si="2"/>
        <v>0</v>
      </c>
      <c r="AC65">
        <f>IF(OR(L65="",J65=""),0,IF(J65&lt;L65,2,1))</f>
        <v>0</v>
      </c>
      <c r="AD65">
        <f t="shared" si="4"/>
        <v>0</v>
      </c>
    </row>
    <row r="66" spans="1:30" x14ac:dyDescent="0.3">
      <c r="B66" t="s">
        <v>352</v>
      </c>
      <c r="J66" s="7"/>
      <c r="K66" s="7"/>
      <c r="L66">
        <v>8</v>
      </c>
      <c r="M66">
        <v>5.5</v>
      </c>
      <c r="O66" s="8"/>
      <c r="Q66" s="10" t="str">
        <f t="shared" si="1"/>
        <v/>
      </c>
      <c r="R66" s="10" t="str">
        <f t="shared" si="1"/>
        <v/>
      </c>
      <c r="S66" s="57" t="s">
        <v>626</v>
      </c>
      <c r="T66" s="58"/>
      <c r="U66" s="58"/>
      <c r="V66" s="58"/>
      <c r="W66" s="58"/>
      <c r="X66" s="58"/>
      <c r="Y66" s="58"/>
      <c r="Z66" s="59"/>
      <c r="AB66">
        <f t="shared" si="2"/>
        <v>0</v>
      </c>
      <c r="AC66">
        <f>IF(OR(L66="",J66=""),0,IF(J66&lt;L66,2,1))</f>
        <v>0</v>
      </c>
      <c r="AD66">
        <f>IF(OR(M66="",J66=""),0,IF(J66&gt;M66,2,1))</f>
        <v>0</v>
      </c>
    </row>
    <row r="67" spans="1:30" ht="13.8" thickBot="1" x14ac:dyDescent="0.35">
      <c r="B67" t="s">
        <v>437</v>
      </c>
      <c r="J67" s="7"/>
      <c r="K67" s="7"/>
      <c r="L67">
        <v>985</v>
      </c>
      <c r="M67">
        <v>370</v>
      </c>
      <c r="O67" s="6"/>
      <c r="Q67" s="10" t="str">
        <f t="shared" si="1"/>
        <v/>
      </c>
      <c r="R67" s="10" t="str">
        <f t="shared" si="1"/>
        <v/>
      </c>
      <c r="S67" s="67" t="s">
        <v>617</v>
      </c>
      <c r="T67" s="61"/>
      <c r="U67" s="61"/>
      <c r="V67" s="61"/>
      <c r="W67" s="61"/>
      <c r="X67" s="61"/>
      <c r="Y67" s="61"/>
      <c r="Z67" s="62"/>
      <c r="AB67">
        <f t="shared" si="2"/>
        <v>0</v>
      </c>
      <c r="AC67">
        <f>IF(OR(L67="",J67=""),0,IF(J67&gt;L67,2,1))</f>
        <v>0</v>
      </c>
      <c r="AD67">
        <f>IF(OR(M67="",J67=""),0,IF(J67&lt;M67,2,1))</f>
        <v>0</v>
      </c>
    </row>
    <row r="69" spans="1:30" x14ac:dyDescent="0.3">
      <c r="A69" t="s">
        <v>366</v>
      </c>
    </row>
    <row r="70" spans="1:30" x14ac:dyDescent="0.3">
      <c r="B70" t="s">
        <v>367</v>
      </c>
      <c r="J70" s="7"/>
      <c r="K70" t="s">
        <v>98</v>
      </c>
      <c r="L70" t="s">
        <v>98</v>
      </c>
      <c r="Q70" s="10" t="str">
        <f t="shared" si="1"/>
        <v/>
      </c>
      <c r="AC70">
        <f>IF(J70="",0,IF(J70="ja",1,2))</f>
        <v>0</v>
      </c>
    </row>
    <row r="71" spans="1:30" x14ac:dyDescent="0.3">
      <c r="B71" s="2" t="s">
        <v>368</v>
      </c>
    </row>
    <row r="72" spans="1:30" ht="13.8" thickBot="1" x14ac:dyDescent="0.35">
      <c r="A72" t="s">
        <v>369</v>
      </c>
    </row>
    <row r="73" spans="1:30" ht="13.8" thickBot="1" x14ac:dyDescent="0.35">
      <c r="B73" t="s">
        <v>370</v>
      </c>
      <c r="J73" s="7"/>
      <c r="K73" t="s">
        <v>98</v>
      </c>
      <c r="L73" t="s">
        <v>98</v>
      </c>
      <c r="O73" s="9"/>
      <c r="AC73">
        <f t="shared" ref="AC73:AC84" si="5">IF(J73="",0,IF(J73="ja",1,2))</f>
        <v>0</v>
      </c>
    </row>
    <row r="74" spans="1:30" x14ac:dyDescent="0.3">
      <c r="B74" s="2" t="s">
        <v>371</v>
      </c>
    </row>
    <row r="75" spans="1:30" ht="13.8" thickBot="1" x14ac:dyDescent="0.35">
      <c r="A75" t="s">
        <v>372</v>
      </c>
    </row>
    <row r="76" spans="1:30" x14ac:dyDescent="0.3">
      <c r="B76" t="s">
        <v>373</v>
      </c>
      <c r="J76" s="7"/>
      <c r="K76" t="s">
        <v>98</v>
      </c>
      <c r="L76" t="s">
        <v>98</v>
      </c>
      <c r="O76" s="5"/>
      <c r="AC76">
        <f t="shared" ref="AC76:AC77" si="6">IF(J76="",0,IF(J76="ja",1,2))</f>
        <v>0</v>
      </c>
    </row>
    <row r="77" spans="1:30" ht="13.8" thickBot="1" x14ac:dyDescent="0.35">
      <c r="B77" t="s">
        <v>374</v>
      </c>
      <c r="J77" s="7"/>
      <c r="K77" t="s">
        <v>98</v>
      </c>
      <c r="L77" t="s">
        <v>98</v>
      </c>
      <c r="O77" s="6"/>
      <c r="AC77">
        <f t="shared" si="6"/>
        <v>0</v>
      </c>
    </row>
    <row r="78" spans="1:30" x14ac:dyDescent="0.3">
      <c r="C78" t="s">
        <v>375</v>
      </c>
    </row>
    <row r="79" spans="1:30" ht="13.8" thickBot="1" x14ac:dyDescent="0.35">
      <c r="A79" s="66" t="s">
        <v>376</v>
      </c>
      <c r="B79" s="143"/>
      <c r="C79" s="66"/>
    </row>
    <row r="80" spans="1:30" x14ac:dyDescent="0.3">
      <c r="A80" s="66"/>
      <c r="B80" s="66" t="s">
        <v>377</v>
      </c>
      <c r="J80" s="40"/>
      <c r="K80" s="7"/>
      <c r="O80" s="5"/>
      <c r="Q80" s="54" t="s">
        <v>546</v>
      </c>
      <c r="R80" s="55"/>
      <c r="S80" s="55"/>
      <c r="T80" s="55"/>
      <c r="U80" s="55"/>
      <c r="V80" s="55"/>
      <c r="W80" s="55"/>
      <c r="X80" s="55"/>
      <c r="Y80" s="56"/>
      <c r="AC80">
        <f>IF(OR(J80="",K80=""),0,IF(J80&lt;K80,2,1))</f>
        <v>0</v>
      </c>
    </row>
    <row r="81" spans="1:29" x14ac:dyDescent="0.3">
      <c r="A81" s="66"/>
      <c r="B81" s="66" t="s">
        <v>378</v>
      </c>
      <c r="J81" s="40"/>
      <c r="K81" s="7"/>
      <c r="M81">
        <v>100</v>
      </c>
      <c r="N81" s="23"/>
      <c r="O81" s="8"/>
      <c r="Q81" s="57" t="s">
        <v>547</v>
      </c>
      <c r="R81" s="58"/>
      <c r="S81" s="58"/>
      <c r="T81" s="58"/>
      <c r="U81" s="58"/>
      <c r="V81" s="58"/>
      <c r="W81" s="58"/>
      <c r="X81" s="58"/>
      <c r="Y81" s="59"/>
      <c r="AB81">
        <f>IF(OR(K81="",J81=""),0,IF(OR(AND(K81&gt;L81,K81&lt;=M81,J81&gt;L81,J81&lt;=M81),AND(K81&lt;L81,J81&lt;L81),AND(K81&gt;M81,J81&gt;M81)),2,1))</f>
        <v>0</v>
      </c>
    </row>
    <row r="82" spans="1:29" x14ac:dyDescent="0.3">
      <c r="A82" s="66"/>
      <c r="B82" s="66" t="s">
        <v>379</v>
      </c>
      <c r="J82" s="7"/>
      <c r="O82" s="8"/>
      <c r="Q82" s="57" t="s">
        <v>548</v>
      </c>
      <c r="R82" s="58"/>
      <c r="S82" s="58"/>
      <c r="T82" s="58"/>
      <c r="U82" s="58"/>
      <c r="V82" s="58"/>
      <c r="W82" s="58"/>
      <c r="X82" s="58"/>
      <c r="Y82" s="59"/>
      <c r="AC82">
        <f>IF(J82="",0,IF(J82="ja",1,2))</f>
        <v>0</v>
      </c>
    </row>
    <row r="83" spans="1:29" x14ac:dyDescent="0.3">
      <c r="A83" s="66"/>
      <c r="B83" s="66" t="s">
        <v>380</v>
      </c>
      <c r="J83" s="7"/>
      <c r="O83" s="8"/>
      <c r="Q83" s="57" t="s">
        <v>549</v>
      </c>
      <c r="R83" s="58"/>
      <c r="S83" s="58"/>
      <c r="T83" s="58"/>
      <c r="U83" s="58"/>
      <c r="V83" s="58"/>
      <c r="W83" s="58"/>
      <c r="X83" s="58"/>
      <c r="Y83" s="59"/>
      <c r="AC83">
        <f>IF(J83="",0,IF(J83="ja",1,2))</f>
        <v>0</v>
      </c>
    </row>
    <row r="84" spans="1:29" ht="13.8" thickBot="1" x14ac:dyDescent="0.35">
      <c r="A84" s="66"/>
      <c r="B84" s="66" t="s">
        <v>381</v>
      </c>
      <c r="J84" s="7"/>
      <c r="O84" s="6"/>
      <c r="Q84" s="57" t="s">
        <v>550</v>
      </c>
      <c r="R84" s="58"/>
      <c r="S84" s="58"/>
      <c r="T84" s="58"/>
      <c r="U84" s="58"/>
      <c r="V84" s="58"/>
      <c r="W84" s="58"/>
      <c r="X84" s="58"/>
      <c r="Y84" s="59"/>
      <c r="AC84">
        <f t="shared" si="5"/>
        <v>0</v>
      </c>
    </row>
    <row r="85" spans="1:29" x14ac:dyDescent="0.3">
      <c r="B85" s="23"/>
      <c r="Q85" s="67" t="s">
        <v>583</v>
      </c>
      <c r="R85" s="61"/>
      <c r="S85" s="61"/>
      <c r="T85" s="61"/>
      <c r="U85" s="61"/>
      <c r="V85" s="61"/>
      <c r="W85" s="61"/>
      <c r="X85" s="61"/>
      <c r="Y85" s="62"/>
    </row>
    <row r="88" spans="1:29" s="25" customFormat="1" ht="13.8" thickBot="1" x14ac:dyDescent="0.35">
      <c r="A88" s="24" t="s">
        <v>62</v>
      </c>
      <c r="O88" s="26"/>
      <c r="AA88" s="27"/>
    </row>
    <row r="89" spans="1:29" x14ac:dyDescent="0.3">
      <c r="A89" s="1" t="s">
        <v>325</v>
      </c>
      <c r="N89" s="5" t="str">
        <f>IF(AA51=1,"Niet inlaten",IF(AA51=2,"Inlaat is geen probleem",IF(AA51=3,"Aandachtspunt","")))</f>
        <v/>
      </c>
      <c r="Q89" s="12" t="s">
        <v>209</v>
      </c>
      <c r="R89" s="13"/>
      <c r="S89" s="13"/>
      <c r="T89" s="14"/>
      <c r="V89" s="54" t="s">
        <v>382</v>
      </c>
      <c r="W89" s="55"/>
      <c r="X89" s="55"/>
      <c r="Y89" s="55"/>
      <c r="Z89" s="56"/>
      <c r="AB89" t="s">
        <v>330</v>
      </c>
    </row>
    <row r="90" spans="1:29" ht="13.8" thickBot="1" x14ac:dyDescent="0.35">
      <c r="A90" s="1" t="s">
        <v>339</v>
      </c>
      <c r="N90" s="85"/>
      <c r="Q90" s="15"/>
      <c r="R90" t="s">
        <v>330</v>
      </c>
      <c r="T90" s="16"/>
      <c r="V90" s="57" t="s">
        <v>383</v>
      </c>
      <c r="W90" s="58"/>
      <c r="X90" s="58"/>
      <c r="Y90" s="58"/>
      <c r="Z90" s="59"/>
      <c r="AB90" t="s">
        <v>333</v>
      </c>
    </row>
    <row r="91" spans="1:29" x14ac:dyDescent="0.3">
      <c r="A91" s="1"/>
      <c r="Q91" s="17"/>
      <c r="R91" t="s">
        <v>333</v>
      </c>
      <c r="T91" s="16"/>
      <c r="V91" s="57" t="s">
        <v>384</v>
      </c>
      <c r="W91" s="58"/>
      <c r="X91" s="58"/>
      <c r="Y91" s="58"/>
      <c r="Z91" s="59"/>
    </row>
    <row r="92" spans="1:29" ht="13.8" thickBot="1" x14ac:dyDescent="0.35">
      <c r="A92" s="1"/>
      <c r="Q92" s="18"/>
      <c r="R92" s="19" t="s">
        <v>335</v>
      </c>
      <c r="S92" s="19"/>
      <c r="T92" s="20"/>
      <c r="V92" s="57" t="s">
        <v>559</v>
      </c>
      <c r="W92" s="58"/>
      <c r="X92" s="58"/>
      <c r="Y92" s="58"/>
      <c r="Z92" s="59"/>
    </row>
    <row r="93" spans="1:29" s="81" customFormat="1" ht="13.8" thickBot="1" x14ac:dyDescent="0.35">
      <c r="A93" s="82"/>
      <c r="V93" s="146" t="s">
        <v>584</v>
      </c>
      <c r="W93" s="147"/>
      <c r="X93" s="147"/>
      <c r="Y93" s="147"/>
      <c r="Z93" s="148"/>
    </row>
    <row r="94" spans="1:29" ht="13.8" thickTop="1" x14ac:dyDescent="0.3">
      <c r="A94" s="1"/>
    </row>
    <row r="95" spans="1:29" s="25" customFormat="1" ht="13.8" thickBot="1" x14ac:dyDescent="0.35">
      <c r="A95" s="24" t="s">
        <v>63</v>
      </c>
      <c r="O95" s="26"/>
      <c r="AA95" s="27"/>
    </row>
    <row r="96" spans="1:29" ht="13.8" thickBot="1" x14ac:dyDescent="0.35">
      <c r="A96" t="s">
        <v>477</v>
      </c>
      <c r="N96" s="89"/>
      <c r="U96" s="54" t="s">
        <v>385</v>
      </c>
      <c r="V96" s="55"/>
      <c r="W96" s="55"/>
      <c r="X96" s="55"/>
      <c r="Y96" s="55"/>
      <c r="Z96" s="56"/>
      <c r="AB96" t="s">
        <v>263</v>
      </c>
    </row>
    <row r="97" spans="21:28" x14ac:dyDescent="0.3">
      <c r="U97" s="57" t="s">
        <v>386</v>
      </c>
      <c r="V97" s="58"/>
      <c r="W97" s="58"/>
      <c r="X97" s="58"/>
      <c r="Y97" s="58"/>
      <c r="Z97" s="59"/>
      <c r="AB97" t="s">
        <v>265</v>
      </c>
    </row>
    <row r="98" spans="21:28" x14ac:dyDescent="0.3">
      <c r="U98" s="57" t="s">
        <v>588</v>
      </c>
      <c r="V98" s="58"/>
      <c r="W98" s="58"/>
      <c r="X98" s="58"/>
      <c r="Y98" s="58"/>
      <c r="Z98" s="59"/>
      <c r="AB98" t="s">
        <v>268</v>
      </c>
    </row>
    <row r="99" spans="21:28" x14ac:dyDescent="0.3">
      <c r="U99" s="57" t="s">
        <v>589</v>
      </c>
      <c r="V99" s="58"/>
      <c r="W99" s="58"/>
      <c r="X99" s="58"/>
      <c r="Y99" s="58"/>
      <c r="Z99" s="59"/>
      <c r="AB99" t="s">
        <v>270</v>
      </c>
    </row>
    <row r="100" spans="21:28" x14ac:dyDescent="0.3">
      <c r="U100" s="80" t="s">
        <v>590</v>
      </c>
      <c r="V100" s="61"/>
      <c r="W100" s="61"/>
      <c r="X100" s="61"/>
      <c r="Y100" s="61"/>
      <c r="Z100" s="62"/>
    </row>
  </sheetData>
  <conditionalFormatting sqref="K38">
    <cfRule type="expression" dxfId="311" priority="4">
      <formula>$K$38="Geen reden om in te laten"</formula>
    </cfRule>
    <cfRule type="expression" dxfId="310" priority="5">
      <formula>$K$38="Mogelijke reden om in te laten"</formula>
    </cfRule>
    <cfRule type="expression" dxfId="309" priority="6">
      <formula>$K$38="Sterke reden om in te laten"</formula>
    </cfRule>
  </conditionalFormatting>
  <conditionalFormatting sqref="K39">
    <cfRule type="expression" dxfId="308" priority="1">
      <formula>$K$39="Geen reden om in te laten"</formula>
    </cfRule>
    <cfRule type="expression" dxfId="307" priority="2">
      <formula>$K$39="Mogelijke reden om in te laten"</formula>
    </cfRule>
    <cfRule type="expression" dxfId="306" priority="3">
      <formula>$K$39="Sterke reden om in te laten"</formula>
    </cfRule>
  </conditionalFormatting>
  <conditionalFormatting sqref="M6">
    <cfRule type="expression" dxfId="305" priority="92">
      <formula>$K$6="ja"</formula>
    </cfRule>
    <cfRule type="expression" dxfId="304" priority="93">
      <formula>$K$6="nee"</formula>
    </cfRule>
  </conditionalFormatting>
  <conditionalFormatting sqref="M7">
    <cfRule type="expression" dxfId="303" priority="90">
      <formula>$K$7="ja"</formula>
    </cfRule>
    <cfRule type="expression" dxfId="302" priority="91">
      <formula>$K$7="nee"</formula>
    </cfRule>
  </conditionalFormatting>
  <conditionalFormatting sqref="M10">
    <cfRule type="expression" dxfId="301" priority="88">
      <formula>$K$10="nee"</formula>
    </cfRule>
    <cfRule type="expression" dxfId="300" priority="89">
      <formula>$K$10="ja"</formula>
    </cfRule>
  </conditionalFormatting>
  <conditionalFormatting sqref="M11">
    <cfRule type="expression" dxfId="299" priority="86">
      <formula>$K$11="nee"</formula>
    </cfRule>
    <cfRule type="expression" dxfId="298" priority="87">
      <formula>$K$11="ja"</formula>
    </cfRule>
  </conditionalFormatting>
  <conditionalFormatting sqref="M12">
    <cfRule type="expression" dxfId="297" priority="84">
      <formula>$K$12="nee"</formula>
    </cfRule>
    <cfRule type="expression" dxfId="296" priority="85">
      <formula>$K$12="ja"</formula>
    </cfRule>
  </conditionalFormatting>
  <conditionalFormatting sqref="M13">
    <cfRule type="expression" dxfId="295" priority="82">
      <formula>$K$13="nee"</formula>
    </cfRule>
    <cfRule type="expression" dxfId="294" priority="83">
      <formula>$K$13="ja"</formula>
    </cfRule>
  </conditionalFormatting>
  <conditionalFormatting sqref="M14">
    <cfRule type="expression" dxfId="293" priority="80">
      <formula>$K$14="nee"</formula>
    </cfRule>
    <cfRule type="expression" dxfId="292" priority="81">
      <formula>$K$14="ja"</formula>
    </cfRule>
  </conditionalFormatting>
  <conditionalFormatting sqref="M17">
    <cfRule type="expression" dxfId="291" priority="94">
      <formula>$K$17="ja"</formula>
    </cfRule>
    <cfRule type="expression" dxfId="290" priority="95">
      <formula>$K$17="nee"</formula>
    </cfRule>
  </conditionalFormatting>
  <conditionalFormatting sqref="M19">
    <cfRule type="expression" dxfId="289" priority="96">
      <formula>$K$19="nee"</formula>
    </cfRule>
    <cfRule type="expression" dxfId="288" priority="97">
      <formula>$K$19="ja"</formula>
    </cfRule>
  </conditionalFormatting>
  <conditionalFormatting sqref="N51">
    <cfRule type="expression" dxfId="287" priority="62">
      <formula>$AA$51=3</formula>
    </cfRule>
    <cfRule type="expression" dxfId="286" priority="63">
      <formula>$AA$51=2</formula>
    </cfRule>
    <cfRule type="expression" dxfId="285" priority="64">
      <formula>$AA$51=1</formula>
    </cfRule>
  </conditionalFormatting>
  <conditionalFormatting sqref="N89">
    <cfRule type="expression" dxfId="284" priority="43">
      <formula>$AA$51=1</formula>
    </cfRule>
    <cfRule type="expression" dxfId="283" priority="44">
      <formula>$AA$51=2</formula>
    </cfRule>
    <cfRule type="expression" dxfId="282" priority="45">
      <formula>$AA$51=3</formula>
    </cfRule>
  </conditionalFormatting>
  <conditionalFormatting sqref="N90">
    <cfRule type="expression" dxfId="281" priority="46">
      <formula>$N$90=$AB$90</formula>
    </cfRule>
    <cfRule type="expression" dxfId="280" priority="47">
      <formula>$N$90=$AB$89</formula>
    </cfRule>
  </conditionalFormatting>
  <conditionalFormatting sqref="N96">
    <cfRule type="expression" dxfId="279" priority="53">
      <formula>$N$96=$AB$99</formula>
    </cfRule>
    <cfRule type="expression" dxfId="278" priority="54">
      <formula>$N$96=$AB$98</formula>
    </cfRule>
    <cfRule type="expression" dxfId="277" priority="55">
      <formula>$N$96=$AB$97</formula>
    </cfRule>
    <cfRule type="expression" dxfId="276" priority="56">
      <formula>$N$96=$AB$96</formula>
    </cfRule>
  </conditionalFormatting>
  <conditionalFormatting sqref="O57">
    <cfRule type="expression" dxfId="275" priority="134">
      <formula>$AB$57=1</formula>
    </cfRule>
    <cfRule type="expression" dxfId="274" priority="135">
      <formula>$AB$57=2</formula>
    </cfRule>
  </conditionalFormatting>
  <conditionalFormatting sqref="O58">
    <cfRule type="expression" dxfId="273" priority="114">
      <formula>$AB$58=2</formula>
    </cfRule>
    <cfRule type="expression" dxfId="272" priority="115">
      <formula>$AB$58=1</formula>
    </cfRule>
  </conditionalFormatting>
  <conditionalFormatting sqref="O59">
    <cfRule type="expression" dxfId="271" priority="132">
      <formula>$AB$59=2</formula>
    </cfRule>
    <cfRule type="expression" dxfId="270" priority="133">
      <formula>$AB$59=1</formula>
    </cfRule>
  </conditionalFormatting>
  <conditionalFormatting sqref="O62">
    <cfRule type="expression" dxfId="269" priority="130">
      <formula>$AB$62=2</formula>
    </cfRule>
    <cfRule type="expression" dxfId="268" priority="131">
      <formula>$AB$62=1</formula>
    </cfRule>
  </conditionalFormatting>
  <conditionalFormatting sqref="O63">
    <cfRule type="expression" dxfId="267" priority="128">
      <formula>$AB$63=2</formula>
    </cfRule>
    <cfRule type="expression" dxfId="266" priority="129">
      <formula>$AB$63=1</formula>
    </cfRule>
  </conditionalFormatting>
  <conditionalFormatting sqref="O64">
    <cfRule type="expression" dxfId="265" priority="126">
      <formula>$AB$64=2</formula>
    </cfRule>
    <cfRule type="expression" dxfId="264" priority="127">
      <formula>$AB$64=1</formula>
    </cfRule>
  </conditionalFormatting>
  <conditionalFormatting sqref="O65">
    <cfRule type="expression" dxfId="263" priority="112">
      <formula>$AB$65=2</formula>
    </cfRule>
    <cfRule type="expression" dxfId="262" priority="113">
      <formula>$AB$65=1</formula>
    </cfRule>
  </conditionalFormatting>
  <conditionalFormatting sqref="O66">
    <cfRule type="expression" dxfId="261" priority="110">
      <formula>$AB$66=2</formula>
    </cfRule>
    <cfRule type="expression" dxfId="260" priority="111">
      <formula>$AB$66=1</formula>
    </cfRule>
  </conditionalFormatting>
  <conditionalFormatting sqref="O67">
    <cfRule type="expression" dxfId="259" priority="108">
      <formula>$AB$67=2</formula>
    </cfRule>
    <cfRule type="expression" dxfId="258" priority="109">
      <formula>$AB$67=1</formula>
    </cfRule>
  </conditionalFormatting>
  <conditionalFormatting sqref="O73">
    <cfRule type="expression" dxfId="257" priority="136">
      <formula>$AC$73=2</formula>
    </cfRule>
    <cfRule type="expression" dxfId="256" priority="137">
      <formula>$AC$73=1</formula>
    </cfRule>
  </conditionalFormatting>
  <conditionalFormatting sqref="O76">
    <cfRule type="expression" dxfId="255" priority="39">
      <formula>$AC$76=2</formula>
    </cfRule>
    <cfRule type="expression" dxfId="254" priority="40">
      <formula>$AC$76=1</formula>
    </cfRule>
  </conditionalFormatting>
  <conditionalFormatting sqref="O77">
    <cfRule type="expression" dxfId="253" priority="41">
      <formula>$AC$77=2</formula>
    </cfRule>
    <cfRule type="expression" dxfId="252" priority="42">
      <formula>$AC$77=1</formula>
    </cfRule>
  </conditionalFormatting>
  <conditionalFormatting sqref="O80">
    <cfRule type="expression" dxfId="251" priority="124">
      <formula>$AC$80=2</formula>
    </cfRule>
    <cfRule type="expression" dxfId="250" priority="125">
      <formula>$AC$80=1</formula>
    </cfRule>
  </conditionalFormatting>
  <conditionalFormatting sqref="O81">
    <cfRule type="expression" dxfId="249" priority="106">
      <formula>$AB$81=2</formula>
    </cfRule>
    <cfRule type="expression" dxfId="248" priority="107">
      <formula>$AB$81=1</formula>
    </cfRule>
  </conditionalFormatting>
  <conditionalFormatting sqref="O82">
    <cfRule type="expression" dxfId="247" priority="122">
      <formula>$AC$82=2</formula>
    </cfRule>
    <cfRule type="expression" dxfId="246" priority="123">
      <formula>$AC$82=1</formula>
    </cfRule>
  </conditionalFormatting>
  <conditionalFormatting sqref="O83">
    <cfRule type="expression" dxfId="245" priority="120">
      <formula>$AC$83=2</formula>
    </cfRule>
    <cfRule type="expression" dxfId="244" priority="121">
      <formula>$AC$83=1</formula>
    </cfRule>
  </conditionalFormatting>
  <conditionalFormatting sqref="O84">
    <cfRule type="expression" dxfId="243" priority="118">
      <formula>$AC$84=2</formula>
    </cfRule>
    <cfRule type="expression" dxfId="242" priority="119">
      <formula>$AC$84=1</formula>
    </cfRule>
  </conditionalFormatting>
  <conditionalFormatting sqref="Q57">
    <cfRule type="expression" dxfId="241" priority="37">
      <formula>$Q$57="voldoet niet"</formula>
    </cfRule>
    <cfRule type="expression" dxfId="240" priority="38">
      <formula>$Q$57="voldoet"</formula>
    </cfRule>
  </conditionalFormatting>
  <conditionalFormatting sqref="Q58">
    <cfRule type="expression" dxfId="239" priority="35">
      <formula>$Q$58="voldoet niet"</formula>
    </cfRule>
    <cfRule type="expression" dxfId="238" priority="36">
      <formula>$Q$58="voldoet"</formula>
    </cfRule>
  </conditionalFormatting>
  <conditionalFormatting sqref="Q59">
    <cfRule type="expression" dxfId="237" priority="33">
      <formula>$Q$59="voldoet niet"</formula>
    </cfRule>
    <cfRule type="expression" dxfId="236" priority="34">
      <formula>$Q$59="voldoet"</formula>
    </cfRule>
  </conditionalFormatting>
  <conditionalFormatting sqref="Q62">
    <cfRule type="expression" dxfId="235" priority="31">
      <formula>$Q$62="voldoet niet"</formula>
    </cfRule>
    <cfRule type="expression" dxfId="234" priority="32">
      <formula>$Q$62="voldoet"</formula>
    </cfRule>
  </conditionalFormatting>
  <conditionalFormatting sqref="Q63">
    <cfRule type="expression" dxfId="233" priority="29">
      <formula>$Q$63="voldoet niet"</formula>
    </cfRule>
    <cfRule type="expression" dxfId="232" priority="30">
      <formula>$Q$63="voldoet"</formula>
    </cfRule>
  </conditionalFormatting>
  <conditionalFormatting sqref="Q64">
    <cfRule type="expression" dxfId="231" priority="27">
      <formula>$Q$64="voldoet niet"</formula>
    </cfRule>
    <cfRule type="expression" dxfId="230" priority="28">
      <formula>$Q$64="voldoet"</formula>
    </cfRule>
  </conditionalFormatting>
  <conditionalFormatting sqref="Q65">
    <cfRule type="expression" dxfId="229" priority="25">
      <formula>$Q$65="voldoet niet"</formula>
    </cfRule>
    <cfRule type="expression" dxfId="228" priority="26">
      <formula>$Q$65="voldoet"</formula>
    </cfRule>
  </conditionalFormatting>
  <conditionalFormatting sqref="Q66">
    <cfRule type="expression" dxfId="227" priority="23">
      <formula>$Q$66="voldoet niet"</formula>
    </cfRule>
    <cfRule type="expression" dxfId="226" priority="24">
      <formula>$Q$66="voldoet"</formula>
    </cfRule>
  </conditionalFormatting>
  <conditionalFormatting sqref="Q67">
    <cfRule type="expression" dxfId="225" priority="21">
      <formula>$Q$67="voldoet niet"</formula>
    </cfRule>
    <cfRule type="expression" dxfId="224" priority="22">
      <formula>$Q$67="voldoet"</formula>
    </cfRule>
  </conditionalFormatting>
  <conditionalFormatting sqref="Q70">
    <cfRule type="expression" dxfId="223" priority="19">
      <formula>$Q$70="voldoet niet"</formula>
    </cfRule>
    <cfRule type="expression" dxfId="222" priority="20">
      <formula>$Q$70="voldoet"</formula>
    </cfRule>
  </conditionalFormatting>
  <conditionalFormatting sqref="R62">
    <cfRule type="expression" dxfId="221" priority="17">
      <formula>$R$62="voldoet niet"</formula>
    </cfRule>
    <cfRule type="expression" dxfId="220" priority="18">
      <formula>$R$62="voldoet"</formula>
    </cfRule>
  </conditionalFormatting>
  <conditionalFormatting sqref="R63">
    <cfRule type="expression" dxfId="219" priority="15">
      <formula>$R$63="voldoet niet"</formula>
    </cfRule>
    <cfRule type="expression" dxfId="218" priority="16">
      <formula>$R$63="voldoet"</formula>
    </cfRule>
  </conditionalFormatting>
  <conditionalFormatting sqref="R64">
    <cfRule type="expression" dxfId="217" priority="13">
      <formula>$R$64="voldoet niet"</formula>
    </cfRule>
    <cfRule type="expression" dxfId="216" priority="14">
      <formula>$R$64="voldoet"</formula>
    </cfRule>
  </conditionalFormatting>
  <conditionalFormatting sqref="R65">
    <cfRule type="expression" dxfId="215" priority="11">
      <formula>$R$65="voldoet niet"</formula>
    </cfRule>
    <cfRule type="expression" dxfId="214" priority="12">
      <formula>$R$65="voldoet"</formula>
    </cfRule>
  </conditionalFormatting>
  <conditionalFormatting sqref="R66">
    <cfRule type="expression" dxfId="213" priority="9">
      <formula>$R$66="voldoet niet"</formula>
    </cfRule>
    <cfRule type="expression" dxfId="212" priority="10">
      <formula>$R$66="voldoet"</formula>
    </cfRule>
  </conditionalFormatting>
  <conditionalFormatting sqref="R67">
    <cfRule type="expression" dxfId="211" priority="7">
      <formula>$R$67="voldoet niet"</formula>
    </cfRule>
    <cfRule type="expression" dxfId="210" priority="8">
      <formula>$R$67="voldoet"</formula>
    </cfRule>
  </conditionalFormatting>
  <dataValidations count="9">
    <dataValidation type="list" errorStyle="warning" showErrorMessage="1" sqref="K19 K17 K10:K14 K6:K7 J82:J84 J73 J70 J76:J77 K22 K24:K34" xr:uid="{EFDE83B0-B808-425F-B2C1-20C4D8A4AFF8}">
      <formula1>$AA$6:$AA$7</formula1>
    </dataValidation>
    <dataValidation errorStyle="warning" showErrorMessage="1" sqref="K35 K18 K41:K43 K23" xr:uid="{B6B0E477-F06E-41F2-85F2-07D1528118DD}"/>
    <dataValidation type="list" allowBlank="1" showInputMessage="1" showErrorMessage="1" sqref="K47" xr:uid="{4F5C2BA6-F961-4113-AA1F-154FCB917DB1}">
      <formula1>$AC$45:$AC$49</formula1>
    </dataValidation>
    <dataValidation type="list" allowBlank="1" showInputMessage="1" showErrorMessage="1" sqref="K50" xr:uid="{9BE59107-63D8-4F72-8BBD-BADFBEDC5499}">
      <formula1>$AA$32:$AA$34</formula1>
    </dataValidation>
    <dataValidation type="list" allowBlank="1" showInputMessage="1" showErrorMessage="1" sqref="K48" xr:uid="{42EC74F5-BFDC-4B0D-A947-31556FC843E2}">
      <formula1>$AD$45:$AD$47</formula1>
    </dataValidation>
    <dataValidation type="list" errorStyle="warning" showErrorMessage="1" sqref="K46" xr:uid="{9310C6C5-5F0C-42A4-A627-E3DAFC5936CF}">
      <formula1>$AB$45:$AB$50</formula1>
    </dataValidation>
    <dataValidation type="list" allowBlank="1" showInputMessage="1" showErrorMessage="1" sqref="N96" xr:uid="{5BE647A0-BEA8-4C12-AEAB-88846749A7F9}">
      <formula1>$AB$96:$AB$99</formula1>
    </dataValidation>
    <dataValidation type="list" allowBlank="1" showInputMessage="1" showErrorMessage="1" sqref="N90" xr:uid="{8B4485B7-91DF-4D4A-80E6-18641A8E2907}">
      <formula1>$AB$89:$AB$90</formula1>
    </dataValidation>
    <dataValidation type="list" allowBlank="1" showInputMessage="1" showErrorMessage="1" sqref="K38:K39" xr:uid="{319E2448-9110-4314-B3EF-C9A5BF7A4529}">
      <formula1>$P$12:$P$14</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11BF-14FD-4047-B7BE-BB782B233502}">
  <dimension ref="A1:AN100"/>
  <sheetViews>
    <sheetView workbookViewId="0"/>
  </sheetViews>
  <sheetFormatPr defaultRowHeight="13.2" x14ac:dyDescent="0.3"/>
  <cols>
    <col min="1" max="1" width="37.625" customWidth="1"/>
    <col min="9" max="9" width="11.125" customWidth="1"/>
    <col min="17" max="17" width="12.5" customWidth="1"/>
    <col min="18" max="18" width="12.125" customWidth="1"/>
    <col min="27" max="30" width="9" hidden="1" customWidth="1"/>
  </cols>
  <sheetData>
    <row r="1" spans="1:40" ht="19.2" x14ac:dyDescent="0.45">
      <c r="A1" s="36" t="s">
        <v>454</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45" t="s">
        <v>413</v>
      </c>
      <c r="O9" s="67" t="s">
        <v>491</v>
      </c>
      <c r="P9" s="61"/>
      <c r="Q9" s="61"/>
      <c r="R9" s="61"/>
      <c r="S9" s="61"/>
      <c r="T9" s="61"/>
      <c r="U9" s="61"/>
      <c r="V9" s="61"/>
      <c r="W9" s="61"/>
      <c r="X9" s="61"/>
      <c r="Y9" s="62"/>
    </row>
    <row r="10" spans="1:40" ht="13.8" thickBot="1" x14ac:dyDescent="0.35">
      <c r="A10" s="2" t="s">
        <v>517</v>
      </c>
      <c r="K10" s="7"/>
      <c r="M10" s="5"/>
    </row>
    <row r="11" spans="1:40" x14ac:dyDescent="0.3">
      <c r="A11" s="2" t="s">
        <v>518</v>
      </c>
      <c r="K11" s="7"/>
      <c r="M11" s="8"/>
      <c r="O11" s="12" t="s">
        <v>209</v>
      </c>
      <c r="P11" s="13"/>
      <c r="Q11" s="13"/>
      <c r="R11" s="13"/>
      <c r="S11" s="14"/>
    </row>
    <row r="12" spans="1:40" x14ac:dyDescent="0.3">
      <c r="A12" s="2" t="s">
        <v>519</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439</v>
      </c>
      <c r="J17" s="1"/>
      <c r="K17" s="7"/>
      <c r="M17" s="9"/>
    </row>
    <row r="18" spans="1:25" ht="13.8" thickBot="1" x14ac:dyDescent="0.35"/>
    <row r="19" spans="1:25" ht="13.8" thickBot="1" x14ac:dyDescent="0.35">
      <c r="A19" t="s">
        <v>428</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30" ht="13.8" thickBot="1" x14ac:dyDescent="0.35">
      <c r="N49" s="2"/>
      <c r="R49" s="18"/>
      <c r="S49" s="19" t="s">
        <v>335</v>
      </c>
      <c r="T49" s="19"/>
      <c r="U49" s="20"/>
      <c r="AB49" t="s">
        <v>336</v>
      </c>
      <c r="AC49" t="s">
        <v>299</v>
      </c>
    </row>
    <row r="50" spans="1:30" ht="13.8" thickBot="1" x14ac:dyDescent="0.35">
      <c r="N50" s="2" t="s">
        <v>337</v>
      </c>
      <c r="AB50" t="s">
        <v>338</v>
      </c>
    </row>
    <row r="51" spans="1:30" ht="13.8" thickBot="1" x14ac:dyDescent="0.35">
      <c r="N51" s="9"/>
      <c r="AA51">
        <f>IF(OR(OR(AA48=2,AA48=1),OR(AA47=1,AA47=2,AA47=3)),3,IF(OR(AA48=3,OR(AA47=5,AA47=4)),2,0))</f>
        <v>0</v>
      </c>
    </row>
    <row r="53" spans="1:30" s="10" customFormat="1" x14ac:dyDescent="0.3">
      <c r="A53" s="22" t="s">
        <v>339</v>
      </c>
    </row>
    <row r="54" spans="1:30" x14ac:dyDescent="0.3">
      <c r="A54" s="1"/>
      <c r="J54" s="21" t="s">
        <v>278</v>
      </c>
    </row>
    <row r="55" spans="1:30" ht="13.8" thickBot="1" x14ac:dyDescent="0.35">
      <c r="O55" s="2" t="s">
        <v>341</v>
      </c>
      <c r="Q55" s="2"/>
    </row>
    <row r="56" spans="1:30" ht="93" thickBot="1" x14ac:dyDescent="0.35">
      <c r="A56" t="s">
        <v>342</v>
      </c>
      <c r="J56" t="s">
        <v>392</v>
      </c>
      <c r="K56" t="s">
        <v>393</v>
      </c>
      <c r="L56" s="43" t="s">
        <v>629</v>
      </c>
      <c r="M56" s="43" t="s">
        <v>630</v>
      </c>
      <c r="O56" s="2" t="s">
        <v>345</v>
      </c>
      <c r="Q56" s="44" t="s">
        <v>429</v>
      </c>
      <c r="R56" s="44" t="s">
        <v>430</v>
      </c>
      <c r="S56" s="12" t="s">
        <v>209</v>
      </c>
      <c r="T56" s="13"/>
      <c r="U56" s="13"/>
      <c r="V56" s="14"/>
      <c r="AB56" t="s">
        <v>345</v>
      </c>
      <c r="AC56" s="43" t="s">
        <v>429</v>
      </c>
      <c r="AD56" s="43" t="s">
        <v>430</v>
      </c>
    </row>
    <row r="57" spans="1:30" x14ac:dyDescent="0.3">
      <c r="B57" t="s">
        <v>347</v>
      </c>
      <c r="J57" s="7"/>
      <c r="K57" s="7"/>
      <c r="L57">
        <v>0.1</v>
      </c>
      <c r="O57" s="5"/>
      <c r="Q57" s="10" t="str">
        <f>IF(AC57=0,"",IF(AC57=1,"voldoet niet",IF(AC57=2,"voldoet")))</f>
        <v/>
      </c>
      <c r="S57" s="15"/>
      <c r="T57" t="s">
        <v>330</v>
      </c>
      <c r="V57" s="16"/>
      <c r="AB57">
        <f>IF(OR(K57="",J57=""),0,IF(J57&lt;=K57,2,1))</f>
        <v>0</v>
      </c>
      <c r="AC57">
        <f>IF(OR(L57="",J57=""),0,IF(J57&lt;L57,2,1))</f>
        <v>0</v>
      </c>
    </row>
    <row r="58" spans="1:30" ht="13.8" thickBot="1" x14ac:dyDescent="0.35">
      <c r="B58" t="s">
        <v>431</v>
      </c>
      <c r="J58" s="7"/>
      <c r="K58" s="7"/>
      <c r="L58">
        <v>0.05</v>
      </c>
      <c r="O58" s="8"/>
      <c r="Q58" s="10" t="str">
        <f>IF(AC58=0,"",IF(AC58=1,"voldoet niet",IF(AC58=2,"voldoet")))</f>
        <v/>
      </c>
      <c r="S58" s="47"/>
      <c r="T58" s="19" t="s">
        <v>333</v>
      </c>
      <c r="U58" s="19"/>
      <c r="V58" s="20"/>
      <c r="AB58">
        <f>IF(OR(K58="",J58=""),0,IF(J58&lt;=K58,2,1))</f>
        <v>0</v>
      </c>
      <c r="AC58">
        <f>IF(OR(L58="",J58=""),0,IF(J58&lt;L58,2,1))</f>
        <v>0</v>
      </c>
    </row>
    <row r="59" spans="1:30" ht="13.8" thickBot="1" x14ac:dyDescent="0.35">
      <c r="B59" t="s">
        <v>348</v>
      </c>
      <c r="J59" s="7"/>
      <c r="K59" s="7"/>
      <c r="L59">
        <v>1</v>
      </c>
      <c r="O59" s="6"/>
      <c r="Q59" s="10" t="str">
        <f>IF(AC59=0,"",IF(AC59=1,"voldoet niet",IF(AC59=2,"voldoet")))</f>
        <v/>
      </c>
      <c r="AB59">
        <f>IF(OR(K59="",J59=""),0,IF(J59&lt;=K59,2,1))</f>
        <v>0</v>
      </c>
      <c r="AC59">
        <f>IF(OR(L59="",J59=""),0,IF(J59&lt;L59,2,1))</f>
        <v>0</v>
      </c>
    </row>
    <row r="60" spans="1:30" x14ac:dyDescent="0.3">
      <c r="S60" s="54" t="s">
        <v>432</v>
      </c>
      <c r="T60" s="55"/>
      <c r="U60" s="55"/>
      <c r="V60" s="55"/>
      <c r="W60" s="55"/>
      <c r="X60" s="55"/>
      <c r="Y60" s="55"/>
      <c r="Z60" s="56"/>
    </row>
    <row r="61" spans="1:30" ht="13.8" thickBot="1" x14ac:dyDescent="0.35">
      <c r="A61" t="s">
        <v>433</v>
      </c>
      <c r="S61" s="57" t="s">
        <v>434</v>
      </c>
      <c r="T61" s="58"/>
      <c r="U61" s="58"/>
      <c r="V61" s="58"/>
      <c r="W61" s="58"/>
      <c r="X61" s="58"/>
      <c r="Y61" s="58"/>
      <c r="Z61" s="59"/>
    </row>
    <row r="62" spans="1:30" x14ac:dyDescent="0.3">
      <c r="B62" t="s">
        <v>360</v>
      </c>
      <c r="J62" s="7"/>
      <c r="K62" s="7"/>
      <c r="L62">
        <v>50</v>
      </c>
      <c r="M62">
        <v>15</v>
      </c>
      <c r="O62" s="5"/>
      <c r="Q62" s="10" t="str">
        <f t="shared" ref="Q62:R70" si="1">IF(AC62=0,"",IF(AC62=1,"voldoet niet",IF(AC62=2,"voldoet")))</f>
        <v/>
      </c>
      <c r="R62" s="10" t="str">
        <f t="shared" si="1"/>
        <v/>
      </c>
      <c r="S62" s="57" t="s">
        <v>435</v>
      </c>
      <c r="T62" s="58"/>
      <c r="U62" s="58"/>
      <c r="V62" s="58"/>
      <c r="W62" s="58"/>
      <c r="X62" s="58"/>
      <c r="Y62" s="58"/>
      <c r="Z62" s="59"/>
      <c r="AB62">
        <f t="shared" ref="AB62:AB67" si="2">IF(OR(K62="",J62=""),0,IF(J62&lt;=K62,2,1))</f>
        <v>0</v>
      </c>
      <c r="AC62">
        <f>IF(OR(L62="",J62=""),0,IF(J62&lt;L62,2,1))</f>
        <v>0</v>
      </c>
      <c r="AD62">
        <f>IF(OR(M62="",J62=""),0,IF(J62&lt;M62,2,1))</f>
        <v>0</v>
      </c>
    </row>
    <row r="63" spans="1:30" x14ac:dyDescent="0.3">
      <c r="B63" t="s">
        <v>618</v>
      </c>
      <c r="J63" s="7"/>
      <c r="K63" s="7"/>
      <c r="L63">
        <v>500</v>
      </c>
      <c r="M63">
        <v>1600</v>
      </c>
      <c r="O63" s="8"/>
      <c r="Q63" s="10" t="str">
        <f t="shared" si="1"/>
        <v/>
      </c>
      <c r="R63" s="10" t="str">
        <f t="shared" si="1"/>
        <v/>
      </c>
      <c r="S63" s="57" t="s">
        <v>436</v>
      </c>
      <c r="T63" s="58"/>
      <c r="U63" s="58"/>
      <c r="V63" s="58"/>
      <c r="W63" s="58"/>
      <c r="X63" s="58"/>
      <c r="Y63" s="58"/>
      <c r="Z63" s="59"/>
      <c r="AB63">
        <f t="shared" si="2"/>
        <v>0</v>
      </c>
      <c r="AC63">
        <f t="shared" ref="AC63" si="3">IF(OR(L63="",J63=""),0,IF(J63&lt;L63,2,1))</f>
        <v>0</v>
      </c>
      <c r="AD63">
        <f t="shared" ref="AD63:AD67" si="4">IF(OR(M63="",J63=""),0,IF(J63&lt;M63,2,1))</f>
        <v>0</v>
      </c>
    </row>
    <row r="64" spans="1:30" x14ac:dyDescent="0.3">
      <c r="B64" t="s">
        <v>362</v>
      </c>
      <c r="J64" s="7"/>
      <c r="K64" s="7"/>
      <c r="L64">
        <v>300</v>
      </c>
      <c r="M64">
        <v>50</v>
      </c>
      <c r="O64" s="8"/>
      <c r="Q64" s="10" t="str">
        <f t="shared" si="1"/>
        <v/>
      </c>
      <c r="R64" s="10" t="str">
        <f t="shared" si="1"/>
        <v/>
      </c>
      <c r="S64" s="57" t="s">
        <v>582</v>
      </c>
      <c r="T64" s="58"/>
      <c r="U64" s="58"/>
      <c r="V64" s="58"/>
      <c r="W64" s="58"/>
      <c r="X64" s="58"/>
      <c r="Y64" s="58"/>
      <c r="Z64" s="59"/>
      <c r="AB64">
        <f t="shared" si="2"/>
        <v>0</v>
      </c>
      <c r="AC64">
        <f>IF(OR(L64="",J64=""),0,IF(J64&lt;L64,2,1))</f>
        <v>0</v>
      </c>
      <c r="AD64">
        <f t="shared" si="4"/>
        <v>0</v>
      </c>
    </row>
    <row r="65" spans="1:30" x14ac:dyDescent="0.3">
      <c r="B65" t="s">
        <v>354</v>
      </c>
      <c r="J65" s="7"/>
      <c r="K65" s="7"/>
      <c r="L65">
        <v>100</v>
      </c>
      <c r="M65">
        <v>100</v>
      </c>
      <c r="O65" s="8"/>
      <c r="Q65" s="10" t="str">
        <f t="shared" si="1"/>
        <v/>
      </c>
      <c r="R65" s="10" t="str">
        <f t="shared" si="1"/>
        <v/>
      </c>
      <c r="S65" s="57" t="s">
        <v>616</v>
      </c>
      <c r="T65" s="58"/>
      <c r="U65" s="58"/>
      <c r="V65" s="58"/>
      <c r="W65" s="58"/>
      <c r="X65" s="58"/>
      <c r="Y65" s="58"/>
      <c r="Z65" s="59"/>
      <c r="AB65">
        <f t="shared" si="2"/>
        <v>0</v>
      </c>
      <c r="AC65">
        <f>IF(OR(L65="",J65=""),0,IF(J65&lt;L65,2,1))</f>
        <v>0</v>
      </c>
      <c r="AD65">
        <f>IF(OR(M65="",J65=""),0,IF(J65&gt;M65,2,1))</f>
        <v>0</v>
      </c>
    </row>
    <row r="66" spans="1:30" x14ac:dyDescent="0.3">
      <c r="B66" t="s">
        <v>352</v>
      </c>
      <c r="J66" s="7"/>
      <c r="K66" s="7"/>
      <c r="L66">
        <v>8</v>
      </c>
      <c r="M66">
        <v>7</v>
      </c>
      <c r="O66" s="8"/>
      <c r="Q66" s="10" t="str">
        <f t="shared" si="1"/>
        <v/>
      </c>
      <c r="R66" s="10" t="str">
        <f t="shared" si="1"/>
        <v/>
      </c>
      <c r="S66" s="57" t="s">
        <v>626</v>
      </c>
      <c r="T66" s="58"/>
      <c r="U66" s="58"/>
      <c r="V66" s="58"/>
      <c r="W66" s="58"/>
      <c r="X66" s="58"/>
      <c r="Y66" s="58"/>
      <c r="Z66" s="59"/>
      <c r="AB66">
        <f t="shared" si="2"/>
        <v>0</v>
      </c>
      <c r="AC66">
        <f>IF(OR(L66="",J66=""),0,IF(J66&lt;L66,2,1))</f>
        <v>0</v>
      </c>
      <c r="AD66">
        <f>IF(OR(M66="",J66=""),0,IF(J66&gt;M66,2,1))</f>
        <v>0</v>
      </c>
    </row>
    <row r="67" spans="1:30" ht="13.8" thickBot="1" x14ac:dyDescent="0.35">
      <c r="B67" t="s">
        <v>437</v>
      </c>
      <c r="J67" s="7"/>
      <c r="K67" s="7"/>
      <c r="L67">
        <v>985</v>
      </c>
      <c r="M67">
        <v>4000</v>
      </c>
      <c r="O67" s="6"/>
      <c r="Q67" s="10" t="str">
        <f t="shared" si="1"/>
        <v/>
      </c>
      <c r="R67" s="10" t="str">
        <f t="shared" si="1"/>
        <v/>
      </c>
      <c r="S67" s="67" t="s">
        <v>617</v>
      </c>
      <c r="T67" s="61"/>
      <c r="U67" s="61"/>
      <c r="V67" s="61"/>
      <c r="W67" s="61"/>
      <c r="X67" s="61"/>
      <c r="Y67" s="61"/>
      <c r="Z67" s="62"/>
      <c r="AB67">
        <f t="shared" si="2"/>
        <v>0</v>
      </c>
      <c r="AC67">
        <f>IF(OR(L67="",J67=""),0,IF(J67&gt;L67,2,1))</f>
        <v>0</v>
      </c>
      <c r="AD67">
        <f t="shared" si="4"/>
        <v>0</v>
      </c>
    </row>
    <row r="69" spans="1:30" x14ac:dyDescent="0.3">
      <c r="A69" t="s">
        <v>366</v>
      </c>
    </row>
    <row r="70" spans="1:30" x14ac:dyDescent="0.3">
      <c r="B70" t="s">
        <v>367</v>
      </c>
      <c r="J70" s="7"/>
      <c r="K70" t="s">
        <v>98</v>
      </c>
      <c r="L70" t="s">
        <v>98</v>
      </c>
      <c r="Q70" s="10" t="str">
        <f t="shared" si="1"/>
        <v/>
      </c>
      <c r="AC70">
        <f>IF(J70="",0,IF(J70="ja",1,2))</f>
        <v>0</v>
      </c>
    </row>
    <row r="71" spans="1:30" x14ac:dyDescent="0.3">
      <c r="B71" s="2" t="s">
        <v>368</v>
      </c>
    </row>
    <row r="72" spans="1:30" ht="13.8" thickBot="1" x14ac:dyDescent="0.35">
      <c r="A72" t="s">
        <v>369</v>
      </c>
    </row>
    <row r="73" spans="1:30" ht="13.8" thickBot="1" x14ac:dyDescent="0.35">
      <c r="B73" t="s">
        <v>370</v>
      </c>
      <c r="J73" s="7"/>
      <c r="K73" t="s">
        <v>98</v>
      </c>
      <c r="L73" t="s">
        <v>98</v>
      </c>
      <c r="O73" s="9"/>
      <c r="AC73">
        <f t="shared" ref="AC73:AC84" si="5">IF(J73="",0,IF(J73="ja",1,2))</f>
        <v>0</v>
      </c>
    </row>
    <row r="74" spans="1:30" x14ac:dyDescent="0.3">
      <c r="B74" s="2" t="s">
        <v>371</v>
      </c>
    </row>
    <row r="75" spans="1:30" ht="13.8" thickBot="1" x14ac:dyDescent="0.35">
      <c r="A75" t="s">
        <v>372</v>
      </c>
    </row>
    <row r="76" spans="1:30" x14ac:dyDescent="0.3">
      <c r="B76" t="s">
        <v>373</v>
      </c>
      <c r="J76" s="7"/>
      <c r="K76" t="s">
        <v>98</v>
      </c>
      <c r="L76" t="s">
        <v>98</v>
      </c>
      <c r="O76" s="5"/>
      <c r="AC76">
        <f t="shared" si="5"/>
        <v>0</v>
      </c>
    </row>
    <row r="77" spans="1:30" ht="13.8" thickBot="1" x14ac:dyDescent="0.35">
      <c r="B77" t="s">
        <v>374</v>
      </c>
      <c r="J77" s="7"/>
      <c r="K77" t="s">
        <v>98</v>
      </c>
      <c r="L77" t="s">
        <v>98</v>
      </c>
      <c r="O77" s="6"/>
      <c r="AC77">
        <f t="shared" si="5"/>
        <v>0</v>
      </c>
    </row>
    <row r="78" spans="1:30" x14ac:dyDescent="0.3">
      <c r="C78" t="s">
        <v>375</v>
      </c>
    </row>
    <row r="79" spans="1:30" ht="13.8" thickBot="1" x14ac:dyDescent="0.35">
      <c r="A79" s="66" t="s">
        <v>376</v>
      </c>
      <c r="B79" s="143"/>
      <c r="C79" s="66"/>
    </row>
    <row r="80" spans="1:30" x14ac:dyDescent="0.3">
      <c r="A80" s="66"/>
      <c r="B80" s="66" t="s">
        <v>377</v>
      </c>
      <c r="J80" s="40"/>
      <c r="K80" s="7"/>
      <c r="O80" s="5"/>
      <c r="Q80" s="54" t="s">
        <v>546</v>
      </c>
      <c r="R80" s="55"/>
      <c r="S80" s="55"/>
      <c r="T80" s="55"/>
      <c r="U80" s="55"/>
      <c r="V80" s="55"/>
      <c r="W80" s="55"/>
      <c r="X80" s="55"/>
      <c r="Y80" s="56"/>
      <c r="AC80">
        <f>IF(OR(J80="",K80=""),0,IF(J80&lt;K80,2,1))</f>
        <v>0</v>
      </c>
    </row>
    <row r="81" spans="1:29" x14ac:dyDescent="0.3">
      <c r="A81" s="66"/>
      <c r="B81" s="66" t="s">
        <v>378</v>
      </c>
      <c r="J81" s="40"/>
      <c r="K81" s="7"/>
      <c r="M81">
        <v>100</v>
      </c>
      <c r="N81" s="23"/>
      <c r="O81" s="8"/>
      <c r="Q81" s="57" t="s">
        <v>547</v>
      </c>
      <c r="R81" s="58"/>
      <c r="S81" s="58"/>
      <c r="T81" s="58"/>
      <c r="U81" s="58"/>
      <c r="V81" s="58"/>
      <c r="W81" s="58"/>
      <c r="X81" s="58"/>
      <c r="Y81" s="59"/>
      <c r="AB81">
        <f>IF(OR(K81="",J81=""),0,IF(OR(AND(K81&gt;L81,K81&lt;=M81,J81&gt;L81,J81&lt;=M81),AND(K81&lt;L81,J81&lt;L81),AND(K81&gt;M81,J81&gt;M81)),2,1))</f>
        <v>0</v>
      </c>
    </row>
    <row r="82" spans="1:29" x14ac:dyDescent="0.3">
      <c r="A82" s="66"/>
      <c r="B82" s="66" t="s">
        <v>379</v>
      </c>
      <c r="J82" s="7"/>
      <c r="O82" s="8"/>
      <c r="Q82" s="57" t="s">
        <v>548</v>
      </c>
      <c r="R82" s="58"/>
      <c r="S82" s="58"/>
      <c r="T82" s="58"/>
      <c r="U82" s="58"/>
      <c r="V82" s="58"/>
      <c r="W82" s="58"/>
      <c r="X82" s="58"/>
      <c r="Y82" s="59"/>
      <c r="AC82">
        <f>IF(J82="",0,IF(J82="ja",1,2))</f>
        <v>0</v>
      </c>
    </row>
    <row r="83" spans="1:29" x14ac:dyDescent="0.3">
      <c r="A83" s="66"/>
      <c r="B83" s="66" t="s">
        <v>380</v>
      </c>
      <c r="J83" s="7"/>
      <c r="O83" s="8"/>
      <c r="Q83" s="57" t="s">
        <v>549</v>
      </c>
      <c r="R83" s="58"/>
      <c r="S83" s="58"/>
      <c r="T83" s="58"/>
      <c r="U83" s="58"/>
      <c r="V83" s="58"/>
      <c r="W83" s="58"/>
      <c r="X83" s="58"/>
      <c r="Y83" s="59"/>
      <c r="AC83">
        <f>IF(J83="",0,IF(J83="ja",1,2))</f>
        <v>0</v>
      </c>
    </row>
    <row r="84" spans="1:29" ht="13.8" thickBot="1" x14ac:dyDescent="0.35">
      <c r="A84" s="66"/>
      <c r="B84" s="66" t="s">
        <v>381</v>
      </c>
      <c r="J84" s="7"/>
      <c r="O84" s="6"/>
      <c r="Q84" s="57" t="s">
        <v>550</v>
      </c>
      <c r="R84" s="58"/>
      <c r="S84" s="58"/>
      <c r="T84" s="58"/>
      <c r="U84" s="58"/>
      <c r="V84" s="58"/>
      <c r="W84" s="58"/>
      <c r="X84" s="58"/>
      <c r="Y84" s="59"/>
      <c r="AC84">
        <f t="shared" si="5"/>
        <v>0</v>
      </c>
    </row>
    <row r="85" spans="1:29" x14ac:dyDescent="0.3">
      <c r="B85" s="23"/>
      <c r="Q85" s="67" t="s">
        <v>583</v>
      </c>
      <c r="R85" s="61"/>
      <c r="S85" s="61"/>
      <c r="T85" s="61"/>
      <c r="U85" s="61"/>
      <c r="V85" s="61"/>
      <c r="W85" s="61"/>
      <c r="X85" s="61"/>
      <c r="Y85" s="62"/>
    </row>
    <row r="88" spans="1:29" s="25" customFormat="1" ht="13.8" thickBot="1" x14ac:dyDescent="0.35">
      <c r="A88" s="24" t="s">
        <v>62</v>
      </c>
      <c r="O88" s="26"/>
      <c r="AA88" s="27"/>
    </row>
    <row r="89" spans="1:29" x14ac:dyDescent="0.3">
      <c r="A89" s="1" t="s">
        <v>325</v>
      </c>
      <c r="N89" s="5" t="str">
        <f>IF(AA51=1,"Niet inlaten",IF(AA51=2,"Inlaat is geen probleem",IF(AA51=3,"Aandachtspunt","")))</f>
        <v/>
      </c>
      <c r="Q89" s="12" t="s">
        <v>209</v>
      </c>
      <c r="R89" s="13"/>
      <c r="S89" s="13"/>
      <c r="T89" s="14"/>
      <c r="V89" s="54" t="s">
        <v>382</v>
      </c>
      <c r="W89" s="55"/>
      <c r="X89" s="55"/>
      <c r="Y89" s="55"/>
      <c r="Z89" s="56"/>
      <c r="AB89" t="s">
        <v>330</v>
      </c>
    </row>
    <row r="90" spans="1:29" ht="13.8" thickBot="1" x14ac:dyDescent="0.35">
      <c r="A90" s="1" t="s">
        <v>339</v>
      </c>
      <c r="N90" s="85"/>
      <c r="Q90" s="15"/>
      <c r="R90" t="s">
        <v>330</v>
      </c>
      <c r="T90" s="16"/>
      <c r="V90" s="57" t="s">
        <v>383</v>
      </c>
      <c r="W90" s="58"/>
      <c r="X90" s="58"/>
      <c r="Y90" s="58"/>
      <c r="Z90" s="59"/>
      <c r="AB90" t="s">
        <v>333</v>
      </c>
    </row>
    <row r="91" spans="1:29" x14ac:dyDescent="0.3">
      <c r="A91" s="1"/>
      <c r="Q91" s="17"/>
      <c r="R91" t="s">
        <v>333</v>
      </c>
      <c r="T91" s="16"/>
      <c r="V91" s="57" t="s">
        <v>384</v>
      </c>
      <c r="W91" s="58"/>
      <c r="X91" s="58"/>
      <c r="Y91" s="58"/>
      <c r="Z91" s="59"/>
    </row>
    <row r="92" spans="1:29" ht="13.8" thickBot="1" x14ac:dyDescent="0.35">
      <c r="A92" s="1"/>
      <c r="Q92" s="18"/>
      <c r="R92" s="19" t="s">
        <v>335</v>
      </c>
      <c r="S92" s="19"/>
      <c r="T92" s="20"/>
      <c r="V92" s="57" t="s">
        <v>559</v>
      </c>
      <c r="W92" s="58"/>
      <c r="X92" s="58"/>
      <c r="Y92" s="58"/>
      <c r="Z92" s="59"/>
    </row>
    <row r="93" spans="1:29" s="81" customFormat="1" ht="13.8" thickBot="1" x14ac:dyDescent="0.35">
      <c r="A93" s="82"/>
      <c r="V93" s="146" t="s">
        <v>584</v>
      </c>
      <c r="W93" s="147"/>
      <c r="X93" s="147"/>
      <c r="Y93" s="147"/>
      <c r="Z93" s="148"/>
    </row>
    <row r="94" spans="1:29" ht="13.8" thickTop="1" x14ac:dyDescent="0.3">
      <c r="A94" s="1"/>
    </row>
    <row r="95" spans="1:29" s="25" customFormat="1" ht="13.8" thickBot="1" x14ac:dyDescent="0.35">
      <c r="A95" s="24" t="s">
        <v>63</v>
      </c>
      <c r="O95" s="26"/>
      <c r="AA95" s="27"/>
    </row>
    <row r="96" spans="1:29" ht="13.8" thickBot="1" x14ac:dyDescent="0.35">
      <c r="A96" t="s">
        <v>477</v>
      </c>
      <c r="N96" s="89"/>
      <c r="U96" s="54" t="s">
        <v>385</v>
      </c>
      <c r="V96" s="55"/>
      <c r="W96" s="55"/>
      <c r="X96" s="55"/>
      <c r="Y96" s="55"/>
      <c r="Z96" s="56"/>
      <c r="AB96" t="s">
        <v>263</v>
      </c>
    </row>
    <row r="97" spans="21:28" x14ac:dyDescent="0.3">
      <c r="U97" s="57" t="s">
        <v>386</v>
      </c>
      <c r="V97" s="58"/>
      <c r="W97" s="58"/>
      <c r="X97" s="58"/>
      <c r="Y97" s="58"/>
      <c r="Z97" s="59"/>
      <c r="AB97" t="s">
        <v>265</v>
      </c>
    </row>
    <row r="98" spans="21:28" x14ac:dyDescent="0.3">
      <c r="U98" s="57" t="s">
        <v>588</v>
      </c>
      <c r="V98" s="58"/>
      <c r="W98" s="58"/>
      <c r="X98" s="58"/>
      <c r="Y98" s="58"/>
      <c r="Z98" s="59"/>
      <c r="AB98" t="s">
        <v>268</v>
      </c>
    </row>
    <row r="99" spans="21:28" x14ac:dyDescent="0.3">
      <c r="U99" s="57" t="s">
        <v>589</v>
      </c>
      <c r="V99" s="58"/>
      <c r="W99" s="58"/>
      <c r="X99" s="58"/>
      <c r="Y99" s="58"/>
      <c r="Z99" s="59"/>
      <c r="AB99" t="s">
        <v>270</v>
      </c>
    </row>
    <row r="100" spans="21:28" x14ac:dyDescent="0.3">
      <c r="U100" s="80" t="s">
        <v>590</v>
      </c>
      <c r="V100" s="61"/>
      <c r="W100" s="61"/>
      <c r="X100" s="61"/>
      <c r="Y100" s="61"/>
      <c r="Z100" s="62"/>
    </row>
  </sheetData>
  <conditionalFormatting sqref="K38">
    <cfRule type="expression" dxfId="209" priority="4">
      <formula>$K$38="Geen reden om in te laten"</formula>
    </cfRule>
    <cfRule type="expression" dxfId="208" priority="5">
      <formula>$K$38="Mogelijke reden om in te laten"</formula>
    </cfRule>
    <cfRule type="expression" dxfId="207" priority="6">
      <formula>$K$38="Sterke reden om in te laten"</formula>
    </cfRule>
  </conditionalFormatting>
  <conditionalFormatting sqref="K39">
    <cfRule type="expression" dxfId="206" priority="1">
      <formula>$K$39="Geen reden om in te laten"</formula>
    </cfRule>
    <cfRule type="expression" dxfId="205" priority="2">
      <formula>$K$39="Mogelijke reden om in te laten"</formula>
    </cfRule>
    <cfRule type="expression" dxfId="204" priority="3">
      <formula>$K$39="Sterke reden om in te laten"</formula>
    </cfRule>
  </conditionalFormatting>
  <conditionalFormatting sqref="M6">
    <cfRule type="expression" dxfId="203" priority="90">
      <formula>$K$6="ja"</formula>
    </cfRule>
    <cfRule type="expression" dxfId="202" priority="91">
      <formula>$K$6="nee"</formula>
    </cfRule>
  </conditionalFormatting>
  <conditionalFormatting sqref="M7">
    <cfRule type="expression" dxfId="201" priority="88">
      <formula>$K$7="ja"</formula>
    </cfRule>
    <cfRule type="expression" dxfId="200" priority="89">
      <formula>$K$7="nee"</formula>
    </cfRule>
  </conditionalFormatting>
  <conditionalFormatting sqref="M10">
    <cfRule type="expression" dxfId="199" priority="86">
      <formula>$K$10="nee"</formula>
    </cfRule>
    <cfRule type="expression" dxfId="198" priority="87">
      <formula>$K$10="ja"</formula>
    </cfRule>
  </conditionalFormatting>
  <conditionalFormatting sqref="M11">
    <cfRule type="expression" dxfId="197" priority="84">
      <formula>$K$11="nee"</formula>
    </cfRule>
    <cfRule type="expression" dxfId="196" priority="85">
      <formula>$K$11="ja"</formula>
    </cfRule>
  </conditionalFormatting>
  <conditionalFormatting sqref="M12">
    <cfRule type="expression" dxfId="195" priority="82">
      <formula>$K$12="nee"</formula>
    </cfRule>
    <cfRule type="expression" dxfId="194" priority="83">
      <formula>$K$12="ja"</formula>
    </cfRule>
  </conditionalFormatting>
  <conditionalFormatting sqref="M13">
    <cfRule type="expression" dxfId="193" priority="80">
      <formula>$K$13="nee"</formula>
    </cfRule>
    <cfRule type="expression" dxfId="192" priority="81">
      <formula>$K$13="ja"</formula>
    </cfRule>
  </conditionalFormatting>
  <conditionalFormatting sqref="M14">
    <cfRule type="expression" dxfId="191" priority="78">
      <formula>$K$14="nee"</formula>
    </cfRule>
    <cfRule type="expression" dxfId="190" priority="79">
      <formula>$K$14="ja"</formula>
    </cfRule>
  </conditionalFormatting>
  <conditionalFormatting sqref="M17">
    <cfRule type="expression" dxfId="189" priority="92">
      <formula>$K$17="ja"</formula>
    </cfRule>
    <cfRule type="expression" dxfId="188" priority="93">
      <formula>$K$17="nee"</formula>
    </cfRule>
  </conditionalFormatting>
  <conditionalFormatting sqref="M19">
    <cfRule type="expression" dxfId="187" priority="94">
      <formula>$K$19="nee"</formula>
    </cfRule>
    <cfRule type="expression" dxfId="186" priority="95">
      <formula>$K$19="ja"</formula>
    </cfRule>
  </conditionalFormatting>
  <conditionalFormatting sqref="N51">
    <cfRule type="expression" dxfId="185" priority="60">
      <formula>$AA$51=3</formula>
    </cfRule>
    <cfRule type="expression" dxfId="184" priority="61">
      <formula>$AA$51=2</formula>
    </cfRule>
    <cfRule type="expression" dxfId="183" priority="62">
      <formula>$AA$51=1</formula>
    </cfRule>
  </conditionalFormatting>
  <conditionalFormatting sqref="N89">
    <cfRule type="expression" dxfId="182" priority="41">
      <formula>$AA$51=1</formula>
    </cfRule>
    <cfRule type="expression" dxfId="181" priority="42">
      <formula>$AA$51=2</formula>
    </cfRule>
    <cfRule type="expression" dxfId="180" priority="43">
      <formula>$AA$51=3</formula>
    </cfRule>
  </conditionalFormatting>
  <conditionalFormatting sqref="N90">
    <cfRule type="expression" dxfId="179" priority="44">
      <formula>$N$90=$AB$90</formula>
    </cfRule>
    <cfRule type="expression" dxfId="178" priority="45">
      <formula>$N$90=$AB$89</formula>
    </cfRule>
  </conditionalFormatting>
  <conditionalFormatting sqref="N96">
    <cfRule type="expression" dxfId="177" priority="51">
      <formula>$N$96=$AB$99</formula>
    </cfRule>
    <cfRule type="expression" dxfId="176" priority="52">
      <formula>$N$96=$AB$98</formula>
    </cfRule>
    <cfRule type="expression" dxfId="175" priority="53">
      <formula>$N$96=$AB$97</formula>
    </cfRule>
    <cfRule type="expression" dxfId="174" priority="54">
      <formula>$N$96=$AB$96</formula>
    </cfRule>
  </conditionalFormatting>
  <conditionalFormatting sqref="O57">
    <cfRule type="expression" dxfId="173" priority="132">
      <formula>$AB$57=1</formula>
    </cfRule>
    <cfRule type="expression" dxfId="172" priority="133">
      <formula>$AB$57=2</formula>
    </cfRule>
  </conditionalFormatting>
  <conditionalFormatting sqref="O58">
    <cfRule type="expression" dxfId="171" priority="112">
      <formula>$AB$58=2</formula>
    </cfRule>
    <cfRule type="expression" dxfId="170" priority="113">
      <formula>$AB$58=1</formula>
    </cfRule>
  </conditionalFormatting>
  <conditionalFormatting sqref="O59">
    <cfRule type="expression" dxfId="169" priority="130">
      <formula>$AB$59=2</formula>
    </cfRule>
    <cfRule type="expression" dxfId="168" priority="131">
      <formula>$AB$59=1</formula>
    </cfRule>
  </conditionalFormatting>
  <conditionalFormatting sqref="O62">
    <cfRule type="expression" dxfId="167" priority="128">
      <formula>$AB$62=2</formula>
    </cfRule>
    <cfRule type="expression" dxfId="166" priority="129">
      <formula>$AB$62=1</formula>
    </cfRule>
  </conditionalFormatting>
  <conditionalFormatting sqref="O63">
    <cfRule type="expression" dxfId="165" priority="126">
      <formula>$AB$63=2</formula>
    </cfRule>
    <cfRule type="expression" dxfId="164" priority="127">
      <formula>$AB$63=1</formula>
    </cfRule>
  </conditionalFormatting>
  <conditionalFormatting sqref="O64">
    <cfRule type="expression" dxfId="163" priority="124">
      <formula>$AB$64=2</formula>
    </cfRule>
    <cfRule type="expression" dxfId="162" priority="125">
      <formula>$AB$64=1</formula>
    </cfRule>
  </conditionalFormatting>
  <conditionalFormatting sqref="O65">
    <cfRule type="expression" dxfId="161" priority="110">
      <formula>$AB$65=2</formula>
    </cfRule>
    <cfRule type="expression" dxfId="160" priority="111">
      <formula>$AB$65=1</formula>
    </cfRule>
  </conditionalFormatting>
  <conditionalFormatting sqref="O66">
    <cfRule type="expression" dxfId="159" priority="108">
      <formula>$AB$66=2</formula>
    </cfRule>
    <cfRule type="expression" dxfId="158" priority="109">
      <formula>$AB$66=1</formula>
    </cfRule>
  </conditionalFormatting>
  <conditionalFormatting sqref="O67">
    <cfRule type="expression" dxfId="157" priority="106">
      <formula>$AB$67=2</formula>
    </cfRule>
    <cfRule type="expression" dxfId="156" priority="107">
      <formula>$AB$67=1</formula>
    </cfRule>
  </conditionalFormatting>
  <conditionalFormatting sqref="O73">
    <cfRule type="expression" dxfId="155" priority="134">
      <formula>$AC$73=2</formula>
    </cfRule>
    <cfRule type="expression" dxfId="154" priority="135">
      <formula>$AC$73=1</formula>
    </cfRule>
  </conditionalFormatting>
  <conditionalFormatting sqref="O76">
    <cfRule type="expression" dxfId="153" priority="39">
      <formula>$AC$76=2</formula>
    </cfRule>
    <cfRule type="expression" dxfId="152" priority="40">
      <formula>$AC$76=1</formula>
    </cfRule>
  </conditionalFormatting>
  <conditionalFormatting sqref="O77">
    <cfRule type="expression" dxfId="151" priority="114">
      <formula>$AC$77=2</formula>
    </cfRule>
    <cfRule type="expression" dxfId="150" priority="115">
      <formula>$AC$77=1</formula>
    </cfRule>
  </conditionalFormatting>
  <conditionalFormatting sqref="O80">
    <cfRule type="expression" dxfId="149" priority="122">
      <formula>$AC$80=2</formula>
    </cfRule>
    <cfRule type="expression" dxfId="148" priority="123">
      <formula>$AC$80=1</formula>
    </cfRule>
  </conditionalFormatting>
  <conditionalFormatting sqref="O81">
    <cfRule type="expression" dxfId="147" priority="104">
      <formula>$AB$81=2</formula>
    </cfRule>
    <cfRule type="expression" dxfId="146" priority="105">
      <formula>$AB$81=1</formula>
    </cfRule>
  </conditionalFormatting>
  <conditionalFormatting sqref="O82">
    <cfRule type="expression" dxfId="145" priority="120">
      <formula>$AC$82=2</formula>
    </cfRule>
    <cfRule type="expression" dxfId="144" priority="121">
      <formula>$AC$82=1</formula>
    </cfRule>
  </conditionalFormatting>
  <conditionalFormatting sqref="O83">
    <cfRule type="expression" dxfId="143" priority="118">
      <formula>$AC$83=2</formula>
    </cfRule>
    <cfRule type="expression" dxfId="142" priority="119">
      <formula>$AC$83=1</formula>
    </cfRule>
  </conditionalFormatting>
  <conditionalFormatting sqref="O84">
    <cfRule type="expression" dxfId="141" priority="116">
      <formula>$AC$84=2</formula>
    </cfRule>
    <cfRule type="expression" dxfId="140" priority="117">
      <formula>$AC$84=1</formula>
    </cfRule>
  </conditionalFormatting>
  <conditionalFormatting sqref="Q57">
    <cfRule type="expression" dxfId="139" priority="37">
      <formula>$Q$57="voldoet niet"</formula>
    </cfRule>
    <cfRule type="expression" dxfId="138" priority="38">
      <formula>$Q$57="voldoet"</formula>
    </cfRule>
  </conditionalFormatting>
  <conditionalFormatting sqref="Q58">
    <cfRule type="expression" dxfId="137" priority="35">
      <formula>$Q$58="voldoet niet"</formula>
    </cfRule>
    <cfRule type="expression" dxfId="136" priority="36">
      <formula>$Q$58="voldoet"</formula>
    </cfRule>
  </conditionalFormatting>
  <conditionalFormatting sqref="Q59">
    <cfRule type="expression" dxfId="135" priority="33">
      <formula>$Q$59="voldoet niet"</formula>
    </cfRule>
    <cfRule type="expression" dxfId="134" priority="34">
      <formula>$Q$59="voldoet"</formula>
    </cfRule>
  </conditionalFormatting>
  <conditionalFormatting sqref="Q62">
    <cfRule type="expression" dxfId="133" priority="31">
      <formula>$Q$62="voldoet niet"</formula>
    </cfRule>
    <cfRule type="expression" dxfId="132" priority="32">
      <formula>$Q$62="voldoet"</formula>
    </cfRule>
  </conditionalFormatting>
  <conditionalFormatting sqref="Q63">
    <cfRule type="expression" dxfId="131" priority="29">
      <formula>$Q$63="voldoet niet"</formula>
    </cfRule>
    <cfRule type="expression" dxfId="130" priority="30">
      <formula>$Q$63="voldoet"</formula>
    </cfRule>
  </conditionalFormatting>
  <conditionalFormatting sqref="Q64">
    <cfRule type="expression" dxfId="129" priority="27">
      <formula>$Q$64="voldoet niet"</formula>
    </cfRule>
    <cfRule type="expression" dxfId="128" priority="28">
      <formula>$Q$64="voldoet"</formula>
    </cfRule>
  </conditionalFormatting>
  <conditionalFormatting sqref="Q65">
    <cfRule type="expression" dxfId="127" priority="25">
      <formula>$Q$65="voldoet niet"</formula>
    </cfRule>
    <cfRule type="expression" dxfId="126" priority="26">
      <formula>$Q$65="voldoet"</formula>
    </cfRule>
  </conditionalFormatting>
  <conditionalFormatting sqref="Q66">
    <cfRule type="expression" dxfId="125" priority="23">
      <formula>$Q$66="voldoet niet"</formula>
    </cfRule>
    <cfRule type="expression" dxfId="124" priority="24">
      <formula>$Q$66="voldoet"</formula>
    </cfRule>
  </conditionalFormatting>
  <conditionalFormatting sqref="Q67">
    <cfRule type="expression" dxfId="123" priority="21">
      <formula>$Q$67="voldoet niet"</formula>
    </cfRule>
    <cfRule type="expression" dxfId="122" priority="22">
      <formula>$Q$67="voldoet"</formula>
    </cfRule>
  </conditionalFormatting>
  <conditionalFormatting sqref="Q70">
    <cfRule type="expression" dxfId="121" priority="19">
      <formula>$Q$70="voldoet niet"</formula>
    </cfRule>
    <cfRule type="expression" dxfId="120" priority="20">
      <formula>$Q$70="voldoet"</formula>
    </cfRule>
  </conditionalFormatting>
  <conditionalFormatting sqref="R62">
    <cfRule type="expression" dxfId="119" priority="17">
      <formula>$R$62="voldoet niet"</formula>
    </cfRule>
    <cfRule type="expression" dxfId="118" priority="18">
      <formula>$R$62="voldoet"</formula>
    </cfRule>
  </conditionalFormatting>
  <conditionalFormatting sqref="R63">
    <cfRule type="expression" dxfId="117" priority="15">
      <formula>$R$63="voldoet niet"</formula>
    </cfRule>
    <cfRule type="expression" dxfId="116" priority="16">
      <formula>$R$63="voldoet"</formula>
    </cfRule>
  </conditionalFormatting>
  <conditionalFormatting sqref="R64">
    <cfRule type="expression" dxfId="115" priority="13">
      <formula>$R$64="voldoet niet"</formula>
    </cfRule>
    <cfRule type="expression" dxfId="114" priority="14">
      <formula>$R$64="voldoet"</formula>
    </cfRule>
  </conditionalFormatting>
  <conditionalFormatting sqref="R65">
    <cfRule type="expression" dxfId="113" priority="11">
      <formula>$R$65="voldoet niet"</formula>
    </cfRule>
    <cfRule type="expression" dxfId="112" priority="12">
      <formula>$R$65="voldoet"</formula>
    </cfRule>
  </conditionalFormatting>
  <conditionalFormatting sqref="R66">
    <cfRule type="expression" dxfId="111" priority="9">
      <formula>$R$66="voldoet niet"</formula>
    </cfRule>
    <cfRule type="expression" dxfId="110" priority="10">
      <formula>$R$66="voldoet"</formula>
    </cfRule>
  </conditionalFormatting>
  <conditionalFormatting sqref="R67">
    <cfRule type="expression" dxfId="109" priority="7">
      <formula>$R$67="voldoet niet"</formula>
    </cfRule>
    <cfRule type="expression" dxfId="108" priority="8">
      <formula>$R$67="voldoet"</formula>
    </cfRule>
  </conditionalFormatting>
  <dataValidations count="9">
    <dataValidation errorStyle="warning" showErrorMessage="1" sqref="K35 K18 K41:K43 K23" xr:uid="{148DA44D-98E2-4E3D-9FA9-A98DC673C593}"/>
    <dataValidation type="list" allowBlank="1" showInputMessage="1" showErrorMessage="1" sqref="K47" xr:uid="{D6896526-00F3-42F8-A821-6C151603E4FE}">
      <formula1>$AC$45:$AC$49</formula1>
    </dataValidation>
    <dataValidation type="list" allowBlank="1" showInputMessage="1" showErrorMessage="1" sqref="K50" xr:uid="{4BA13ED0-30AB-40E5-8DDC-AB8F680D0098}">
      <formula1>$AA$32:$AA$34</formula1>
    </dataValidation>
    <dataValidation type="list" errorStyle="warning" showErrorMessage="1" sqref="K10:K14 K6:K7 K19 K17 J70 J76:J77 J82:J84 J73 K22 K24:K34" xr:uid="{F31E7F5D-1C99-4769-9D51-403192576455}">
      <formula1>$AA$6:$AA$7</formula1>
    </dataValidation>
    <dataValidation type="list" allowBlank="1" showInputMessage="1" showErrorMessage="1" sqref="K48" xr:uid="{E08B9410-90E1-4B03-AD96-AD500FDD0D65}">
      <formula1>$AD$45:$AD$47</formula1>
    </dataValidation>
    <dataValidation type="list" errorStyle="warning" showErrorMessage="1" sqref="K46" xr:uid="{CA6BE621-F945-46E9-A49F-959F7CEDA41A}">
      <formula1>$AB$45:$AB$50</formula1>
    </dataValidation>
    <dataValidation type="list" allowBlank="1" showInputMessage="1" showErrorMessage="1" sqref="N96" xr:uid="{CDB2D295-3E76-4073-B22F-F7058AB61BAD}">
      <formula1>$AB$96:$AB$99</formula1>
    </dataValidation>
    <dataValidation type="list" allowBlank="1" showInputMessage="1" showErrorMessage="1" sqref="N90" xr:uid="{4FAFF966-A504-42E4-84C1-09DF20B108C3}">
      <formula1>$AB$89:$AB$90</formula1>
    </dataValidation>
    <dataValidation type="list" allowBlank="1" showInputMessage="1" showErrorMessage="1" sqref="K38:K39" xr:uid="{95334359-415E-45AD-889F-F9076475E34B}">
      <formula1>$P$12:$P$14</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BCB1-27F1-46DE-A737-841B0256886C}">
  <dimension ref="A1:AN92"/>
  <sheetViews>
    <sheetView workbookViewId="0"/>
  </sheetViews>
  <sheetFormatPr defaultRowHeight="13.2" x14ac:dyDescent="0.3"/>
  <cols>
    <col min="1" max="1" width="37.5" customWidth="1"/>
    <col min="9" max="9" width="11.5" customWidth="1"/>
    <col min="27" max="30" width="0" hidden="1" customWidth="1"/>
  </cols>
  <sheetData>
    <row r="1" spans="1:40" ht="19.2" x14ac:dyDescent="0.45">
      <c r="A1" s="36" t="s">
        <v>455</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s="2" t="s">
        <v>411</v>
      </c>
      <c r="K6" s="4"/>
      <c r="M6" s="37"/>
      <c r="O6" s="54" t="s">
        <v>281</v>
      </c>
      <c r="P6" s="55"/>
      <c r="Q6" s="55"/>
      <c r="R6" s="55"/>
      <c r="S6" s="55"/>
      <c r="T6" s="55"/>
      <c r="U6" s="55"/>
      <c r="V6" s="55"/>
      <c r="W6" s="55"/>
      <c r="X6" s="55"/>
      <c r="Y6" s="56"/>
      <c r="AA6" t="s">
        <v>231</v>
      </c>
    </row>
    <row r="7" spans="1:40" ht="13.8" thickBot="1" x14ac:dyDescent="0.35">
      <c r="A7" s="2" t="s">
        <v>412</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2" t="s">
        <v>456</v>
      </c>
      <c r="O9" s="67" t="s">
        <v>491</v>
      </c>
      <c r="P9" s="61"/>
      <c r="Q9" s="61"/>
      <c r="R9" s="61"/>
      <c r="S9" s="61"/>
      <c r="T9" s="61"/>
      <c r="U9" s="61"/>
      <c r="V9" s="61"/>
      <c r="W9" s="61"/>
      <c r="X9" s="61"/>
      <c r="Y9" s="62"/>
    </row>
    <row r="10" spans="1:40" ht="13.8" thickBot="1" x14ac:dyDescent="0.35">
      <c r="A10" s="2" t="s">
        <v>520</v>
      </c>
      <c r="K10" s="7"/>
      <c r="M10" s="5"/>
    </row>
    <row r="11" spans="1:40" x14ac:dyDescent="0.3">
      <c r="A11" s="2" t="s">
        <v>521</v>
      </c>
      <c r="K11" s="7"/>
      <c r="M11" s="8"/>
      <c r="O11" s="12" t="s">
        <v>209</v>
      </c>
      <c r="P11" s="13"/>
      <c r="Q11" s="13"/>
      <c r="R11" s="13"/>
      <c r="S11" s="14"/>
    </row>
    <row r="12" spans="1:40" x14ac:dyDescent="0.3">
      <c r="A12" s="2" t="s">
        <v>516</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457</v>
      </c>
      <c r="J17" s="1"/>
      <c r="K17" s="7"/>
      <c r="M17" s="9"/>
    </row>
    <row r="18" spans="1:25" ht="13.8" thickBot="1" x14ac:dyDescent="0.35"/>
    <row r="19" spans="1:25" ht="13.8" thickBot="1" x14ac:dyDescent="0.35">
      <c r="A19" s="2" t="s">
        <v>403</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29" ht="13.8" thickBot="1" x14ac:dyDescent="0.35">
      <c r="N49" s="2"/>
      <c r="R49" s="18"/>
      <c r="S49" s="19" t="s">
        <v>335</v>
      </c>
      <c r="T49" s="19"/>
      <c r="U49" s="20"/>
      <c r="AB49" t="s">
        <v>336</v>
      </c>
      <c r="AC49" t="s">
        <v>299</v>
      </c>
    </row>
    <row r="50" spans="1:29" ht="13.8" thickBot="1" x14ac:dyDescent="0.35">
      <c r="N50" s="2" t="s">
        <v>337</v>
      </c>
      <c r="AB50" t="s">
        <v>338</v>
      </c>
    </row>
    <row r="51" spans="1:29" ht="13.8" thickBot="1" x14ac:dyDescent="0.35">
      <c r="N51" s="9"/>
      <c r="AA51">
        <f>IF(OR(OR(AA48=2,AA48=1),OR(AA47=1,AA47=2,AA47=3)),3,IF(OR(AA48=3,OR(AA47=5,AA47=4)),2,0))</f>
        <v>0</v>
      </c>
    </row>
    <row r="53" spans="1:29" s="10" customFormat="1" x14ac:dyDescent="0.3">
      <c r="A53" s="22" t="s">
        <v>339</v>
      </c>
    </row>
    <row r="54" spans="1:29" x14ac:dyDescent="0.3">
      <c r="A54" s="1"/>
      <c r="J54" s="21" t="s">
        <v>278</v>
      </c>
    </row>
    <row r="55" spans="1:29" x14ac:dyDescent="0.3">
      <c r="A55" s="2" t="s">
        <v>449</v>
      </c>
    </row>
    <row r="56" spans="1:29" x14ac:dyDescent="0.3">
      <c r="A56" s="2"/>
      <c r="O56" s="2" t="s">
        <v>341</v>
      </c>
    </row>
    <row r="57" spans="1:29" x14ac:dyDescent="0.3">
      <c r="A57" t="s">
        <v>366</v>
      </c>
      <c r="J57" t="s">
        <v>343</v>
      </c>
      <c r="K57" t="s">
        <v>344</v>
      </c>
      <c r="M57" t="s">
        <v>628</v>
      </c>
      <c r="O57" s="2" t="s">
        <v>345</v>
      </c>
      <c r="Q57" s="2" t="s">
        <v>346</v>
      </c>
    </row>
    <row r="58" spans="1:29" x14ac:dyDescent="0.3">
      <c r="B58" t="s">
        <v>367</v>
      </c>
      <c r="J58" s="7"/>
      <c r="K58" t="s">
        <v>98</v>
      </c>
      <c r="L58" t="s">
        <v>98</v>
      </c>
      <c r="Q58" s="10" t="str">
        <f t="shared" ref="Q58" si="1">IF(AC58=0,"",IF(AC58=1,"voldoet niet",IF(AC58=2,"voldoet")))</f>
        <v/>
      </c>
      <c r="AC58">
        <f>IF(J58="",0,IF(J58="ja",1,2))</f>
        <v>0</v>
      </c>
    </row>
    <row r="59" spans="1:29" ht="13.8" thickBot="1" x14ac:dyDescent="0.35">
      <c r="B59" s="2" t="s">
        <v>368</v>
      </c>
    </row>
    <row r="60" spans="1:29" ht="13.8" thickBot="1" x14ac:dyDescent="0.35">
      <c r="A60" t="s">
        <v>369</v>
      </c>
      <c r="R60" s="12" t="s">
        <v>209</v>
      </c>
      <c r="S60" s="13"/>
      <c r="T60" s="13"/>
      <c r="U60" s="14"/>
    </row>
    <row r="61" spans="1:29" ht="13.8" thickBot="1" x14ac:dyDescent="0.35">
      <c r="B61" t="s">
        <v>370</v>
      </c>
      <c r="J61" s="7"/>
      <c r="K61" t="s">
        <v>98</v>
      </c>
      <c r="L61" t="s">
        <v>98</v>
      </c>
      <c r="O61" s="9"/>
      <c r="R61" s="15"/>
      <c r="S61" t="s">
        <v>330</v>
      </c>
      <c r="U61" s="16"/>
      <c r="AC61">
        <f t="shared" ref="AC61:AC72" si="2">IF(J61="",0,IF(J61="ja",1,2))</f>
        <v>0</v>
      </c>
    </row>
    <row r="62" spans="1:29" ht="13.8" thickBot="1" x14ac:dyDescent="0.35">
      <c r="B62" s="2" t="s">
        <v>371</v>
      </c>
      <c r="R62" s="47"/>
      <c r="S62" s="19" t="s">
        <v>333</v>
      </c>
      <c r="T62" s="19"/>
      <c r="U62" s="20"/>
    </row>
    <row r="63" spans="1:29" ht="13.8" thickBot="1" x14ac:dyDescent="0.35">
      <c r="A63" t="s">
        <v>372</v>
      </c>
    </row>
    <row r="64" spans="1:29" x14ac:dyDescent="0.3">
      <c r="B64" t="s">
        <v>373</v>
      </c>
      <c r="J64" s="7"/>
      <c r="K64" t="s">
        <v>98</v>
      </c>
      <c r="L64" t="s">
        <v>98</v>
      </c>
      <c r="O64" s="5"/>
      <c r="R64" s="54" t="s">
        <v>551</v>
      </c>
      <c r="S64" s="55"/>
      <c r="T64" s="55"/>
      <c r="U64" s="55"/>
      <c r="V64" s="55"/>
      <c r="W64" s="55"/>
      <c r="X64" s="55"/>
      <c r="Y64" s="55"/>
      <c r="Z64" s="56"/>
      <c r="AC64">
        <f t="shared" ref="AC64:AC65" si="3">IF(J64="",0,IF(J64="ja",1,2))</f>
        <v>0</v>
      </c>
    </row>
    <row r="65" spans="1:29" ht="13.8" thickBot="1" x14ac:dyDescent="0.35">
      <c r="B65" t="s">
        <v>374</v>
      </c>
      <c r="J65" s="7"/>
      <c r="K65" t="s">
        <v>98</v>
      </c>
      <c r="L65" t="s">
        <v>98</v>
      </c>
      <c r="O65" s="6"/>
      <c r="R65" s="67" t="s">
        <v>552</v>
      </c>
      <c r="S65" s="61"/>
      <c r="T65" s="61"/>
      <c r="U65" s="61"/>
      <c r="V65" s="61"/>
      <c r="W65" s="61"/>
      <c r="X65" s="61"/>
      <c r="Y65" s="61"/>
      <c r="Z65" s="62"/>
      <c r="AC65">
        <f t="shared" si="3"/>
        <v>0</v>
      </c>
    </row>
    <row r="66" spans="1:29" x14ac:dyDescent="0.3">
      <c r="C66" t="s">
        <v>375</v>
      </c>
    </row>
    <row r="67" spans="1:29" ht="13.8" thickBot="1" x14ac:dyDescent="0.35">
      <c r="A67" s="66" t="s">
        <v>376</v>
      </c>
      <c r="B67" s="143"/>
      <c r="C67" s="66"/>
      <c r="R67" s="54" t="s">
        <v>546</v>
      </c>
      <c r="S67" s="55"/>
      <c r="T67" s="55"/>
      <c r="U67" s="55"/>
      <c r="V67" s="55"/>
      <c r="W67" s="55"/>
      <c r="X67" s="55"/>
      <c r="Y67" s="55"/>
      <c r="Z67" s="56"/>
    </row>
    <row r="68" spans="1:29" x14ac:dyDescent="0.3">
      <c r="A68" s="66"/>
      <c r="B68" s="66" t="s">
        <v>377</v>
      </c>
      <c r="J68" s="40"/>
      <c r="K68" s="7"/>
      <c r="O68" s="5"/>
      <c r="R68" s="57" t="s">
        <v>547</v>
      </c>
      <c r="S68" s="58"/>
      <c r="T68" s="58"/>
      <c r="U68" s="58"/>
      <c r="V68" s="58"/>
      <c r="W68" s="58"/>
      <c r="X68" s="58"/>
      <c r="Y68" s="58"/>
      <c r="Z68" s="59"/>
      <c r="AC68">
        <f>IF(OR(J68="",K68=""),0,IF(J68&lt;K68,2,1))</f>
        <v>0</v>
      </c>
    </row>
    <row r="69" spans="1:29" x14ac:dyDescent="0.3">
      <c r="A69" s="66"/>
      <c r="B69" s="66" t="s">
        <v>378</v>
      </c>
      <c r="J69" s="40"/>
      <c r="K69" s="7"/>
      <c r="M69">
        <v>100</v>
      </c>
      <c r="N69" s="23"/>
      <c r="O69" s="8"/>
      <c r="R69" s="57" t="s">
        <v>548</v>
      </c>
      <c r="S69" s="58"/>
      <c r="T69" s="58"/>
      <c r="U69" s="58"/>
      <c r="V69" s="58"/>
      <c r="W69" s="58"/>
      <c r="X69" s="58"/>
      <c r="Y69" s="58"/>
      <c r="Z69" s="59"/>
      <c r="AB69">
        <f>IF(OR(K69="",J69=""),0,IF(OR(AND(K69&gt;L69,K69&lt;=M69,J69&gt;L69,J69&lt;=M69),AND(K69&lt;L69,J69&lt;L69),AND(K69&gt;M69,J69&gt;M69)),2,1))</f>
        <v>0</v>
      </c>
    </row>
    <row r="70" spans="1:29" x14ac:dyDescent="0.3">
      <c r="A70" s="66"/>
      <c r="B70" s="66" t="s">
        <v>379</v>
      </c>
      <c r="J70" s="7"/>
      <c r="O70" s="8"/>
      <c r="R70" s="57" t="s">
        <v>549</v>
      </c>
      <c r="S70" s="58"/>
      <c r="T70" s="58"/>
      <c r="U70" s="58"/>
      <c r="V70" s="58"/>
      <c r="W70" s="58"/>
      <c r="X70" s="58"/>
      <c r="Y70" s="58"/>
      <c r="Z70" s="59"/>
      <c r="AC70">
        <f>IF(J70="",0,IF(J70="ja",1,2))</f>
        <v>0</v>
      </c>
    </row>
    <row r="71" spans="1:29" x14ac:dyDescent="0.3">
      <c r="A71" s="66"/>
      <c r="B71" s="66" t="s">
        <v>380</v>
      </c>
      <c r="J71" s="7"/>
      <c r="O71" s="8"/>
      <c r="R71" s="57" t="s">
        <v>550</v>
      </c>
      <c r="S71" s="58"/>
      <c r="T71" s="58"/>
      <c r="U71" s="58"/>
      <c r="V71" s="58"/>
      <c r="W71" s="58"/>
      <c r="X71" s="58"/>
      <c r="Y71" s="58"/>
      <c r="Z71" s="59"/>
      <c r="AC71">
        <f>IF(J71="",0,IF(J71="ja",1,2))</f>
        <v>0</v>
      </c>
    </row>
    <row r="72" spans="1:29" ht="13.8" thickBot="1" x14ac:dyDescent="0.35">
      <c r="A72" s="66"/>
      <c r="B72" s="66" t="s">
        <v>381</v>
      </c>
      <c r="J72" s="7"/>
      <c r="O72" s="6"/>
      <c r="R72" s="67" t="s">
        <v>583</v>
      </c>
      <c r="S72" s="61"/>
      <c r="T72" s="61"/>
      <c r="U72" s="61"/>
      <c r="V72" s="61"/>
      <c r="W72" s="61"/>
      <c r="X72" s="61"/>
      <c r="Y72" s="61"/>
      <c r="Z72" s="62"/>
      <c r="AC72">
        <f t="shared" si="2"/>
        <v>0</v>
      </c>
    </row>
    <row r="74" spans="1:29" s="25" customFormat="1" ht="13.8" thickBot="1" x14ac:dyDescent="0.35">
      <c r="A74" s="24" t="s">
        <v>62</v>
      </c>
      <c r="O74" s="26"/>
      <c r="AA74" s="27"/>
    </row>
    <row r="75" spans="1:29" x14ac:dyDescent="0.3">
      <c r="A75" s="1" t="s">
        <v>325</v>
      </c>
      <c r="N75" s="5" t="str">
        <f>IF(AA51=1,"Niet inlaten",IF(AA51=2,"Inlaat is geen probleem",IF(AA51=3,"Aandachtspunt","")))</f>
        <v/>
      </c>
      <c r="Q75" s="12" t="s">
        <v>209</v>
      </c>
      <c r="R75" s="13"/>
      <c r="S75" s="13"/>
      <c r="T75" s="14"/>
      <c r="V75" s="54" t="s">
        <v>382</v>
      </c>
      <c r="W75" s="55"/>
      <c r="X75" s="55"/>
      <c r="Y75" s="55"/>
      <c r="Z75" s="56"/>
      <c r="AB75" t="s">
        <v>330</v>
      </c>
    </row>
    <row r="76" spans="1:29" ht="13.8" thickBot="1" x14ac:dyDescent="0.35">
      <c r="A76" s="1" t="s">
        <v>339</v>
      </c>
      <c r="N76" s="85"/>
      <c r="Q76" s="15"/>
      <c r="R76" t="s">
        <v>330</v>
      </c>
      <c r="T76" s="16"/>
      <c r="V76" s="57" t="s">
        <v>383</v>
      </c>
      <c r="W76" s="58"/>
      <c r="X76" s="58"/>
      <c r="Y76" s="58"/>
      <c r="Z76" s="59"/>
      <c r="AB76" t="s">
        <v>333</v>
      </c>
    </row>
    <row r="77" spans="1:29" x14ac:dyDescent="0.3">
      <c r="A77" s="1"/>
      <c r="Q77" s="17"/>
      <c r="R77" t="s">
        <v>333</v>
      </c>
      <c r="T77" s="16"/>
      <c r="V77" s="57" t="s">
        <v>384</v>
      </c>
      <c r="W77" s="58"/>
      <c r="X77" s="58"/>
      <c r="Y77" s="58"/>
      <c r="Z77" s="59"/>
    </row>
    <row r="78" spans="1:29" ht="13.8" thickBot="1" x14ac:dyDescent="0.35">
      <c r="A78" s="1"/>
      <c r="Q78" s="18"/>
      <c r="R78" s="19" t="s">
        <v>335</v>
      </c>
      <c r="S78" s="19"/>
      <c r="T78" s="20"/>
      <c r="V78" s="57" t="s">
        <v>559</v>
      </c>
      <c r="W78" s="58"/>
      <c r="X78" s="58"/>
      <c r="Y78" s="58"/>
      <c r="Z78" s="59"/>
    </row>
    <row r="79" spans="1:29" s="81" customFormat="1" ht="13.8" thickBot="1" x14ac:dyDescent="0.35">
      <c r="A79" s="82"/>
      <c r="V79" s="146" t="s">
        <v>584</v>
      </c>
      <c r="W79" s="147"/>
      <c r="X79" s="147"/>
      <c r="Y79" s="147"/>
      <c r="Z79" s="148"/>
    </row>
    <row r="80" spans="1:29" ht="13.8" thickTop="1" x14ac:dyDescent="0.3">
      <c r="A80" s="1"/>
    </row>
    <row r="81" spans="1:28" s="25" customFormat="1" ht="13.8" thickBot="1" x14ac:dyDescent="0.35">
      <c r="A81" s="24" t="s">
        <v>63</v>
      </c>
      <c r="O81" s="26"/>
      <c r="AA81" s="27"/>
    </row>
    <row r="82" spans="1:28" ht="13.8" thickBot="1" x14ac:dyDescent="0.35">
      <c r="A82" t="s">
        <v>477</v>
      </c>
      <c r="N82" s="89"/>
      <c r="U82" s="54" t="s">
        <v>385</v>
      </c>
      <c r="V82" s="55"/>
      <c r="W82" s="55"/>
      <c r="X82" s="55"/>
      <c r="Y82" s="55"/>
      <c r="Z82" s="56"/>
      <c r="AB82" t="s">
        <v>263</v>
      </c>
    </row>
    <row r="83" spans="1:28" x14ac:dyDescent="0.3">
      <c r="U83" s="57" t="s">
        <v>386</v>
      </c>
      <c r="V83" s="58"/>
      <c r="W83" s="58"/>
      <c r="X83" s="58"/>
      <c r="Y83" s="58"/>
      <c r="Z83" s="59"/>
      <c r="AB83" t="s">
        <v>265</v>
      </c>
    </row>
    <row r="84" spans="1:28" x14ac:dyDescent="0.3">
      <c r="U84" s="57" t="s">
        <v>588</v>
      </c>
      <c r="V84" s="58"/>
      <c r="W84" s="58"/>
      <c r="X84" s="58"/>
      <c r="Y84" s="58"/>
      <c r="Z84" s="59"/>
      <c r="AB84" t="s">
        <v>268</v>
      </c>
    </row>
    <row r="85" spans="1:28" x14ac:dyDescent="0.3">
      <c r="U85" s="57" t="s">
        <v>589</v>
      </c>
      <c r="V85" s="58"/>
      <c r="W85" s="58"/>
      <c r="X85" s="58"/>
      <c r="Y85" s="58"/>
      <c r="Z85" s="59"/>
      <c r="AB85" t="s">
        <v>270</v>
      </c>
    </row>
    <row r="86" spans="1:28" x14ac:dyDescent="0.3">
      <c r="U86" s="80" t="s">
        <v>590</v>
      </c>
      <c r="V86" s="61"/>
      <c r="W86" s="61"/>
      <c r="X86" s="61"/>
      <c r="Y86" s="61"/>
      <c r="Z86" s="62"/>
    </row>
    <row r="92" spans="1:28" x14ac:dyDescent="0.3">
      <c r="B92" s="45"/>
    </row>
  </sheetData>
  <conditionalFormatting sqref="K38">
    <cfRule type="expression" dxfId="107" priority="4">
      <formula>$K$38="Geen reden om in te laten"</formula>
    </cfRule>
    <cfRule type="expression" dxfId="106" priority="5">
      <formula>$K$38="Mogelijke reden om in te laten"</formula>
    </cfRule>
    <cfRule type="expression" dxfId="105" priority="6">
      <formula>$K$38="Sterke reden om in te laten"</formula>
    </cfRule>
  </conditionalFormatting>
  <conditionalFormatting sqref="K39">
    <cfRule type="expression" dxfId="104" priority="1">
      <formula>$K$39="Geen reden om in te laten"</formula>
    </cfRule>
    <cfRule type="expression" dxfId="103" priority="2">
      <formula>$K$39="Mogelijke reden om in te laten"</formula>
    </cfRule>
    <cfRule type="expression" dxfId="102" priority="3">
      <formula>$K$39="Sterke reden om in te laten"</formula>
    </cfRule>
  </conditionalFormatting>
  <conditionalFormatting sqref="M6">
    <cfRule type="expression" dxfId="101" priority="55">
      <formula>$K$6="ja"</formula>
    </cfRule>
    <cfRule type="expression" dxfId="100" priority="56">
      <formula>$K$6="nee"</formula>
    </cfRule>
  </conditionalFormatting>
  <conditionalFormatting sqref="M7">
    <cfRule type="expression" dxfId="99" priority="53">
      <formula>$K$7="ja"</formula>
    </cfRule>
    <cfRule type="expression" dxfId="98" priority="54">
      <formula>$K$7="nee"</formula>
    </cfRule>
  </conditionalFormatting>
  <conditionalFormatting sqref="M10">
    <cfRule type="expression" dxfId="97" priority="51">
      <formula>$K$10="nee"</formula>
    </cfRule>
    <cfRule type="expression" dxfId="96" priority="52">
      <formula>$K$10="ja"</formula>
    </cfRule>
  </conditionalFormatting>
  <conditionalFormatting sqref="M11">
    <cfRule type="expression" dxfId="95" priority="49">
      <formula>$K$11="nee"</formula>
    </cfRule>
    <cfRule type="expression" dxfId="94" priority="50">
      <formula>$K$11="ja"</formula>
    </cfRule>
  </conditionalFormatting>
  <conditionalFormatting sqref="M12">
    <cfRule type="expression" dxfId="93" priority="47">
      <formula>$K$12="nee"</formula>
    </cfRule>
    <cfRule type="expression" dxfId="92" priority="48">
      <formula>$K$12="ja"</formula>
    </cfRule>
  </conditionalFormatting>
  <conditionalFormatting sqref="M13">
    <cfRule type="expression" dxfId="91" priority="45">
      <formula>$K$13="nee"</formula>
    </cfRule>
    <cfRule type="expression" dxfId="90" priority="46">
      <formula>$K$13="ja"</formula>
    </cfRule>
  </conditionalFormatting>
  <conditionalFormatting sqref="M14">
    <cfRule type="expression" dxfId="89" priority="43">
      <formula>$K$14="nee"</formula>
    </cfRule>
    <cfRule type="expression" dxfId="88" priority="44">
      <formula>$K$14="ja"</formula>
    </cfRule>
  </conditionalFormatting>
  <conditionalFormatting sqref="M17">
    <cfRule type="expression" dxfId="87" priority="57">
      <formula>$K$17="ja"</formula>
    </cfRule>
    <cfRule type="expression" dxfId="86" priority="58">
      <formula>$K$17="nee"</formula>
    </cfRule>
  </conditionalFormatting>
  <conditionalFormatting sqref="M19">
    <cfRule type="expression" dxfId="85" priority="59">
      <formula>$K$19="nee"</formula>
    </cfRule>
    <cfRule type="expression" dxfId="84" priority="60">
      <formula>$K$19="ja"</formula>
    </cfRule>
  </conditionalFormatting>
  <conditionalFormatting sqref="N51">
    <cfRule type="expression" dxfId="83" priority="34">
      <formula>$AA$51=3</formula>
    </cfRule>
    <cfRule type="expression" dxfId="82" priority="35">
      <formula>$AA$51=2</formula>
    </cfRule>
    <cfRule type="expression" dxfId="81" priority="36">
      <formula>$AA$51=1</formula>
    </cfRule>
  </conditionalFormatting>
  <conditionalFormatting sqref="N75">
    <cfRule type="expression" dxfId="80" priority="13">
      <formula>$AA$51=1</formula>
    </cfRule>
    <cfRule type="expression" dxfId="79" priority="14">
      <formula>$AA$51=2</formula>
    </cfRule>
    <cfRule type="expression" dxfId="78" priority="15">
      <formula>$AA$51=3</formula>
    </cfRule>
  </conditionalFormatting>
  <conditionalFormatting sqref="N76">
    <cfRule type="expression" dxfId="77" priority="20">
      <formula>$N$76=$AB$76</formula>
    </cfRule>
    <cfRule type="expression" dxfId="76" priority="21">
      <formula>$N$76=$AB$75</formula>
    </cfRule>
  </conditionalFormatting>
  <conditionalFormatting sqref="N82">
    <cfRule type="expression" dxfId="75" priority="16">
      <formula>$N$82=$AB$85</formula>
    </cfRule>
    <cfRule type="expression" dxfId="74" priority="17">
      <formula>$N$82=$AB$84</formula>
    </cfRule>
    <cfRule type="expression" dxfId="73" priority="18">
      <formula>$N$82=$AB$83</formula>
    </cfRule>
    <cfRule type="expression" dxfId="72" priority="19">
      <formula>$N$82=$AB$82</formula>
    </cfRule>
  </conditionalFormatting>
  <conditionalFormatting sqref="O61">
    <cfRule type="expression" dxfId="71" priority="90">
      <formula>$AC$61=2</formula>
    </cfRule>
    <cfRule type="expression" dxfId="70" priority="91">
      <formula>$AC$61=1</formula>
    </cfRule>
  </conditionalFormatting>
  <conditionalFormatting sqref="O64">
    <cfRule type="expression" dxfId="69" priority="11">
      <formula>$AC$64=2</formula>
    </cfRule>
    <cfRule type="expression" dxfId="68" priority="12">
      <formula>$AC$64=1</formula>
    </cfRule>
  </conditionalFormatting>
  <conditionalFormatting sqref="O65">
    <cfRule type="expression" dxfId="67" priority="9">
      <formula>$AC$65=2</formula>
    </cfRule>
    <cfRule type="expression" dxfId="66" priority="10">
      <formula>$AC$65=1</formula>
    </cfRule>
  </conditionalFormatting>
  <conditionalFormatting sqref="O68">
    <cfRule type="expression" dxfId="65" priority="86">
      <formula>$AC$68=2</formula>
    </cfRule>
    <cfRule type="expression" dxfId="64" priority="87">
      <formula>$AC$68=1</formula>
    </cfRule>
  </conditionalFormatting>
  <conditionalFormatting sqref="O69">
    <cfRule type="expression" dxfId="63" priority="76">
      <formula>$AB$69=2</formula>
    </cfRule>
    <cfRule type="expression" dxfId="62" priority="77">
      <formula>$AB$69=1</formula>
    </cfRule>
  </conditionalFormatting>
  <conditionalFormatting sqref="O70">
    <cfRule type="expression" dxfId="61" priority="84">
      <formula>$AC$70=2</formula>
    </cfRule>
    <cfRule type="expression" dxfId="60" priority="85">
      <formula>$AC$70=1</formula>
    </cfRule>
  </conditionalFormatting>
  <conditionalFormatting sqref="O71">
    <cfRule type="expression" dxfId="59" priority="82">
      <formula>$AC$71=2</formula>
    </cfRule>
    <cfRule type="expression" dxfId="58" priority="83">
      <formula>$AC$71=1</formula>
    </cfRule>
  </conditionalFormatting>
  <conditionalFormatting sqref="O72">
    <cfRule type="expression" dxfId="57" priority="80">
      <formula>$AC$72=2</formula>
    </cfRule>
    <cfRule type="expression" dxfId="56" priority="81">
      <formula>$AC$72=1</formula>
    </cfRule>
  </conditionalFormatting>
  <conditionalFormatting sqref="Q58">
    <cfRule type="expression" dxfId="55" priority="7">
      <formula>$Q$58="voldoet niet"</formula>
    </cfRule>
    <cfRule type="expression" dxfId="54" priority="8">
      <formula>$Q$58="voldoet"</formula>
    </cfRule>
  </conditionalFormatting>
  <dataValidations count="9">
    <dataValidation errorStyle="warning" showErrorMessage="1" sqref="K35 K18 K41:K43 K23" xr:uid="{75FB2209-FFB3-4956-9401-91EFE490ED6B}"/>
    <dataValidation type="list" errorStyle="warning" showErrorMessage="1" sqref="K10:K14 K6:K7 K19 K17 J64:J65 J70:J72 J61 J58 K22 K24:K34" xr:uid="{8791FE86-26C4-4284-B604-FE21E083E395}">
      <formula1>$AA$6:$AA$7</formula1>
    </dataValidation>
    <dataValidation type="list" allowBlank="1" showInputMessage="1" showErrorMessage="1" sqref="K48" xr:uid="{F49F7BBC-497E-4898-8EEF-98434DAA1DBE}">
      <formula1>$AD$45:$AD$47</formula1>
    </dataValidation>
    <dataValidation type="list" allowBlank="1" showInputMessage="1" showErrorMessage="1" sqref="K47" xr:uid="{92511F61-B127-419A-901E-64794502E859}">
      <formula1>$AC$45:$AC$49</formula1>
    </dataValidation>
    <dataValidation type="list" allowBlank="1" showInputMessage="1" showErrorMessage="1" sqref="K50" xr:uid="{2AC7AF39-52F0-45C6-9B81-1DFFD523D078}">
      <formula1>$AA$32:$AA$34</formula1>
    </dataValidation>
    <dataValidation type="list" errorStyle="warning" showErrorMessage="1" sqref="K46" xr:uid="{73548576-C090-4DCA-B2DB-C816F621C2A5}">
      <formula1>$AB$45:$AB$50</formula1>
    </dataValidation>
    <dataValidation type="list" allowBlank="1" showInputMessage="1" showErrorMessage="1" sqref="N82" xr:uid="{050CC97C-B282-48F8-9A9E-EADB2BB88E74}">
      <formula1>$AB$82:$AB$85</formula1>
    </dataValidation>
    <dataValidation type="list" allowBlank="1" showInputMessage="1" showErrorMessage="1" sqref="N76" xr:uid="{39DE3132-0481-4AE8-AA8F-98B8EE46F87F}">
      <formula1>$AB$75:$AB$76</formula1>
    </dataValidation>
    <dataValidation type="list" allowBlank="1" showInputMessage="1" showErrorMessage="1" sqref="K38:K39" xr:uid="{4D732CDF-D741-40A4-9C74-C16E2C39E7EF}">
      <formula1>$P$12:$P$14</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4264E-01EB-4A12-9D88-F302D7C8CF48}">
  <dimension ref="A1:AN92"/>
  <sheetViews>
    <sheetView workbookViewId="0"/>
  </sheetViews>
  <sheetFormatPr defaultRowHeight="13.2" x14ac:dyDescent="0.3"/>
  <cols>
    <col min="1" max="1" width="37.625" customWidth="1"/>
    <col min="9" max="9" width="11.5" customWidth="1"/>
    <col min="27" max="30" width="9" hidden="1" customWidth="1"/>
  </cols>
  <sheetData>
    <row r="1" spans="1:40" ht="19.2" x14ac:dyDescent="0.45">
      <c r="A1" s="36" t="s">
        <v>458</v>
      </c>
    </row>
    <row r="2" spans="1:40" ht="19.2" x14ac:dyDescent="0.45">
      <c r="A2" s="36"/>
      <c r="O2" s="87" t="s">
        <v>275</v>
      </c>
      <c r="P2" s="88"/>
      <c r="Q2" s="88"/>
      <c r="R2" s="88"/>
      <c r="S2" s="88"/>
      <c r="T2" s="88"/>
      <c r="U2" s="88"/>
      <c r="V2" s="88"/>
      <c r="W2" s="88"/>
      <c r="X2" s="64"/>
      <c r="Y2" s="64"/>
      <c r="Z2" s="64"/>
      <c r="AA2" s="64"/>
      <c r="AB2" s="64"/>
      <c r="AC2" s="64"/>
      <c r="AD2" s="64"/>
      <c r="AE2" s="64"/>
      <c r="AF2" s="64"/>
      <c r="AG2" s="64"/>
      <c r="AH2" s="64"/>
      <c r="AI2" s="64"/>
      <c r="AJ2" s="64"/>
      <c r="AK2" s="64"/>
      <c r="AL2" s="64"/>
      <c r="AM2" s="64"/>
      <c r="AN2" s="65"/>
    </row>
    <row r="4" spans="1:40" s="10" customFormat="1" x14ac:dyDescent="0.3">
      <c r="A4" s="22" t="s">
        <v>276</v>
      </c>
    </row>
    <row r="5" spans="1:40" ht="13.8" thickBot="1" x14ac:dyDescent="0.35">
      <c r="A5" s="45" t="s">
        <v>426</v>
      </c>
      <c r="J5" s="21" t="s">
        <v>278</v>
      </c>
      <c r="M5" s="2" t="s">
        <v>279</v>
      </c>
    </row>
    <row r="6" spans="1:40" x14ac:dyDescent="0.3">
      <c r="A6" t="s">
        <v>459</v>
      </c>
      <c r="K6" s="4"/>
      <c r="M6" s="37"/>
      <c r="O6" s="54" t="s">
        <v>281</v>
      </c>
      <c r="P6" s="55"/>
      <c r="Q6" s="55"/>
      <c r="R6" s="55"/>
      <c r="S6" s="55"/>
      <c r="T6" s="55"/>
      <c r="U6" s="55"/>
      <c r="V6" s="55"/>
      <c r="W6" s="55"/>
      <c r="X6" s="55"/>
      <c r="Y6" s="56"/>
      <c r="AA6" t="s">
        <v>231</v>
      </c>
    </row>
    <row r="7" spans="1:40" ht="13.8" thickBot="1" x14ac:dyDescent="0.35">
      <c r="A7" s="2" t="s">
        <v>460</v>
      </c>
      <c r="K7" s="4"/>
      <c r="M7" s="38"/>
      <c r="O7" s="57" t="s">
        <v>283</v>
      </c>
      <c r="P7" s="58"/>
      <c r="Q7" s="58"/>
      <c r="R7" s="58"/>
      <c r="S7" s="58"/>
      <c r="T7" s="58"/>
      <c r="U7" s="58"/>
      <c r="V7" s="58"/>
      <c r="W7" s="58"/>
      <c r="X7" s="58"/>
      <c r="Y7" s="59"/>
      <c r="AA7" t="s">
        <v>232</v>
      </c>
    </row>
    <row r="8" spans="1:40" x14ac:dyDescent="0.3">
      <c r="O8" s="57" t="s">
        <v>490</v>
      </c>
      <c r="P8" s="58"/>
      <c r="Q8" s="58"/>
      <c r="R8" s="58"/>
      <c r="S8" s="58"/>
      <c r="T8" s="58"/>
      <c r="U8" s="58"/>
      <c r="V8" s="58"/>
      <c r="W8" s="58"/>
      <c r="X8" s="58"/>
      <c r="Y8" s="59"/>
    </row>
    <row r="9" spans="1:40" ht="13.8" thickBot="1" x14ac:dyDescent="0.35">
      <c r="A9" s="2" t="s">
        <v>461</v>
      </c>
      <c r="O9" s="67" t="s">
        <v>491</v>
      </c>
      <c r="P9" s="61"/>
      <c r="Q9" s="61"/>
      <c r="R9" s="61"/>
      <c r="S9" s="61"/>
      <c r="T9" s="61"/>
      <c r="U9" s="61"/>
      <c r="V9" s="61"/>
      <c r="W9" s="61"/>
      <c r="X9" s="61"/>
      <c r="Y9" s="62"/>
    </row>
    <row r="10" spans="1:40" ht="13.8" thickBot="1" x14ac:dyDescent="0.35">
      <c r="A10" s="2" t="s">
        <v>522</v>
      </c>
      <c r="K10" s="7"/>
      <c r="M10" s="5"/>
    </row>
    <row r="11" spans="1:40" x14ac:dyDescent="0.3">
      <c r="A11" s="2" t="s">
        <v>523</v>
      </c>
      <c r="K11" s="7"/>
      <c r="M11" s="8"/>
      <c r="O11" s="12" t="s">
        <v>209</v>
      </c>
      <c r="P11" s="13"/>
      <c r="Q11" s="13"/>
      <c r="R11" s="13"/>
      <c r="S11" s="14"/>
    </row>
    <row r="12" spans="1:40" x14ac:dyDescent="0.3">
      <c r="A12" s="2" t="s">
        <v>501</v>
      </c>
      <c r="K12" s="7"/>
      <c r="M12" s="8"/>
      <c r="O12" s="15"/>
      <c r="P12" t="s">
        <v>286</v>
      </c>
      <c r="S12" s="16"/>
    </row>
    <row r="13" spans="1:40" x14ac:dyDescent="0.3">
      <c r="A13" s="2" t="s">
        <v>291</v>
      </c>
      <c r="K13" s="7"/>
      <c r="M13" s="8"/>
      <c r="O13" s="17"/>
      <c r="P13" t="s">
        <v>287</v>
      </c>
      <c r="S13" s="16"/>
    </row>
    <row r="14" spans="1:40" ht="13.8" thickBot="1" x14ac:dyDescent="0.35">
      <c r="A14" s="2" t="s">
        <v>291</v>
      </c>
      <c r="K14" s="7"/>
      <c r="M14" s="6"/>
      <c r="O14" s="69"/>
      <c r="P14" s="19" t="s">
        <v>289</v>
      </c>
      <c r="Q14" s="19"/>
      <c r="R14" s="19"/>
      <c r="S14" s="20"/>
    </row>
    <row r="16" spans="1:40" ht="13.8" thickBot="1" x14ac:dyDescent="0.35">
      <c r="A16" s="2" t="s">
        <v>525</v>
      </c>
    </row>
    <row r="17" spans="1:25" ht="13.8" thickBot="1" x14ac:dyDescent="0.35">
      <c r="A17" t="s">
        <v>462</v>
      </c>
      <c r="J17" s="1"/>
      <c r="K17" s="7"/>
      <c r="M17" s="9"/>
    </row>
    <row r="18" spans="1:25" ht="13.8" thickBot="1" x14ac:dyDescent="0.35"/>
    <row r="19" spans="1:25" ht="13.8" thickBot="1" x14ac:dyDescent="0.35">
      <c r="A19" s="2" t="s">
        <v>403</v>
      </c>
      <c r="K19" s="7"/>
      <c r="M19" s="9"/>
    </row>
    <row r="20" spans="1:25" x14ac:dyDescent="0.3">
      <c r="A20" s="1"/>
    </row>
    <row r="21" spans="1:25" s="10" customFormat="1" ht="13.8" thickBot="1" x14ac:dyDescent="0.35">
      <c r="A21" s="22" t="s">
        <v>298</v>
      </c>
    </row>
    <row r="22" spans="1:25" ht="13.8" thickBot="1" x14ac:dyDescent="0.35">
      <c r="A22" t="s">
        <v>300</v>
      </c>
      <c r="B22" t="s">
        <v>301</v>
      </c>
      <c r="K22" s="7"/>
      <c r="M22" s="9" t="str">
        <f>IF(K22="","",IF(K22="ja","Sterke / mogelijke reden om in te laten","Geen reden om in te laten"))</f>
        <v/>
      </c>
    </row>
    <row r="23" spans="1:25" ht="13.8" thickBot="1" x14ac:dyDescent="0.35">
      <c r="C23" t="s">
        <v>302</v>
      </c>
      <c r="M23" t="str">
        <f t="shared" ref="M23:M34" si="0">IF(K23="","",IF(K23="ja","Sterke / mogelijke reden om in te laten","Geen reden om in te laten"))</f>
        <v/>
      </c>
      <c r="Q23" s="54" t="s">
        <v>303</v>
      </c>
      <c r="R23" s="55"/>
      <c r="S23" s="55"/>
      <c r="T23" s="55"/>
      <c r="U23" s="55"/>
      <c r="V23" s="55"/>
      <c r="W23" s="55"/>
      <c r="X23" s="55"/>
      <c r="Y23" s="56"/>
    </row>
    <row r="24" spans="1:25" x14ac:dyDescent="0.3">
      <c r="B24" t="s">
        <v>528</v>
      </c>
      <c r="K24" s="7"/>
      <c r="M24" s="5" t="str">
        <f t="shared" si="0"/>
        <v/>
      </c>
      <c r="Q24" s="79" t="s">
        <v>305</v>
      </c>
      <c r="R24" s="58"/>
      <c r="S24" s="58"/>
      <c r="T24" s="58"/>
      <c r="U24" s="58"/>
      <c r="V24" s="58"/>
      <c r="W24" s="58"/>
      <c r="X24" s="58"/>
      <c r="Y24" s="59"/>
    </row>
    <row r="25" spans="1:25" x14ac:dyDescent="0.3">
      <c r="B25" t="s">
        <v>304</v>
      </c>
      <c r="K25" s="7"/>
      <c r="M25" s="8" t="str">
        <f t="shared" si="0"/>
        <v/>
      </c>
      <c r="Q25" s="57" t="s">
        <v>308</v>
      </c>
      <c r="R25" s="58"/>
      <c r="S25" s="58"/>
      <c r="T25" s="58"/>
      <c r="U25" s="58"/>
      <c r="V25" s="58"/>
      <c r="W25" s="58"/>
      <c r="X25" s="58"/>
      <c r="Y25" s="59"/>
    </row>
    <row r="26" spans="1:25" x14ac:dyDescent="0.3">
      <c r="B26" t="s">
        <v>307</v>
      </c>
      <c r="K26" s="7"/>
      <c r="M26" s="8" t="str">
        <f t="shared" si="0"/>
        <v/>
      </c>
      <c r="Q26" s="57" t="s">
        <v>311</v>
      </c>
      <c r="R26" s="58"/>
      <c r="S26" s="58"/>
      <c r="T26" s="58"/>
      <c r="U26" s="58"/>
      <c r="V26" s="58"/>
      <c r="W26" s="58"/>
      <c r="X26" s="58"/>
      <c r="Y26" s="59"/>
    </row>
    <row r="27" spans="1:25" x14ac:dyDescent="0.3">
      <c r="B27" t="s">
        <v>310</v>
      </c>
      <c r="K27" s="7"/>
      <c r="M27" s="8" t="str">
        <f t="shared" si="0"/>
        <v/>
      </c>
      <c r="Q27" s="67" t="s">
        <v>313</v>
      </c>
      <c r="R27" s="61"/>
      <c r="S27" s="61"/>
      <c r="T27" s="61"/>
      <c r="U27" s="61"/>
      <c r="V27" s="61"/>
      <c r="W27" s="61"/>
      <c r="X27" s="61"/>
      <c r="Y27" s="62"/>
    </row>
    <row r="28" spans="1:25" x14ac:dyDescent="0.3">
      <c r="B28" t="s">
        <v>529</v>
      </c>
      <c r="K28" s="7"/>
      <c r="M28" s="8" t="str">
        <f t="shared" si="0"/>
        <v/>
      </c>
    </row>
    <row r="29" spans="1:25" x14ac:dyDescent="0.3">
      <c r="B29" t="s">
        <v>312</v>
      </c>
      <c r="K29" s="7"/>
      <c r="M29" s="8" t="str">
        <f t="shared" si="0"/>
        <v/>
      </c>
    </row>
    <row r="30" spans="1:25" x14ac:dyDescent="0.3">
      <c r="B30" t="s">
        <v>314</v>
      </c>
      <c r="K30" s="7"/>
      <c r="M30" s="8" t="str">
        <f t="shared" si="0"/>
        <v/>
      </c>
    </row>
    <row r="31" spans="1:25" x14ac:dyDescent="0.3">
      <c r="B31" t="s">
        <v>315</v>
      </c>
      <c r="K31" s="7"/>
      <c r="M31" s="8" t="str">
        <f t="shared" si="0"/>
        <v/>
      </c>
    </row>
    <row r="32" spans="1:25" x14ac:dyDescent="0.3">
      <c r="B32" t="s">
        <v>316</v>
      </c>
      <c r="K32" s="7"/>
      <c r="M32" s="8" t="str">
        <f t="shared" si="0"/>
        <v/>
      </c>
    </row>
    <row r="33" spans="1:30" x14ac:dyDescent="0.3">
      <c r="B33" t="s">
        <v>318</v>
      </c>
      <c r="K33" s="7"/>
      <c r="M33" s="8" t="str">
        <f t="shared" si="0"/>
        <v/>
      </c>
    </row>
    <row r="34" spans="1:30" ht="13.8" thickBot="1" x14ac:dyDescent="0.35">
      <c r="B34" t="s">
        <v>320</v>
      </c>
      <c r="K34" s="7"/>
      <c r="M34" s="6" t="str">
        <f t="shared" si="0"/>
        <v/>
      </c>
    </row>
    <row r="37" spans="1:30" s="25" customFormat="1" ht="13.8" thickBot="1" x14ac:dyDescent="0.35">
      <c r="A37" s="24" t="s">
        <v>38</v>
      </c>
      <c r="M37" s="26"/>
      <c r="AA37" s="27"/>
    </row>
    <row r="38" spans="1:30" x14ac:dyDescent="0.3">
      <c r="A38" s="1" t="s">
        <v>276</v>
      </c>
      <c r="K38" s="84"/>
      <c r="M38" s="2"/>
      <c r="O38" s="54" t="s">
        <v>578</v>
      </c>
      <c r="P38" s="55"/>
      <c r="Q38" s="55"/>
      <c r="R38" s="55"/>
      <c r="S38" s="55"/>
      <c r="T38" s="55"/>
      <c r="U38" s="55"/>
      <c r="V38" s="55"/>
      <c r="W38" s="55"/>
      <c r="X38" s="55"/>
      <c r="Y38" s="56"/>
      <c r="AA38" s="78"/>
    </row>
    <row r="39" spans="1:30" ht="13.8" thickBot="1" x14ac:dyDescent="0.35">
      <c r="A39" s="1" t="s">
        <v>298</v>
      </c>
      <c r="K39" s="85"/>
      <c r="M39" s="2"/>
      <c r="O39" s="57" t="s">
        <v>322</v>
      </c>
      <c r="P39" s="58"/>
      <c r="Q39" s="58"/>
      <c r="R39" s="58"/>
      <c r="S39" s="58"/>
      <c r="T39" s="58"/>
      <c r="U39" s="58"/>
      <c r="V39" s="58"/>
      <c r="W39" s="58"/>
      <c r="X39" s="58"/>
      <c r="Y39" s="59"/>
      <c r="AA39" s="78"/>
    </row>
    <row r="40" spans="1:30" x14ac:dyDescent="0.3">
      <c r="A40" s="1"/>
      <c r="M40" s="2"/>
      <c r="O40" s="57" t="s">
        <v>323</v>
      </c>
      <c r="P40" s="58"/>
      <c r="Q40" s="58"/>
      <c r="R40" s="58"/>
      <c r="S40" s="58"/>
      <c r="T40" s="58"/>
      <c r="U40" s="58"/>
      <c r="V40" s="58"/>
      <c r="W40" s="58"/>
      <c r="X40" s="58"/>
      <c r="Y40" s="59"/>
      <c r="AA40" s="78"/>
    </row>
    <row r="41" spans="1:30" x14ac:dyDescent="0.3">
      <c r="O41" s="79" t="s">
        <v>324</v>
      </c>
      <c r="P41" s="58"/>
      <c r="Q41" s="58"/>
      <c r="R41" s="58"/>
      <c r="S41" s="58"/>
      <c r="T41" s="58"/>
      <c r="U41" s="58"/>
      <c r="V41" s="58"/>
      <c r="W41" s="58"/>
      <c r="X41" s="58"/>
      <c r="Y41" s="59"/>
    </row>
    <row r="42" spans="1:30" s="81" customFormat="1" ht="13.8" thickBot="1" x14ac:dyDescent="0.35">
      <c r="O42" s="146" t="s">
        <v>579</v>
      </c>
      <c r="P42" s="147"/>
      <c r="Q42" s="147"/>
      <c r="R42" s="147"/>
      <c r="S42" s="147"/>
      <c r="T42" s="147"/>
      <c r="U42" s="147"/>
      <c r="V42" s="147"/>
      <c r="W42" s="147"/>
      <c r="X42" s="147"/>
      <c r="Y42" s="148"/>
    </row>
    <row r="43" spans="1:30" ht="13.8" thickTop="1" x14ac:dyDescent="0.3"/>
    <row r="44" spans="1:30" s="10" customFormat="1" x14ac:dyDescent="0.3">
      <c r="A44" s="22" t="s">
        <v>325</v>
      </c>
      <c r="N44" s="11"/>
    </row>
    <row r="45" spans="1:30" ht="13.8" thickBot="1" x14ac:dyDescent="0.35">
      <c r="A45" s="1"/>
      <c r="J45" s="21" t="s">
        <v>278</v>
      </c>
      <c r="N45" s="2"/>
      <c r="AB45" t="s">
        <v>326</v>
      </c>
      <c r="AC45" t="s">
        <v>292</v>
      </c>
      <c r="AD45" t="s">
        <v>317</v>
      </c>
    </row>
    <row r="46" spans="1:30" x14ac:dyDescent="0.3">
      <c r="A46" t="s">
        <v>327</v>
      </c>
      <c r="K46" s="7"/>
      <c r="M46" s="54" t="s">
        <v>531</v>
      </c>
      <c r="N46" s="55"/>
      <c r="O46" s="56"/>
      <c r="R46" s="12" t="s">
        <v>209</v>
      </c>
      <c r="S46" s="13"/>
      <c r="T46" s="13"/>
      <c r="U46" s="14"/>
      <c r="AA46">
        <f>IF(K46="kanaalwater",1,IF(K46="rivierwater",2,IF(K46="IJsselmeerwater",3,IF(K46="effluentwater RWZI",4,IF(K46="gebiedseigen water met landbouwinvloed",5,IF(K46="grondwater (overlevingswater)",6,0))))))</f>
        <v>0</v>
      </c>
      <c r="AB46" t="s">
        <v>328</v>
      </c>
      <c r="AC46" t="s">
        <v>294</v>
      </c>
      <c r="AD46" t="s">
        <v>319</v>
      </c>
    </row>
    <row r="47" spans="1:30" x14ac:dyDescent="0.3">
      <c r="A47" t="s">
        <v>329</v>
      </c>
      <c r="K47" s="7"/>
      <c r="M47" s="67" t="s">
        <v>491</v>
      </c>
      <c r="N47" s="61"/>
      <c r="O47" s="62"/>
      <c r="Q47" s="34"/>
      <c r="R47" s="15"/>
      <c r="S47" t="s">
        <v>330</v>
      </c>
      <c r="U47" s="16"/>
      <c r="AA47">
        <f>IF(K47="nooit",1,IF(K47="incidenteel",2,IF(K47="regelmatig",3,IF(K47="vaak",4,IF(K47="doorspoelen",5,0)))))</f>
        <v>0</v>
      </c>
      <c r="AB47" t="s">
        <v>331</v>
      </c>
      <c r="AC47" t="s">
        <v>296</v>
      </c>
      <c r="AD47" t="s">
        <v>321</v>
      </c>
    </row>
    <row r="48" spans="1:30" x14ac:dyDescent="0.3">
      <c r="A48" t="s">
        <v>332</v>
      </c>
      <c r="K48" s="7"/>
      <c r="R48" s="17"/>
      <c r="S48" t="s">
        <v>333</v>
      </c>
      <c r="U48" s="16"/>
      <c r="AA48">
        <f>IF(K48="neerslag",1,IF(K48="grondwater",2,IF(K48="inlaatwater",3,0)))</f>
        <v>0</v>
      </c>
      <c r="AB48" t="s">
        <v>334</v>
      </c>
      <c r="AC48" t="s">
        <v>297</v>
      </c>
    </row>
    <row r="49" spans="1:29" ht="13.8" thickBot="1" x14ac:dyDescent="0.35">
      <c r="N49" s="2"/>
      <c r="R49" s="18"/>
      <c r="S49" s="19" t="s">
        <v>335</v>
      </c>
      <c r="T49" s="19"/>
      <c r="U49" s="20"/>
      <c r="AB49" t="s">
        <v>336</v>
      </c>
      <c r="AC49" t="s">
        <v>299</v>
      </c>
    </row>
    <row r="50" spans="1:29" ht="13.8" thickBot="1" x14ac:dyDescent="0.35">
      <c r="N50" s="2" t="s">
        <v>337</v>
      </c>
      <c r="AB50" t="s">
        <v>338</v>
      </c>
    </row>
    <row r="51" spans="1:29" ht="13.8" thickBot="1" x14ac:dyDescent="0.35">
      <c r="N51" s="9"/>
      <c r="AA51">
        <f>IF(OR(OR(AA48=2,AA48=1),OR(AA47=1,AA47=2,AA47=3)),3,IF(OR(AA48=3,OR(AA47=5,AA47=4)),2,0))</f>
        <v>0</v>
      </c>
    </row>
    <row r="53" spans="1:29" s="10" customFormat="1" x14ac:dyDescent="0.3">
      <c r="A53" s="22" t="s">
        <v>339</v>
      </c>
    </row>
    <row r="54" spans="1:29" x14ac:dyDescent="0.3">
      <c r="A54" s="1"/>
      <c r="J54" s="21" t="s">
        <v>278</v>
      </c>
    </row>
    <row r="55" spans="1:29" x14ac:dyDescent="0.3">
      <c r="A55" s="2" t="s">
        <v>449</v>
      </c>
    </row>
    <row r="56" spans="1:29" x14ac:dyDescent="0.3">
      <c r="A56" s="2"/>
      <c r="O56" s="2" t="s">
        <v>341</v>
      </c>
    </row>
    <row r="57" spans="1:29" x14ac:dyDescent="0.3">
      <c r="A57" t="s">
        <v>366</v>
      </c>
      <c r="J57" t="s">
        <v>343</v>
      </c>
      <c r="K57" t="s">
        <v>344</v>
      </c>
      <c r="M57" t="s">
        <v>628</v>
      </c>
      <c r="O57" s="2" t="s">
        <v>345</v>
      </c>
      <c r="Q57" s="2" t="s">
        <v>346</v>
      </c>
    </row>
    <row r="58" spans="1:29" x14ac:dyDescent="0.3">
      <c r="B58" t="s">
        <v>367</v>
      </c>
      <c r="J58" s="7"/>
      <c r="K58" t="s">
        <v>98</v>
      </c>
      <c r="L58" t="s">
        <v>98</v>
      </c>
      <c r="Q58" s="10" t="str">
        <f t="shared" ref="Q58" si="1">IF(AC58=0,"",IF(AC58=1,"voldoet niet",IF(AC58=2,"voldoet")))</f>
        <v/>
      </c>
      <c r="AC58">
        <f>IF(J58="",0,IF(J58="ja",1,2))</f>
        <v>0</v>
      </c>
    </row>
    <row r="59" spans="1:29" ht="13.8" thickBot="1" x14ac:dyDescent="0.35">
      <c r="B59" s="2" t="s">
        <v>368</v>
      </c>
    </row>
    <row r="60" spans="1:29" ht="13.8" thickBot="1" x14ac:dyDescent="0.35">
      <c r="A60" t="s">
        <v>369</v>
      </c>
      <c r="R60" s="12" t="s">
        <v>209</v>
      </c>
      <c r="S60" s="13"/>
      <c r="T60" s="13"/>
      <c r="U60" s="14"/>
    </row>
    <row r="61" spans="1:29" ht="13.8" thickBot="1" x14ac:dyDescent="0.35">
      <c r="B61" t="s">
        <v>370</v>
      </c>
      <c r="J61" s="7"/>
      <c r="K61" t="s">
        <v>98</v>
      </c>
      <c r="L61" t="s">
        <v>98</v>
      </c>
      <c r="O61" s="9"/>
      <c r="R61" s="15"/>
      <c r="S61" t="s">
        <v>330</v>
      </c>
      <c r="U61" s="16"/>
      <c r="AC61">
        <f t="shared" ref="AC61:AC72" si="2">IF(J61="",0,IF(J61="ja",1,2))</f>
        <v>0</v>
      </c>
    </row>
    <row r="62" spans="1:29" ht="13.8" thickBot="1" x14ac:dyDescent="0.35">
      <c r="B62" s="2" t="s">
        <v>371</v>
      </c>
      <c r="R62" s="47"/>
      <c r="S62" s="19" t="s">
        <v>333</v>
      </c>
      <c r="T62" s="19"/>
      <c r="U62" s="20"/>
    </row>
    <row r="63" spans="1:29" ht="13.8" thickBot="1" x14ac:dyDescent="0.35">
      <c r="A63" t="s">
        <v>372</v>
      </c>
    </row>
    <row r="64" spans="1:29" x14ac:dyDescent="0.3">
      <c r="B64" t="s">
        <v>373</v>
      </c>
      <c r="J64" s="7"/>
      <c r="K64" t="s">
        <v>98</v>
      </c>
      <c r="L64" t="s">
        <v>98</v>
      </c>
      <c r="O64" s="5"/>
      <c r="R64" s="54" t="s">
        <v>551</v>
      </c>
      <c r="S64" s="55"/>
      <c r="T64" s="55"/>
      <c r="U64" s="55"/>
      <c r="V64" s="55"/>
      <c r="W64" s="55"/>
      <c r="X64" s="55"/>
      <c r="Y64" s="55"/>
      <c r="Z64" s="56"/>
      <c r="AC64">
        <f t="shared" si="2"/>
        <v>0</v>
      </c>
    </row>
    <row r="65" spans="1:29" ht="13.8" thickBot="1" x14ac:dyDescent="0.35">
      <c r="B65" t="s">
        <v>374</v>
      </c>
      <c r="J65" s="7"/>
      <c r="K65" t="s">
        <v>98</v>
      </c>
      <c r="L65" t="s">
        <v>98</v>
      </c>
      <c r="O65" s="6"/>
      <c r="R65" s="67" t="s">
        <v>552</v>
      </c>
      <c r="S65" s="61"/>
      <c r="T65" s="61"/>
      <c r="U65" s="61"/>
      <c r="V65" s="61"/>
      <c r="W65" s="61"/>
      <c r="X65" s="61"/>
      <c r="Y65" s="61"/>
      <c r="Z65" s="62"/>
      <c r="AC65">
        <f t="shared" si="2"/>
        <v>0</v>
      </c>
    </row>
    <row r="66" spans="1:29" x14ac:dyDescent="0.3">
      <c r="C66" t="s">
        <v>375</v>
      </c>
    </row>
    <row r="67" spans="1:29" ht="13.8" thickBot="1" x14ac:dyDescent="0.35">
      <c r="A67" s="66" t="s">
        <v>376</v>
      </c>
      <c r="B67" s="143"/>
      <c r="C67" s="66"/>
      <c r="R67" s="54" t="s">
        <v>546</v>
      </c>
      <c r="S67" s="55"/>
      <c r="T67" s="55"/>
      <c r="U67" s="55"/>
      <c r="V67" s="55"/>
      <c r="W67" s="55"/>
      <c r="X67" s="55"/>
      <c r="Y67" s="55"/>
      <c r="Z67" s="56"/>
    </row>
    <row r="68" spans="1:29" x14ac:dyDescent="0.3">
      <c r="A68" s="66"/>
      <c r="B68" s="66" t="s">
        <v>377</v>
      </c>
      <c r="J68" s="40"/>
      <c r="K68" s="7"/>
      <c r="O68" s="5"/>
      <c r="R68" s="57" t="s">
        <v>547</v>
      </c>
      <c r="S68" s="58"/>
      <c r="T68" s="58"/>
      <c r="U68" s="58"/>
      <c r="V68" s="58"/>
      <c r="W68" s="58"/>
      <c r="X68" s="58"/>
      <c r="Y68" s="58"/>
      <c r="Z68" s="59"/>
      <c r="AC68">
        <f>IF(OR(J68="",K68=""),0,IF(J68&lt;K68,2,1))</f>
        <v>0</v>
      </c>
    </row>
    <row r="69" spans="1:29" x14ac:dyDescent="0.3">
      <c r="A69" s="66"/>
      <c r="B69" s="66" t="s">
        <v>378</v>
      </c>
      <c r="J69" s="40"/>
      <c r="K69" s="7"/>
      <c r="M69">
        <v>100</v>
      </c>
      <c r="N69" s="23"/>
      <c r="O69" s="8"/>
      <c r="R69" s="57" t="s">
        <v>548</v>
      </c>
      <c r="S69" s="58"/>
      <c r="T69" s="58"/>
      <c r="U69" s="58"/>
      <c r="V69" s="58"/>
      <c r="W69" s="58"/>
      <c r="X69" s="58"/>
      <c r="Y69" s="58"/>
      <c r="Z69" s="59"/>
      <c r="AB69">
        <f>IF(OR(K69="",J69=""),0,IF(OR(AND(K69&gt;L69,K69&lt;=M69,J69&gt;L69,J69&lt;=M69),AND(K69&lt;L69,J69&lt;L69),AND(K69&gt;M69,J69&gt;M69)),2,1))</f>
        <v>0</v>
      </c>
    </row>
    <row r="70" spans="1:29" x14ac:dyDescent="0.3">
      <c r="A70" s="66"/>
      <c r="B70" s="66" t="s">
        <v>379</v>
      </c>
      <c r="J70" s="7"/>
      <c r="O70" s="8"/>
      <c r="R70" s="57" t="s">
        <v>549</v>
      </c>
      <c r="S70" s="58"/>
      <c r="T70" s="58"/>
      <c r="U70" s="58"/>
      <c r="V70" s="58"/>
      <c r="W70" s="58"/>
      <c r="X70" s="58"/>
      <c r="Y70" s="58"/>
      <c r="Z70" s="59"/>
      <c r="AC70">
        <f>IF(J70="",0,IF(J70="ja",1,2))</f>
        <v>0</v>
      </c>
    </row>
    <row r="71" spans="1:29" x14ac:dyDescent="0.3">
      <c r="A71" s="66"/>
      <c r="B71" s="66" t="s">
        <v>380</v>
      </c>
      <c r="J71" s="7"/>
      <c r="O71" s="8"/>
      <c r="R71" s="57" t="s">
        <v>550</v>
      </c>
      <c r="S71" s="58"/>
      <c r="T71" s="58"/>
      <c r="U71" s="58"/>
      <c r="V71" s="58"/>
      <c r="W71" s="58"/>
      <c r="X71" s="58"/>
      <c r="Y71" s="58"/>
      <c r="Z71" s="59"/>
      <c r="AC71">
        <f>IF(J71="",0,IF(J71="ja",1,2))</f>
        <v>0</v>
      </c>
    </row>
    <row r="72" spans="1:29" ht="13.8" thickBot="1" x14ac:dyDescent="0.35">
      <c r="A72" s="66"/>
      <c r="B72" s="66" t="s">
        <v>381</v>
      </c>
      <c r="J72" s="7"/>
      <c r="O72" s="6"/>
      <c r="R72" s="67" t="s">
        <v>583</v>
      </c>
      <c r="S72" s="61"/>
      <c r="T72" s="61"/>
      <c r="U72" s="61"/>
      <c r="V72" s="61"/>
      <c r="W72" s="61"/>
      <c r="X72" s="61"/>
      <c r="Y72" s="61"/>
      <c r="Z72" s="62"/>
      <c r="AC72">
        <f t="shared" si="2"/>
        <v>0</v>
      </c>
    </row>
    <row r="74" spans="1:29" s="25" customFormat="1" ht="13.8" thickBot="1" x14ac:dyDescent="0.35">
      <c r="A74" s="24" t="s">
        <v>62</v>
      </c>
      <c r="O74" s="26"/>
      <c r="AA74" s="27"/>
    </row>
    <row r="75" spans="1:29" x14ac:dyDescent="0.3">
      <c r="A75" s="1" t="s">
        <v>325</v>
      </c>
      <c r="N75" s="5" t="str">
        <f>IF(AA51=1,"Niet inlaten",IF(AA51=2,"Inlaat is geen probleem",IF(AA51=3,"Aandachtspunt","")))</f>
        <v/>
      </c>
      <c r="Q75" s="12" t="s">
        <v>209</v>
      </c>
      <c r="R75" s="13"/>
      <c r="S75" s="13"/>
      <c r="T75" s="14"/>
      <c r="V75" s="54" t="s">
        <v>382</v>
      </c>
      <c r="W75" s="55"/>
      <c r="X75" s="55"/>
      <c r="Y75" s="55"/>
      <c r="Z75" s="56"/>
      <c r="AB75" t="s">
        <v>330</v>
      </c>
    </row>
    <row r="76" spans="1:29" ht="13.8" thickBot="1" x14ac:dyDescent="0.35">
      <c r="A76" s="1" t="s">
        <v>339</v>
      </c>
      <c r="N76" s="85"/>
      <c r="Q76" s="15"/>
      <c r="R76" t="s">
        <v>330</v>
      </c>
      <c r="T76" s="16"/>
      <c r="V76" s="57" t="s">
        <v>383</v>
      </c>
      <c r="W76" s="58"/>
      <c r="X76" s="58"/>
      <c r="Y76" s="58"/>
      <c r="Z76" s="59"/>
      <c r="AB76" t="s">
        <v>333</v>
      </c>
    </row>
    <row r="77" spans="1:29" x14ac:dyDescent="0.3">
      <c r="A77" s="1"/>
      <c r="Q77" s="17"/>
      <c r="R77" t="s">
        <v>333</v>
      </c>
      <c r="T77" s="16"/>
      <c r="V77" s="57" t="s">
        <v>384</v>
      </c>
      <c r="W77" s="58"/>
      <c r="X77" s="58"/>
      <c r="Y77" s="58"/>
      <c r="Z77" s="59"/>
    </row>
    <row r="78" spans="1:29" ht="13.8" thickBot="1" x14ac:dyDescent="0.35">
      <c r="A78" s="1"/>
      <c r="Q78" s="18"/>
      <c r="R78" s="19" t="s">
        <v>335</v>
      </c>
      <c r="S78" s="19"/>
      <c r="T78" s="20"/>
      <c r="V78" s="57" t="s">
        <v>559</v>
      </c>
      <c r="W78" s="58"/>
      <c r="X78" s="58"/>
      <c r="Y78" s="58"/>
      <c r="Z78" s="59"/>
    </row>
    <row r="79" spans="1:29" s="81" customFormat="1" ht="13.8" thickBot="1" x14ac:dyDescent="0.35">
      <c r="A79" s="82"/>
      <c r="V79" s="146" t="s">
        <v>584</v>
      </c>
      <c r="W79" s="147"/>
      <c r="X79" s="147"/>
      <c r="Y79" s="147"/>
      <c r="Z79" s="148"/>
    </row>
    <row r="80" spans="1:29" ht="13.8" thickTop="1" x14ac:dyDescent="0.3">
      <c r="A80" s="1"/>
    </row>
    <row r="81" spans="1:28" s="25" customFormat="1" ht="13.8" thickBot="1" x14ac:dyDescent="0.35">
      <c r="A81" s="24" t="s">
        <v>63</v>
      </c>
      <c r="O81" s="26"/>
      <c r="AA81" s="27"/>
    </row>
    <row r="82" spans="1:28" ht="13.8" thickBot="1" x14ac:dyDescent="0.35">
      <c r="A82" t="s">
        <v>477</v>
      </c>
      <c r="N82" s="89"/>
      <c r="U82" s="54" t="s">
        <v>385</v>
      </c>
      <c r="V82" s="55"/>
      <c r="W82" s="55"/>
      <c r="X82" s="55"/>
      <c r="Y82" s="55"/>
      <c r="Z82" s="56"/>
      <c r="AB82" t="s">
        <v>263</v>
      </c>
    </row>
    <row r="83" spans="1:28" x14ac:dyDescent="0.3">
      <c r="U83" s="57" t="s">
        <v>386</v>
      </c>
      <c r="V83" s="58"/>
      <c r="W83" s="58"/>
      <c r="X83" s="58"/>
      <c r="Y83" s="58"/>
      <c r="Z83" s="59"/>
      <c r="AB83" t="s">
        <v>265</v>
      </c>
    </row>
    <row r="84" spans="1:28" x14ac:dyDescent="0.3">
      <c r="U84" s="57" t="s">
        <v>588</v>
      </c>
      <c r="V84" s="58"/>
      <c r="W84" s="58"/>
      <c r="X84" s="58"/>
      <c r="Y84" s="58"/>
      <c r="Z84" s="59"/>
      <c r="AB84" t="s">
        <v>268</v>
      </c>
    </row>
    <row r="85" spans="1:28" x14ac:dyDescent="0.3">
      <c r="U85" s="57" t="s">
        <v>589</v>
      </c>
      <c r="V85" s="58"/>
      <c r="W85" s="58"/>
      <c r="X85" s="58"/>
      <c r="Y85" s="58"/>
      <c r="Z85" s="59"/>
      <c r="AB85" t="s">
        <v>270</v>
      </c>
    </row>
    <row r="86" spans="1:28" x14ac:dyDescent="0.3">
      <c r="U86" s="80" t="s">
        <v>590</v>
      </c>
      <c r="V86" s="61"/>
      <c r="W86" s="61"/>
      <c r="X86" s="61"/>
      <c r="Y86" s="61"/>
      <c r="Z86" s="62"/>
    </row>
    <row r="92" spans="1:28" x14ac:dyDescent="0.3">
      <c r="B92" s="45"/>
    </row>
  </sheetData>
  <conditionalFormatting sqref="K38">
    <cfRule type="expression" dxfId="53" priority="4">
      <formula>$K$38="Geen reden om in te laten"</formula>
    </cfRule>
    <cfRule type="expression" dxfId="52" priority="5">
      <formula>$K$38="Mogelijke reden om in te laten"</formula>
    </cfRule>
    <cfRule type="expression" dxfId="51" priority="6">
      <formula>$K$38="Sterke reden om in te laten"</formula>
    </cfRule>
  </conditionalFormatting>
  <conditionalFormatting sqref="K39">
    <cfRule type="expression" dxfId="50" priority="1">
      <formula>$K$39="Geen reden om in te laten"</formula>
    </cfRule>
    <cfRule type="expression" dxfId="49" priority="2">
      <formula>$K$39="Mogelijke reden om in te laten"</formula>
    </cfRule>
    <cfRule type="expression" dxfId="48" priority="3">
      <formula>$K$39="Sterke reden om in te laten"</formula>
    </cfRule>
  </conditionalFormatting>
  <conditionalFormatting sqref="M6">
    <cfRule type="expression" dxfId="47" priority="53">
      <formula>$K$6="ja"</formula>
    </cfRule>
    <cfRule type="expression" dxfId="46" priority="54">
      <formula>$K$6="nee"</formula>
    </cfRule>
  </conditionalFormatting>
  <conditionalFormatting sqref="M7">
    <cfRule type="expression" dxfId="45" priority="51">
      <formula>$K$7="ja"</formula>
    </cfRule>
    <cfRule type="expression" dxfId="44" priority="52">
      <formula>$K$7="nee"</formula>
    </cfRule>
  </conditionalFormatting>
  <conditionalFormatting sqref="M10">
    <cfRule type="expression" dxfId="43" priority="49">
      <formula>$K$10="nee"</formula>
    </cfRule>
    <cfRule type="expression" dxfId="42" priority="50">
      <formula>$K$10="ja"</formula>
    </cfRule>
  </conditionalFormatting>
  <conditionalFormatting sqref="M11">
    <cfRule type="expression" dxfId="41" priority="47">
      <formula>$K$11="nee"</formula>
    </cfRule>
    <cfRule type="expression" dxfId="40" priority="48">
      <formula>$K$11="ja"</formula>
    </cfRule>
  </conditionalFormatting>
  <conditionalFormatting sqref="M12">
    <cfRule type="expression" dxfId="39" priority="45">
      <formula>$K$12="nee"</formula>
    </cfRule>
    <cfRule type="expression" dxfId="38" priority="46">
      <formula>$K$12="ja"</formula>
    </cfRule>
  </conditionalFormatting>
  <conditionalFormatting sqref="M13">
    <cfRule type="expression" dxfId="37" priority="43">
      <formula>$K$13="nee"</formula>
    </cfRule>
    <cfRule type="expression" dxfId="36" priority="44">
      <formula>$K$13="ja"</formula>
    </cfRule>
  </conditionalFormatting>
  <conditionalFormatting sqref="M14">
    <cfRule type="expression" dxfId="35" priority="41">
      <formula>$K$14="nee"</formula>
    </cfRule>
    <cfRule type="expression" dxfId="34" priority="42">
      <formula>$K$14="ja"</formula>
    </cfRule>
  </conditionalFormatting>
  <conditionalFormatting sqref="M17">
    <cfRule type="expression" dxfId="33" priority="55">
      <formula>$K$17="ja"</formula>
    </cfRule>
    <cfRule type="expression" dxfId="32" priority="56">
      <formula>$K$17="nee"</formula>
    </cfRule>
  </conditionalFormatting>
  <conditionalFormatting sqref="M19">
    <cfRule type="expression" dxfId="31" priority="57">
      <formula>$K$19="nee"</formula>
    </cfRule>
    <cfRule type="expression" dxfId="30" priority="58">
      <formula>$K$19="ja"</formula>
    </cfRule>
  </conditionalFormatting>
  <conditionalFormatting sqref="N51">
    <cfRule type="expression" dxfId="29" priority="32">
      <formula>$AA$51=3</formula>
    </cfRule>
    <cfRule type="expression" dxfId="28" priority="33">
      <formula>$AA$51=2</formula>
    </cfRule>
    <cfRule type="expression" dxfId="27" priority="34">
      <formula>$AA$51=1</formula>
    </cfRule>
  </conditionalFormatting>
  <conditionalFormatting sqref="N75">
    <cfRule type="expression" dxfId="26" priority="11">
      <formula>$AA$51=1</formula>
    </cfRule>
    <cfRule type="expression" dxfId="25" priority="12">
      <formula>$AA$51=2</formula>
    </cfRule>
    <cfRule type="expression" dxfId="24" priority="13">
      <formula>$AA$51=3</formula>
    </cfRule>
  </conditionalFormatting>
  <conditionalFormatting sqref="N76">
    <cfRule type="expression" dxfId="23" priority="18">
      <formula>$N$76=$AB$76</formula>
    </cfRule>
    <cfRule type="expression" dxfId="22" priority="19">
      <formula>$N$76=$AB$75</formula>
    </cfRule>
  </conditionalFormatting>
  <conditionalFormatting sqref="N82">
    <cfRule type="expression" dxfId="21" priority="14">
      <formula>$N$82=$AB$85</formula>
    </cfRule>
    <cfRule type="expression" dxfId="20" priority="15">
      <formula>$N$82=$AB$84</formula>
    </cfRule>
    <cfRule type="expression" dxfId="19" priority="16">
      <formula>$N$82=$AB$83</formula>
    </cfRule>
    <cfRule type="expression" dxfId="18" priority="17">
      <formula>$N$82=$AB$82</formula>
    </cfRule>
  </conditionalFormatting>
  <conditionalFormatting sqref="O61">
    <cfRule type="expression" dxfId="17" priority="73">
      <formula>$AC$61=2</formula>
    </cfRule>
    <cfRule type="expression" dxfId="16" priority="74">
      <formula>$AC$61=1</formula>
    </cfRule>
  </conditionalFormatting>
  <conditionalFormatting sqref="O64">
    <cfRule type="expression" dxfId="15" priority="71">
      <formula>$AC$64=2</formula>
    </cfRule>
    <cfRule type="expression" dxfId="14" priority="72">
      <formula>$AC$64=1</formula>
    </cfRule>
  </conditionalFormatting>
  <conditionalFormatting sqref="O65">
    <cfRule type="expression" dxfId="13" priority="9">
      <formula>$AC$65=2</formula>
    </cfRule>
    <cfRule type="expression" dxfId="12" priority="10">
      <formula>$AC$65=1</formula>
    </cfRule>
  </conditionalFormatting>
  <conditionalFormatting sqref="O68">
    <cfRule type="expression" dxfId="11" priority="69">
      <formula>$AC$68=2</formula>
    </cfRule>
    <cfRule type="expression" dxfId="10" priority="70">
      <formula>$AC$68=1</formula>
    </cfRule>
  </conditionalFormatting>
  <conditionalFormatting sqref="O69">
    <cfRule type="expression" dxfId="9" priority="61">
      <formula>$AB$69=2</formula>
    </cfRule>
    <cfRule type="expression" dxfId="8" priority="62">
      <formula>$AB$69=1</formula>
    </cfRule>
  </conditionalFormatting>
  <conditionalFormatting sqref="O70">
    <cfRule type="expression" dxfId="7" priority="67">
      <formula>$AC$70=2</formula>
    </cfRule>
    <cfRule type="expression" dxfId="6" priority="68">
      <formula>$AC$70=1</formula>
    </cfRule>
  </conditionalFormatting>
  <conditionalFormatting sqref="O71">
    <cfRule type="expression" dxfId="5" priority="65">
      <formula>$AC$71=2</formula>
    </cfRule>
    <cfRule type="expression" dxfId="4" priority="66">
      <formula>$AC$71=1</formula>
    </cfRule>
  </conditionalFormatting>
  <conditionalFormatting sqref="O72">
    <cfRule type="expression" dxfId="3" priority="63">
      <formula>$AC$72=2</formula>
    </cfRule>
    <cfRule type="expression" dxfId="2" priority="64">
      <formula>$AC$72=1</formula>
    </cfRule>
  </conditionalFormatting>
  <conditionalFormatting sqref="Q58">
    <cfRule type="expression" dxfId="1" priority="7">
      <formula>$Q$58="voldoet niet"</formula>
    </cfRule>
    <cfRule type="expression" dxfId="0" priority="8">
      <formula>$Q$58="voldoet"</formula>
    </cfRule>
  </conditionalFormatting>
  <dataValidations count="9">
    <dataValidation type="list" errorStyle="warning" showErrorMessage="1" sqref="K17 K6:K7 K19 J61 J58 J64:J65 J70:J72 K10:K14 K22 K24:K34" xr:uid="{3D238C61-7137-4E49-9FBF-56E0B2586339}">
      <formula1>$AA$6:$AA$7</formula1>
    </dataValidation>
    <dataValidation errorStyle="warning" showErrorMessage="1" sqref="K35 K18 K41:K43 K23" xr:uid="{880FE26B-08BB-4F80-9799-32CDD246AC61}"/>
    <dataValidation type="list" allowBlank="1" showInputMessage="1" showErrorMessage="1" sqref="K48" xr:uid="{173DE112-497C-414D-966F-CCF346A5E56E}">
      <formula1>$AD$45:$AD$47</formula1>
    </dataValidation>
    <dataValidation type="list" allowBlank="1" showInputMessage="1" showErrorMessage="1" sqref="K47" xr:uid="{7DA22A8E-C6C6-47FE-A7C8-1EA9D7C90093}">
      <formula1>$AC$45:$AC$49</formula1>
    </dataValidation>
    <dataValidation type="list" allowBlank="1" showInputMessage="1" showErrorMessage="1" sqref="K50" xr:uid="{C1BDE154-4000-4B9D-BF48-939DC411694B}">
      <formula1>$AA$32:$AA$34</formula1>
    </dataValidation>
    <dataValidation type="list" errorStyle="warning" showErrorMessage="1" sqref="K46" xr:uid="{A8475AC2-D875-41DE-BB1F-99AAEBB4AA1C}">
      <formula1>$AB$45:$AB$50</formula1>
    </dataValidation>
    <dataValidation type="list" allowBlank="1" showInputMessage="1" showErrorMessage="1" sqref="N82" xr:uid="{6A822008-FDBA-4233-BCA5-74B9072ED5D6}">
      <formula1>$AB$82:$AB$85</formula1>
    </dataValidation>
    <dataValidation type="list" allowBlank="1" showInputMessage="1" showErrorMessage="1" sqref="N76" xr:uid="{6BB0C063-AE8D-4B86-948D-96003FCC2DCA}">
      <formula1>$AB$75:$AB$76</formula1>
    </dataValidation>
    <dataValidation type="list" allowBlank="1" showInputMessage="1" showErrorMessage="1" sqref="K38:K39" xr:uid="{A72E22D5-5A21-496E-AC3E-5B9870327FC3}">
      <formula1>$P$12:$P$14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2082fc-80d4-44c0-a6d8-b81f8bd84706">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A692F94207B3E45A88CAFE19F476D3E" ma:contentTypeVersion="10" ma:contentTypeDescription="Een nieuw document maken." ma:contentTypeScope="" ma:versionID="2e4b8e9d15c85ff8470ad65cd903cbe2">
  <xsd:schema xmlns:xsd="http://www.w3.org/2001/XMLSchema" xmlns:xs="http://www.w3.org/2001/XMLSchema" xmlns:p="http://schemas.microsoft.com/office/2006/metadata/properties" xmlns:ns2="092082fc-80d4-44c0-a6d8-b81f8bd84706" targetNamespace="http://schemas.microsoft.com/office/2006/metadata/properties" ma:root="true" ma:fieldsID="6989919fcb2a94d90a929f46daad8f69" ns2:_="">
    <xsd:import namespace="092082fc-80d4-44c0-a6d8-b81f8bd847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082fc-80d4-44c0-a6d8-b81f8bd84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d78239c9-a4bc-48d1-9e60-eee20c2f61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990DA-F3C5-41FD-8025-0079F9B5E800}">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f85785c7-26c6-4afb-ae56-c6677466fc71"/>
    <ds:schemaRef ds:uri="http://www.w3.org/XML/1998/namespace"/>
    <ds:schemaRef ds:uri="http://purl.org/dc/terms/"/>
    <ds:schemaRef ds:uri="http://schemas.microsoft.com/office/infopath/2007/PartnerControls"/>
    <ds:schemaRef ds:uri="fa6b0536-1c36-42b1-af74-c7ae2f1038d9"/>
    <ds:schemaRef ds:uri="092082fc-80d4-44c0-a6d8-b81f8bd84706"/>
  </ds:schemaRefs>
</ds:datastoreItem>
</file>

<file path=customXml/itemProps2.xml><?xml version="1.0" encoding="utf-8"?>
<ds:datastoreItem xmlns:ds="http://schemas.openxmlformats.org/officeDocument/2006/customXml" ds:itemID="{E7BFA0CB-4B83-4566-98BD-3644DF925D0D}">
  <ds:schemaRefs>
    <ds:schemaRef ds:uri="http://schemas.microsoft.com/DataMashup"/>
  </ds:schemaRefs>
</ds:datastoreItem>
</file>

<file path=customXml/itemProps3.xml><?xml version="1.0" encoding="utf-8"?>
<ds:datastoreItem xmlns:ds="http://schemas.openxmlformats.org/officeDocument/2006/customXml" ds:itemID="{B9446F7B-DC0A-4B27-9D95-0E834EC0F636}">
  <ds:schemaRefs>
    <ds:schemaRef ds:uri="http://schemas.microsoft.com/sharepoint/v3/contenttype/forms"/>
  </ds:schemaRefs>
</ds:datastoreItem>
</file>

<file path=customXml/itemProps4.xml><?xml version="1.0" encoding="utf-8"?>
<ds:datastoreItem xmlns:ds="http://schemas.openxmlformats.org/officeDocument/2006/customXml" ds:itemID="{C02423E6-BDC7-4437-A5CA-69E424EAC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082fc-80d4-44c0-a6d8-b81f8bd84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Toelichting</vt:lpstr>
      <vt:lpstr>KRW typen</vt:lpstr>
      <vt:lpstr>Omrekentabel</vt:lpstr>
      <vt:lpstr>Overzicht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Rosanne Reitsema</dc:creator>
  <cp:keywords/>
  <dc:description/>
  <cp:lastModifiedBy>Rosanne Reitsema</cp:lastModifiedBy>
  <cp:revision/>
  <cp:lastPrinted>2024-09-20T10:04:43Z</cp:lastPrinted>
  <dcterms:created xsi:type="dcterms:W3CDTF">2024-04-08T08:14:38Z</dcterms:created>
  <dcterms:modified xsi:type="dcterms:W3CDTF">2025-06-19T13:47:51Z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0x0101009A692F94207B3E45A88CAFE19F476D3E</vt:lpwstr>
  </property>
  <property fmtid="{D5CDD505-2E9C-101B-9397-08002B2CF9AE}" pid="3" name="MediaServiceImageTags">
    <vt:lpwstr/>
  </property>
</Properties>
</file>