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witteveenbos.sharepoint.com/sites/Teams-144587-WBInternal/Gedeelde documenten/WB Internal/2. Projectfase/Nieuwe versie afwegingskader/"/>
    </mc:Choice>
  </mc:AlternateContent>
  <xr:revisionPtr revIDLastSave="1419" documentId="8_{651DE324-5C10-49A4-A5CA-B105F4A98A46}" xr6:coauthVersionLast="47" xr6:coauthVersionMax="47" xr10:uidLastSave="{06C12F3C-A871-4F36-926C-12E0AE7D6931}"/>
  <bookViews>
    <workbookView xWindow="28680" yWindow="-120" windowWidth="38640" windowHeight="21120" xr2:uid="{8BA4E91B-B4DE-4150-BDDD-907798878F57}"/>
  </bookViews>
  <sheets>
    <sheet name="Toelichting" sheetId="26" r:id="rId1"/>
    <sheet name="KRW typen" sheetId="25" r:id="rId2"/>
    <sheet name="Omrekentabel" sheetId="27" r:id="rId3"/>
    <sheet name="Overzicht" sheetId="1" r:id="rId4"/>
    <sheet name="1" sheetId="11" r:id="rId5"/>
    <sheet name="2" sheetId="12" r:id="rId6"/>
    <sheet name="3" sheetId="2" r:id="rId7"/>
    <sheet name="4" sheetId="3" r:id="rId8"/>
    <sheet name="5" sheetId="14" r:id="rId9"/>
    <sheet name="6" sheetId="24" r:id="rId10"/>
    <sheet name="7" sheetId="4" r:id="rId11"/>
    <sheet name="8" sheetId="5" r:id="rId12"/>
    <sheet name="9" sheetId="23" r:id="rId13"/>
    <sheet name="10" sheetId="22" r:id="rId14"/>
    <sheet name="11" sheetId="6" r:id="rId15"/>
    <sheet name="12" sheetId="7" r:id="rId16"/>
    <sheet name="13" sheetId="21" r:id="rId17"/>
    <sheet name="14" sheetId="8" r:id="rId18"/>
    <sheet name="15" sheetId="15" r:id="rId19"/>
    <sheet name="16" sheetId="16" r:id="rId20"/>
    <sheet name="17" sheetId="17" r:id="rId21"/>
    <sheet name="18" sheetId="9" r:id="rId22"/>
    <sheet name="19" sheetId="10" r:id="rId23"/>
    <sheet name="20" sheetId="18" r:id="rId24"/>
    <sheet name="21" sheetId="19"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4" i="2" l="1"/>
  <c r="M71" i="12"/>
  <c r="AB71" i="12" s="1"/>
  <c r="P71" i="12" s="1"/>
  <c r="AB58" i="11"/>
  <c r="AB59" i="11"/>
  <c r="AA58" i="11"/>
  <c r="G24" i="27"/>
  <c r="D30" i="27"/>
  <c r="E30" i="27"/>
  <c r="F8" i="27"/>
  <c r="D19" i="27"/>
  <c r="D20" i="27"/>
  <c r="D21" i="27"/>
  <c r="D22" i="27"/>
  <c r="D23" i="27"/>
  <c r="D24" i="27"/>
  <c r="D25" i="27"/>
  <c r="D26" i="27"/>
  <c r="D27" i="27"/>
  <c r="D18" i="27"/>
  <c r="E14" i="27"/>
  <c r="E13" i="27"/>
  <c r="E12" i="27"/>
  <c r="E11" i="27"/>
  <c r="G11" i="27" s="1"/>
  <c r="E10" i="27"/>
  <c r="E9" i="27"/>
  <c r="E8" i="27"/>
  <c r="E7" i="27"/>
  <c r="E6" i="27"/>
  <c r="E5" i="27"/>
  <c r="Q58" i="18"/>
  <c r="Q58" i="17"/>
  <c r="Q58" i="16"/>
  <c r="Q70" i="10"/>
  <c r="R67" i="10"/>
  <c r="Q67" i="10"/>
  <c r="R66" i="10"/>
  <c r="Q66" i="10"/>
  <c r="R65" i="10"/>
  <c r="Q65" i="10"/>
  <c r="R64" i="10"/>
  <c r="Q64" i="10"/>
  <c r="R63" i="10"/>
  <c r="Q63" i="10"/>
  <c r="R62" i="10"/>
  <c r="Q62" i="10"/>
  <c r="Q57" i="10"/>
  <c r="Q70" i="9"/>
  <c r="R67" i="9"/>
  <c r="Q67" i="9"/>
  <c r="R66" i="9"/>
  <c r="Q66" i="9"/>
  <c r="R65" i="9"/>
  <c r="Q65" i="9"/>
  <c r="R64" i="9"/>
  <c r="Q64" i="9"/>
  <c r="R63" i="9"/>
  <c r="Q63" i="9"/>
  <c r="R62" i="9"/>
  <c r="Q62" i="9"/>
  <c r="Q59" i="9"/>
  <c r="Q58" i="9"/>
  <c r="Q57" i="9"/>
  <c r="Q70" i="8"/>
  <c r="Q59" i="8"/>
  <c r="Q58" i="8"/>
  <c r="Q57" i="8"/>
  <c r="Q70" i="7"/>
  <c r="R67" i="7"/>
  <c r="Q67" i="7"/>
  <c r="R66" i="7"/>
  <c r="Q66" i="7"/>
  <c r="R65" i="7"/>
  <c r="Q65" i="7"/>
  <c r="R64" i="7"/>
  <c r="Q64" i="7"/>
  <c r="R63" i="7"/>
  <c r="Q63" i="7"/>
  <c r="R62" i="7"/>
  <c r="Q62" i="7"/>
  <c r="Q59" i="7"/>
  <c r="Q58" i="7"/>
  <c r="Q57" i="7"/>
  <c r="P78" i="23"/>
  <c r="P78" i="5"/>
  <c r="P78" i="4"/>
  <c r="P78" i="14"/>
  <c r="P63" i="14"/>
  <c r="P78" i="3"/>
  <c r="P78" i="2"/>
  <c r="P78" i="12"/>
  <c r="M34" i="19"/>
  <c r="M33" i="19"/>
  <c r="M32" i="19"/>
  <c r="M31" i="19"/>
  <c r="M30" i="19"/>
  <c r="M29" i="19"/>
  <c r="M28" i="19"/>
  <c r="M27" i="19"/>
  <c r="M26" i="19"/>
  <c r="M25" i="19"/>
  <c r="M24" i="19"/>
  <c r="M23" i="19"/>
  <c r="M22" i="19"/>
  <c r="M34" i="18"/>
  <c r="M33" i="18"/>
  <c r="M32" i="18"/>
  <c r="M31" i="18"/>
  <c r="M30" i="18"/>
  <c r="M29" i="18"/>
  <c r="M28" i="18"/>
  <c r="M27" i="18"/>
  <c r="M26" i="18"/>
  <c r="M25" i="18"/>
  <c r="M24" i="18"/>
  <c r="M23" i="18"/>
  <c r="M22" i="18"/>
  <c r="M34" i="10"/>
  <c r="M33" i="10"/>
  <c r="M32" i="10"/>
  <c r="M31" i="10"/>
  <c r="M30" i="10"/>
  <c r="M29" i="10"/>
  <c r="M28" i="10"/>
  <c r="M27" i="10"/>
  <c r="M26" i="10"/>
  <c r="M25" i="10"/>
  <c r="M24" i="10"/>
  <c r="M23" i="10"/>
  <c r="M22" i="10"/>
  <c r="M34" i="9"/>
  <c r="M33" i="9"/>
  <c r="M32" i="9"/>
  <c r="M31" i="9"/>
  <c r="M30" i="9"/>
  <c r="M29" i="9"/>
  <c r="M28" i="9"/>
  <c r="M27" i="9"/>
  <c r="M26" i="9"/>
  <c r="M25" i="9"/>
  <c r="M24" i="9"/>
  <c r="M23" i="9"/>
  <c r="M22" i="9"/>
  <c r="M34" i="17"/>
  <c r="M33" i="17"/>
  <c r="M32" i="17"/>
  <c r="M31" i="17"/>
  <c r="M30" i="17"/>
  <c r="M29" i="17"/>
  <c r="M28" i="17"/>
  <c r="M27" i="17"/>
  <c r="M26" i="17"/>
  <c r="M25" i="17"/>
  <c r="M24" i="17"/>
  <c r="M23" i="17"/>
  <c r="M22" i="17"/>
  <c r="M34" i="16"/>
  <c r="M33" i="16"/>
  <c r="M32" i="16"/>
  <c r="M31" i="16"/>
  <c r="M30" i="16"/>
  <c r="M29" i="16"/>
  <c r="M28" i="16"/>
  <c r="M27" i="16"/>
  <c r="M26" i="16"/>
  <c r="M25" i="16"/>
  <c r="M24" i="16"/>
  <c r="M23" i="16"/>
  <c r="M22" i="16"/>
  <c r="M34" i="15"/>
  <c r="M33" i="15"/>
  <c r="M32" i="15"/>
  <c r="M31" i="15"/>
  <c r="M30" i="15"/>
  <c r="M29" i="15"/>
  <c r="M28" i="15"/>
  <c r="M27" i="15"/>
  <c r="M26" i="15"/>
  <c r="M25" i="15"/>
  <c r="M24" i="15"/>
  <c r="M23" i="15"/>
  <c r="M22" i="15"/>
  <c r="M34" i="8"/>
  <c r="M33" i="8"/>
  <c r="M32" i="8"/>
  <c r="M31" i="8"/>
  <c r="M30" i="8"/>
  <c r="M29" i="8"/>
  <c r="M28" i="8"/>
  <c r="M27" i="8"/>
  <c r="M26" i="8"/>
  <c r="M25" i="8"/>
  <c r="M24" i="8"/>
  <c r="M23" i="8"/>
  <c r="M22" i="8"/>
  <c r="M34" i="7"/>
  <c r="M33" i="7"/>
  <c r="M32" i="7"/>
  <c r="M31" i="7"/>
  <c r="M30" i="7"/>
  <c r="M29" i="7"/>
  <c r="M28" i="7"/>
  <c r="M27" i="7"/>
  <c r="M26" i="7"/>
  <c r="M25" i="7"/>
  <c r="M24" i="7"/>
  <c r="M23" i="7"/>
  <c r="M22" i="7"/>
  <c r="M34" i="6"/>
  <c r="M33" i="6"/>
  <c r="M32" i="6"/>
  <c r="M31" i="6"/>
  <c r="M30" i="6"/>
  <c r="M29" i="6"/>
  <c r="M28" i="6"/>
  <c r="M27" i="6"/>
  <c r="M26" i="6"/>
  <c r="M25" i="6"/>
  <c r="M24" i="6"/>
  <c r="M23" i="6"/>
  <c r="M22" i="6"/>
  <c r="M34" i="23"/>
  <c r="M33" i="23"/>
  <c r="M32" i="23"/>
  <c r="M31" i="23"/>
  <c r="M30" i="23"/>
  <c r="M29" i="23"/>
  <c r="M28" i="23"/>
  <c r="M27" i="23"/>
  <c r="M26" i="23"/>
  <c r="M25" i="23"/>
  <c r="M24" i="23"/>
  <c r="M23" i="23"/>
  <c r="M22" i="23"/>
  <c r="M34" i="5"/>
  <c r="M33" i="5"/>
  <c r="M32" i="5"/>
  <c r="M31" i="5"/>
  <c r="M30" i="5"/>
  <c r="M29" i="5"/>
  <c r="M28" i="5"/>
  <c r="M27" i="5"/>
  <c r="M26" i="5"/>
  <c r="M25" i="5"/>
  <c r="M24" i="5"/>
  <c r="M23" i="5"/>
  <c r="M22" i="5"/>
  <c r="M34" i="4"/>
  <c r="M33" i="4"/>
  <c r="M32" i="4"/>
  <c r="M31" i="4"/>
  <c r="M30" i="4"/>
  <c r="M29" i="4"/>
  <c r="M28" i="4"/>
  <c r="M27" i="4"/>
  <c r="M26" i="4"/>
  <c r="M25" i="4"/>
  <c r="M24" i="4"/>
  <c r="M23" i="4"/>
  <c r="M22" i="4"/>
  <c r="M34" i="14"/>
  <c r="M33" i="14"/>
  <c r="M32" i="14"/>
  <c r="M31" i="14"/>
  <c r="M30" i="14"/>
  <c r="M29" i="14"/>
  <c r="M28" i="14"/>
  <c r="M27" i="14"/>
  <c r="M26" i="14"/>
  <c r="M25" i="14"/>
  <c r="M24" i="14"/>
  <c r="M23" i="14"/>
  <c r="M22" i="14"/>
  <c r="M34" i="3"/>
  <c r="M33" i="3"/>
  <c r="M32" i="3"/>
  <c r="M31" i="3"/>
  <c r="M30" i="3"/>
  <c r="M29" i="3"/>
  <c r="M28" i="3"/>
  <c r="M27" i="3"/>
  <c r="M26" i="3"/>
  <c r="M25" i="3"/>
  <c r="M24" i="3"/>
  <c r="M23" i="3"/>
  <c r="M22" i="3"/>
  <c r="M35" i="2"/>
  <c r="M34" i="2"/>
  <c r="M33" i="2"/>
  <c r="M32" i="2"/>
  <c r="M31" i="2"/>
  <c r="M30" i="2"/>
  <c r="M29" i="2"/>
  <c r="M28" i="2"/>
  <c r="M27" i="2"/>
  <c r="M26" i="2"/>
  <c r="M25" i="2"/>
  <c r="M24" i="2"/>
  <c r="M23" i="2"/>
  <c r="M35" i="12"/>
  <c r="M34" i="12"/>
  <c r="M33" i="12"/>
  <c r="M32" i="12"/>
  <c r="M31" i="12"/>
  <c r="M30" i="12"/>
  <c r="M29" i="12"/>
  <c r="M28" i="12"/>
  <c r="M27" i="12"/>
  <c r="M26" i="12"/>
  <c r="M25" i="12"/>
  <c r="M24" i="12"/>
  <c r="M23" i="12"/>
  <c r="M27" i="11"/>
  <c r="M28" i="11"/>
  <c r="M29" i="11"/>
  <c r="M30" i="11"/>
  <c r="M31" i="11"/>
  <c r="M32" i="11"/>
  <c r="M33" i="11"/>
  <c r="M34" i="11"/>
  <c r="M26" i="11"/>
  <c r="M35" i="11"/>
  <c r="AB85" i="12"/>
  <c r="AB84" i="12"/>
  <c r="AB85" i="2"/>
  <c r="AB84" i="2"/>
  <c r="AB85" i="3"/>
  <c r="AB84" i="3"/>
  <c r="AB85" i="14"/>
  <c r="AB84" i="14"/>
  <c r="AB85" i="4"/>
  <c r="AB84" i="4"/>
  <c r="AB85" i="5"/>
  <c r="AB84" i="5"/>
  <c r="AB85" i="23"/>
  <c r="AC77" i="6"/>
  <c r="AC76" i="6"/>
  <c r="AC77" i="8"/>
  <c r="AC76" i="8"/>
  <c r="AC77" i="9"/>
  <c r="AC76" i="9"/>
  <c r="AC77" i="10"/>
  <c r="AC65" i="15"/>
  <c r="AC64" i="15"/>
  <c r="AC65" i="16"/>
  <c r="AC64" i="16"/>
  <c r="AC65" i="17"/>
  <c r="AC64" i="17"/>
  <c r="AC65" i="18"/>
  <c r="AC64" i="18"/>
  <c r="AC65" i="19"/>
  <c r="W40" i="1"/>
  <c r="R40" i="1"/>
  <c r="W39" i="1"/>
  <c r="R39" i="1"/>
  <c r="W38" i="1"/>
  <c r="R38" i="1"/>
  <c r="W37" i="1"/>
  <c r="R37" i="1"/>
  <c r="W36" i="1"/>
  <c r="R36" i="1"/>
  <c r="W35" i="1"/>
  <c r="R35" i="1"/>
  <c r="W34" i="1"/>
  <c r="R34" i="1"/>
  <c r="W33" i="1"/>
  <c r="R33" i="1"/>
  <c r="W30" i="1"/>
  <c r="R30" i="1"/>
  <c r="W26" i="1"/>
  <c r="R26" i="1"/>
  <c r="W25" i="1"/>
  <c r="R25" i="1"/>
  <c r="W24" i="1"/>
  <c r="R24" i="1"/>
  <c r="W20" i="1"/>
  <c r="R20" i="1"/>
  <c r="W19" i="1"/>
  <c r="R19" i="1"/>
  <c r="W15" i="1"/>
  <c r="W16" i="1"/>
  <c r="R16" i="1"/>
  <c r="R15" i="1"/>
  <c r="L40" i="1"/>
  <c r="K40" i="1"/>
  <c r="L39" i="1"/>
  <c r="K39" i="1"/>
  <c r="L38" i="1"/>
  <c r="K38" i="1"/>
  <c r="L37" i="1"/>
  <c r="K37" i="1"/>
  <c r="L36" i="1"/>
  <c r="K36" i="1"/>
  <c r="L35" i="1"/>
  <c r="K35" i="1"/>
  <c r="L34" i="1"/>
  <c r="K34" i="1"/>
  <c r="L33" i="1"/>
  <c r="K33" i="1"/>
  <c r="L30" i="1"/>
  <c r="K30" i="1"/>
  <c r="L26" i="1"/>
  <c r="K26" i="1"/>
  <c r="L25" i="1"/>
  <c r="K25" i="1"/>
  <c r="L24" i="1"/>
  <c r="K24" i="1"/>
  <c r="L20" i="1"/>
  <c r="K20" i="1"/>
  <c r="L19" i="1"/>
  <c r="K19" i="1"/>
  <c r="L16" i="1"/>
  <c r="K16" i="1"/>
  <c r="L15" i="1"/>
  <c r="K15" i="1"/>
  <c r="AA47" i="7"/>
  <c r="AB47" i="6"/>
  <c r="AA48" i="19"/>
  <c r="AA47" i="18"/>
  <c r="AA46" i="10"/>
  <c r="AA46" i="9"/>
  <c r="AA46" i="17"/>
  <c r="AA48" i="15"/>
  <c r="AA47" i="15"/>
  <c r="AA46" i="15"/>
  <c r="AA48" i="8"/>
  <c r="AA47" i="8"/>
  <c r="AA46" i="8"/>
  <c r="AB46" i="6"/>
  <c r="AB81" i="10"/>
  <c r="AB67" i="10"/>
  <c r="AB66" i="10"/>
  <c r="AB65" i="10"/>
  <c r="AB64" i="10"/>
  <c r="AB63" i="10"/>
  <c r="AB62" i="10"/>
  <c r="AB59" i="10"/>
  <c r="AB58" i="10"/>
  <c r="AB57" i="10"/>
  <c r="AB81" i="9"/>
  <c r="AB67" i="9"/>
  <c r="AB66" i="9"/>
  <c r="AB65" i="9"/>
  <c r="AB64" i="9"/>
  <c r="AB63" i="9"/>
  <c r="AB62" i="9"/>
  <c r="AB59" i="9"/>
  <c r="AB58" i="9"/>
  <c r="AB57" i="9"/>
  <c r="AB81" i="8"/>
  <c r="AB67" i="8"/>
  <c r="AB66" i="8"/>
  <c r="AB65" i="8"/>
  <c r="AB64" i="8"/>
  <c r="AB63" i="8"/>
  <c r="AB62" i="8"/>
  <c r="AB59" i="8"/>
  <c r="AB58" i="8"/>
  <c r="AB57" i="8"/>
  <c r="AB81" i="6"/>
  <c r="AB67" i="6"/>
  <c r="AB66" i="6"/>
  <c r="AB65" i="6"/>
  <c r="AB64" i="6"/>
  <c r="AB63" i="6"/>
  <c r="AB62" i="6"/>
  <c r="AB59" i="6"/>
  <c r="AB58" i="6"/>
  <c r="AB57" i="6"/>
  <c r="AB69" i="15"/>
  <c r="AB69" i="16"/>
  <c r="AB69" i="17"/>
  <c r="AB69" i="18"/>
  <c r="AB69" i="19"/>
  <c r="AB81" i="7"/>
  <c r="AA89" i="23"/>
  <c r="AA75" i="23"/>
  <c r="AA74" i="23"/>
  <c r="AA71" i="23"/>
  <c r="AA70" i="23"/>
  <c r="AA69" i="23"/>
  <c r="AA66" i="23"/>
  <c r="AA65" i="23"/>
  <c r="AA64" i="23"/>
  <c r="AA63" i="23"/>
  <c r="AA62" i="23"/>
  <c r="AA59" i="23"/>
  <c r="AA58" i="23"/>
  <c r="AA89" i="5"/>
  <c r="AA75" i="5"/>
  <c r="AA74" i="5"/>
  <c r="AA71" i="5"/>
  <c r="AA70" i="5"/>
  <c r="AA69" i="5"/>
  <c r="AA66" i="5"/>
  <c r="AA65" i="5"/>
  <c r="AA64" i="5"/>
  <c r="AA63" i="5"/>
  <c r="AA62" i="5"/>
  <c r="AA59" i="5"/>
  <c r="AA58" i="5"/>
  <c r="AA89" i="4"/>
  <c r="AA75" i="4"/>
  <c r="AA74" i="4"/>
  <c r="AA71" i="4"/>
  <c r="AA70" i="4"/>
  <c r="AA69" i="4"/>
  <c r="AA66" i="4"/>
  <c r="AA65" i="4"/>
  <c r="AA64" i="4"/>
  <c r="AA63" i="4"/>
  <c r="AA62" i="4"/>
  <c r="AA59" i="4"/>
  <c r="AA58" i="4"/>
  <c r="AA89" i="14"/>
  <c r="AA75" i="14"/>
  <c r="AA74" i="14"/>
  <c r="AA71" i="14"/>
  <c r="AA70" i="14"/>
  <c r="AA69" i="14"/>
  <c r="AA66" i="14"/>
  <c r="AA65" i="14"/>
  <c r="AA64" i="14"/>
  <c r="AA63" i="14"/>
  <c r="AA62" i="14"/>
  <c r="AA59" i="14"/>
  <c r="AA58" i="14"/>
  <c r="AA89" i="3"/>
  <c r="AA75" i="3"/>
  <c r="AA74" i="3"/>
  <c r="AA71" i="3"/>
  <c r="AA70" i="3"/>
  <c r="AA69" i="3"/>
  <c r="AA66" i="3"/>
  <c r="AA65" i="3"/>
  <c r="AA64" i="3"/>
  <c r="AA63" i="3"/>
  <c r="AA62" i="3"/>
  <c r="AA59" i="3"/>
  <c r="AA58" i="3"/>
  <c r="AA89" i="2"/>
  <c r="AA75" i="2"/>
  <c r="AA74" i="2"/>
  <c r="AA71" i="2"/>
  <c r="AA70" i="2"/>
  <c r="AA69" i="2"/>
  <c r="AA66" i="2"/>
  <c r="AA65" i="2"/>
  <c r="AA64" i="2"/>
  <c r="AA63" i="2"/>
  <c r="AA62" i="2"/>
  <c r="AA59" i="2"/>
  <c r="AA58" i="2"/>
  <c r="AA89" i="12"/>
  <c r="AA75" i="12"/>
  <c r="AA74" i="12"/>
  <c r="AA71" i="12"/>
  <c r="AA70" i="12"/>
  <c r="AA69" i="12"/>
  <c r="AA66" i="12"/>
  <c r="AA65" i="12"/>
  <c r="AA64" i="12"/>
  <c r="AA63" i="12"/>
  <c r="AA62" i="12"/>
  <c r="AA59" i="12"/>
  <c r="AA58" i="12"/>
  <c r="AA46" i="7"/>
  <c r="AB48" i="6"/>
  <c r="AA46" i="4"/>
  <c r="AA46" i="3"/>
  <c r="AA47" i="19"/>
  <c r="AA46" i="19"/>
  <c r="AA48" i="18"/>
  <c r="AA46" i="18"/>
  <c r="AA48" i="10"/>
  <c r="AA47" i="10"/>
  <c r="AA48" i="9"/>
  <c r="AA47" i="9"/>
  <c r="AA48" i="17"/>
  <c r="AA47" i="17"/>
  <c r="AA48" i="16"/>
  <c r="AA47" i="16"/>
  <c r="AA46" i="16"/>
  <c r="AA48" i="23"/>
  <c r="AA47" i="23"/>
  <c r="AA46" i="23"/>
  <c r="AA48" i="5"/>
  <c r="AA47" i="5"/>
  <c r="AA46" i="5"/>
  <c r="AA48" i="14"/>
  <c r="AA47" i="14"/>
  <c r="AA46" i="14"/>
  <c r="AA48" i="3"/>
  <c r="AA47" i="3"/>
  <c r="AA48" i="2"/>
  <c r="AA47" i="2"/>
  <c r="AA46" i="2"/>
  <c r="AA48" i="12"/>
  <c r="AA47" i="12"/>
  <c r="AA46" i="12"/>
  <c r="AB67" i="7"/>
  <c r="AB66" i="7"/>
  <c r="AB65" i="7"/>
  <c r="AB64" i="7"/>
  <c r="AB63" i="7"/>
  <c r="AB62" i="7"/>
  <c r="AB59" i="7"/>
  <c r="AB58" i="7"/>
  <c r="AB57" i="7"/>
  <c r="AA51" i="3" l="1"/>
  <c r="N96" i="3" s="1"/>
  <c r="Q19" i="1" s="1"/>
  <c r="AA51" i="2"/>
  <c r="N96" i="2" s="1"/>
  <c r="Q16" i="1" s="1"/>
  <c r="AA51" i="10"/>
  <c r="N89" i="10" s="1"/>
  <c r="Q38" i="1" s="1"/>
  <c r="AA51" i="15"/>
  <c r="N75" i="15" s="1"/>
  <c r="Q34" i="1" s="1"/>
  <c r="AA51" i="8"/>
  <c r="N89" i="8" s="1"/>
  <c r="Q33" i="1" s="1"/>
  <c r="AB51" i="6"/>
  <c r="N89" i="6" s="1"/>
  <c r="Q30" i="1" s="1"/>
  <c r="AA51" i="17"/>
  <c r="N75" i="17" s="1"/>
  <c r="Q36" i="1" s="1"/>
  <c r="AA51" i="23"/>
  <c r="N96" i="23" s="1"/>
  <c r="Q26" i="1" s="1"/>
  <c r="AA51" i="14"/>
  <c r="N96" i="14" s="1"/>
  <c r="Q20" i="1" s="1"/>
  <c r="AA51" i="18"/>
  <c r="N75" i="18" s="1"/>
  <c r="Q39" i="1" s="1"/>
  <c r="AA51" i="9"/>
  <c r="N89" i="9" s="1"/>
  <c r="Q37" i="1" s="1"/>
  <c r="AA51" i="12"/>
  <c r="N96" i="12" s="1"/>
  <c r="Q15" i="1" s="1"/>
  <c r="AA51" i="5"/>
  <c r="N96" i="5" s="1"/>
  <c r="Q25" i="1" s="1"/>
  <c r="AA51" i="16"/>
  <c r="N75" i="16" s="1"/>
  <c r="Q35" i="1" s="1"/>
  <c r="AA51" i="19"/>
  <c r="N75" i="19" s="1"/>
  <c r="Q40" i="1" s="1"/>
  <c r="M63" i="23"/>
  <c r="L63" i="5"/>
  <c r="M63" i="5"/>
  <c r="M63" i="14"/>
  <c r="M63" i="3"/>
  <c r="L63" i="2"/>
  <c r="M63" i="12"/>
  <c r="W31" i="1"/>
  <c r="R31" i="1"/>
  <c r="L31" i="1"/>
  <c r="K31" i="1"/>
  <c r="AC77" i="7"/>
  <c r="AA48" i="7"/>
  <c r="AB85" i="11"/>
  <c r="AB88" i="11"/>
  <c r="AB75" i="11"/>
  <c r="AB70" i="11"/>
  <c r="AB69" i="11"/>
  <c r="W14" i="1"/>
  <c r="R14" i="1"/>
  <c r="L14" i="1"/>
  <c r="K14" i="1"/>
  <c r="AA51" i="7" l="1"/>
  <c r="N89" i="7" s="1"/>
  <c r="Q31" i="1" s="1"/>
  <c r="AA89" i="11"/>
  <c r="AA75" i="11"/>
  <c r="AA74" i="11"/>
  <c r="AA71" i="11"/>
  <c r="AA70" i="11"/>
  <c r="AA69" i="11"/>
  <c r="AA66" i="11"/>
  <c r="AA65" i="11"/>
  <c r="AA64" i="11"/>
  <c r="AA63" i="11"/>
  <c r="AA62" i="11"/>
  <c r="AA59" i="11"/>
  <c r="AA46" i="11" l="1"/>
  <c r="M24" i="11" l="1"/>
  <c r="M25" i="11"/>
  <c r="M23" i="11"/>
  <c r="AA24" i="1"/>
  <c r="AA30" i="1"/>
  <c r="AA31" i="1"/>
  <c r="AA32" i="1"/>
  <c r="AA33" i="1"/>
  <c r="AA34" i="1"/>
  <c r="AA35" i="1"/>
  <c r="AA36" i="1"/>
  <c r="AA37" i="1"/>
  <c r="AA38" i="1"/>
  <c r="AA39" i="1"/>
  <c r="AA40" i="1"/>
  <c r="AA29" i="1"/>
  <c r="AA26" i="1"/>
  <c r="AA25" i="1"/>
  <c r="AA19" i="1"/>
  <c r="AA20" i="1"/>
  <c r="AA23" i="1"/>
  <c r="AA15" i="1"/>
  <c r="AA16" i="1"/>
  <c r="AA14" i="1"/>
  <c r="L63" i="23"/>
  <c r="AB63" i="23" s="1"/>
  <c r="P63" i="23" s="1"/>
  <c r="M59" i="23"/>
  <c r="AB59" i="23" s="1"/>
  <c r="P59" i="23" s="1"/>
  <c r="M58" i="23"/>
  <c r="AB58" i="23" s="1"/>
  <c r="P58" i="23" s="1"/>
  <c r="AB92" i="23"/>
  <c r="AB91" i="23"/>
  <c r="AB90" i="23"/>
  <c r="AB88" i="23"/>
  <c r="AB84" i="23"/>
  <c r="AB81" i="23"/>
  <c r="AB78" i="23"/>
  <c r="AB75" i="23"/>
  <c r="P75" i="23" s="1"/>
  <c r="AB74" i="23"/>
  <c r="P74" i="23" s="1"/>
  <c r="AB71" i="23"/>
  <c r="AB70" i="23"/>
  <c r="P70" i="23" s="1"/>
  <c r="AB69" i="23"/>
  <c r="P69" i="23" s="1"/>
  <c r="AD66" i="10"/>
  <c r="AD65" i="10"/>
  <c r="AC67" i="10"/>
  <c r="AD66" i="9"/>
  <c r="AD67" i="9"/>
  <c r="AC67" i="9"/>
  <c r="AD67" i="7"/>
  <c r="AC67" i="7"/>
  <c r="AA48" i="11"/>
  <c r="AA47" i="11"/>
  <c r="AA48" i="4"/>
  <c r="AA47" i="4"/>
  <c r="AB63" i="5"/>
  <c r="P63" i="5" s="1"/>
  <c r="M63" i="4"/>
  <c r="L63" i="4"/>
  <c r="AB63" i="4" s="1"/>
  <c r="P63" i="4" s="1"/>
  <c r="AB63" i="14"/>
  <c r="M63" i="2"/>
  <c r="AB63" i="2"/>
  <c r="P63" i="2" s="1"/>
  <c r="M63" i="11"/>
  <c r="L63" i="11"/>
  <c r="AB63" i="12"/>
  <c r="P63" i="12" s="1"/>
  <c r="L63" i="3"/>
  <c r="AB63" i="3" s="1"/>
  <c r="P63" i="3" s="1"/>
  <c r="M58" i="3"/>
  <c r="AA51" i="4" l="1"/>
  <c r="N96" i="4" s="1"/>
  <c r="Q24" i="1" s="1"/>
  <c r="AB63" i="11"/>
  <c r="P63" i="11" s="1"/>
  <c r="AA51" i="11"/>
  <c r="N96" i="11" s="1"/>
  <c r="Q14" i="1" s="1"/>
  <c r="AC72" i="15"/>
  <c r="AC71" i="15"/>
  <c r="AC70" i="15"/>
  <c r="AC68" i="15"/>
  <c r="AC61" i="15"/>
  <c r="AC58" i="15"/>
  <c r="Q58" i="15" s="1"/>
  <c r="AC72" i="16"/>
  <c r="AC71" i="16"/>
  <c r="AC70" i="16"/>
  <c r="AC68" i="16"/>
  <c r="AC61" i="16"/>
  <c r="AC58" i="16"/>
  <c r="AC72" i="17"/>
  <c r="AC71" i="17"/>
  <c r="AC70" i="17"/>
  <c r="AC68" i="17"/>
  <c r="AC61" i="17"/>
  <c r="AC58" i="17"/>
  <c r="AC72" i="18"/>
  <c r="AC71" i="18"/>
  <c r="AC70" i="18"/>
  <c r="AC68" i="18"/>
  <c r="AC61" i="18"/>
  <c r="AC58" i="18"/>
  <c r="AC72" i="19"/>
  <c r="AC71" i="19"/>
  <c r="AC70" i="19"/>
  <c r="AC68" i="19"/>
  <c r="AC64" i="19"/>
  <c r="AC61" i="19"/>
  <c r="AC58" i="19"/>
  <c r="Q58" i="19" s="1"/>
  <c r="AC84" i="10" l="1"/>
  <c r="AC83" i="10"/>
  <c r="AC82" i="10"/>
  <c r="AC80" i="10"/>
  <c r="AC76" i="10"/>
  <c r="AC73" i="10"/>
  <c r="AC70" i="10"/>
  <c r="AD67" i="10"/>
  <c r="AC66" i="10"/>
  <c r="AC65" i="10"/>
  <c r="AD64" i="10"/>
  <c r="AC64" i="10"/>
  <c r="AD63" i="10"/>
  <c r="AC63" i="10"/>
  <c r="AD62" i="10"/>
  <c r="AC62" i="10"/>
  <c r="AC59" i="10"/>
  <c r="Q59" i="10" s="1"/>
  <c r="AC58" i="10"/>
  <c r="Q58" i="10" s="1"/>
  <c r="AC57" i="10"/>
  <c r="AC84" i="9"/>
  <c r="AC83" i="9"/>
  <c r="AC82" i="9"/>
  <c r="AC80" i="9"/>
  <c r="AC73" i="9"/>
  <c r="AC70" i="9"/>
  <c r="AC66" i="9"/>
  <c r="AD65" i="9"/>
  <c r="AC65" i="9"/>
  <c r="AD64" i="9"/>
  <c r="AC64" i="9"/>
  <c r="AD63" i="9"/>
  <c r="AC63" i="9"/>
  <c r="AD62" i="9"/>
  <c r="AC62" i="9"/>
  <c r="AC59" i="9"/>
  <c r="AC58" i="9"/>
  <c r="AC57" i="9"/>
  <c r="AC84" i="8"/>
  <c r="AC83" i="8"/>
  <c r="AC82" i="8"/>
  <c r="AC80" i="8"/>
  <c r="AC73" i="8"/>
  <c r="AC70" i="8"/>
  <c r="AD67" i="8"/>
  <c r="R67" i="8" s="1"/>
  <c r="AC67" i="8"/>
  <c r="Q67" i="8" s="1"/>
  <c r="AD66" i="8"/>
  <c r="R66" i="8" s="1"/>
  <c r="AC66" i="8"/>
  <c r="Q66" i="8" s="1"/>
  <c r="AD65" i="8"/>
  <c r="R65" i="8" s="1"/>
  <c r="AC65" i="8"/>
  <c r="Q65" i="8" s="1"/>
  <c r="AD64" i="8"/>
  <c r="R64" i="8" s="1"/>
  <c r="AC64" i="8"/>
  <c r="Q64" i="8" s="1"/>
  <c r="AD63" i="8"/>
  <c r="R63" i="8" s="1"/>
  <c r="AC63" i="8"/>
  <c r="Q63" i="8" s="1"/>
  <c r="AD62" i="8"/>
  <c r="R62" i="8" s="1"/>
  <c r="AC62" i="8"/>
  <c r="Q62" i="8" s="1"/>
  <c r="AC59" i="8"/>
  <c r="AC58" i="8"/>
  <c r="AC57" i="8"/>
  <c r="AC84" i="7"/>
  <c r="AC83" i="7"/>
  <c r="AC82" i="7"/>
  <c r="AC80" i="7"/>
  <c r="AC76" i="7"/>
  <c r="AC73" i="7"/>
  <c r="AC70" i="7"/>
  <c r="AD66" i="7"/>
  <c r="AC66" i="7"/>
  <c r="AD65" i="7"/>
  <c r="AC65" i="7"/>
  <c r="AD64" i="7"/>
  <c r="AC64" i="7"/>
  <c r="AD63" i="7"/>
  <c r="AC63" i="7"/>
  <c r="AD62" i="7"/>
  <c r="AC62" i="7"/>
  <c r="AC59" i="7"/>
  <c r="AC58" i="7"/>
  <c r="AC57" i="7"/>
  <c r="AD65" i="6"/>
  <c r="R65" i="6" s="1"/>
  <c r="AD66" i="6"/>
  <c r="R66" i="6" s="1"/>
  <c r="AD67" i="6"/>
  <c r="R67" i="6" s="1"/>
  <c r="AC67" i="6"/>
  <c r="Q67" i="6" s="1"/>
  <c r="AC66" i="6"/>
  <c r="Q66" i="6" s="1"/>
  <c r="AD63" i="6"/>
  <c r="R63" i="6" s="1"/>
  <c r="AD64" i="6"/>
  <c r="R64" i="6" s="1"/>
  <c r="AD62" i="6"/>
  <c r="R62" i="6" s="1"/>
  <c r="AC65" i="6"/>
  <c r="Q65" i="6" s="1"/>
  <c r="AC59" i="6"/>
  <c r="Q59" i="6" s="1"/>
  <c r="AC84" i="6" l="1"/>
  <c r="AC83" i="6"/>
  <c r="AC82" i="6"/>
  <c r="AC80" i="6"/>
  <c r="AC73" i="6"/>
  <c r="AC70" i="6"/>
  <c r="Q70" i="6" s="1"/>
  <c r="AC64" i="6"/>
  <c r="Q64" i="6" s="1"/>
  <c r="AC63" i="6"/>
  <c r="Q63" i="6" s="1"/>
  <c r="AC62" i="6"/>
  <c r="Q62" i="6" s="1"/>
  <c r="AC58" i="6"/>
  <c r="Q58" i="6" s="1"/>
  <c r="AC57" i="6"/>
  <c r="Q57" i="6" s="1"/>
  <c r="AB92" i="5"/>
  <c r="AB91" i="5"/>
  <c r="AB90" i="5"/>
  <c r="AB88" i="5"/>
  <c r="AB81" i="5"/>
  <c r="AB78" i="5"/>
  <c r="AB75" i="5"/>
  <c r="P75" i="5" s="1"/>
  <c r="AB74" i="5"/>
  <c r="P74" i="5" s="1"/>
  <c r="AB71" i="5"/>
  <c r="AB70" i="5"/>
  <c r="P70" i="5" s="1"/>
  <c r="AB69" i="5"/>
  <c r="P69" i="5" s="1"/>
  <c r="AB59" i="5"/>
  <c r="P59" i="5" s="1"/>
  <c r="AB58" i="5"/>
  <c r="P58" i="5" s="1"/>
  <c r="AB92" i="4"/>
  <c r="AB91" i="4"/>
  <c r="AB90" i="4"/>
  <c r="AB88" i="4"/>
  <c r="AB81" i="4"/>
  <c r="AB78" i="4"/>
  <c r="AB75" i="4"/>
  <c r="P75" i="4" s="1"/>
  <c r="AB74" i="4"/>
  <c r="P74" i="4" s="1"/>
  <c r="AB71" i="4"/>
  <c r="AB70" i="4"/>
  <c r="P70" i="4" s="1"/>
  <c r="AB69" i="4"/>
  <c r="P69" i="4" s="1"/>
  <c r="AB59" i="4"/>
  <c r="P59" i="4" s="1"/>
  <c r="AB58" i="4"/>
  <c r="P58" i="4" s="1"/>
  <c r="M71" i="14"/>
  <c r="AB71" i="14" s="1"/>
  <c r="AB92" i="14"/>
  <c r="AB91" i="14"/>
  <c r="AB90" i="14"/>
  <c r="AB88" i="14"/>
  <c r="AB81" i="14"/>
  <c r="AB78" i="14"/>
  <c r="AB75" i="14"/>
  <c r="P75" i="14" s="1"/>
  <c r="AB74" i="14"/>
  <c r="P74" i="14" s="1"/>
  <c r="AB70" i="14"/>
  <c r="P70" i="14" s="1"/>
  <c r="AB69" i="14"/>
  <c r="P69" i="14" s="1"/>
  <c r="AB59" i="14"/>
  <c r="P59" i="14" s="1"/>
  <c r="AB58" i="14"/>
  <c r="P58" i="14" s="1"/>
  <c r="M59" i="3"/>
  <c r="AB59" i="3" s="1"/>
  <c r="P59" i="3" s="1"/>
  <c r="AB58" i="3"/>
  <c r="P58" i="3" s="1"/>
  <c r="M71" i="3"/>
  <c r="AB71" i="3" s="1"/>
  <c r="AB92" i="3"/>
  <c r="AB91" i="3"/>
  <c r="AB90" i="3"/>
  <c r="AB88" i="3"/>
  <c r="AB81" i="3"/>
  <c r="AB78" i="3"/>
  <c r="AB75" i="3"/>
  <c r="P75" i="3" s="1"/>
  <c r="AB74" i="3"/>
  <c r="P74" i="3" s="1"/>
  <c r="AB70" i="3"/>
  <c r="P70" i="3" s="1"/>
  <c r="AB69" i="3"/>
  <c r="P69" i="3" s="1"/>
  <c r="M74" i="12"/>
  <c r="AB74" i="12" s="1"/>
  <c r="P74" i="12" s="1"/>
  <c r="AB92" i="12"/>
  <c r="AB91" i="12"/>
  <c r="AB90" i="12"/>
  <c r="AB88" i="12"/>
  <c r="AB81" i="12"/>
  <c r="AB78" i="12"/>
  <c r="AB75" i="12"/>
  <c r="P75" i="12" s="1"/>
  <c r="AB70" i="12"/>
  <c r="P70" i="12" s="1"/>
  <c r="AB69" i="12"/>
  <c r="P69" i="12" s="1"/>
  <c r="AB59" i="12"/>
  <c r="P59" i="12" s="1"/>
  <c r="AB58" i="12"/>
  <c r="P58" i="12" s="1"/>
  <c r="M74" i="11"/>
  <c r="AB74" i="11" s="1"/>
  <c r="M71" i="11"/>
  <c r="AB71" i="11" s="1"/>
  <c r="P71" i="11" s="1"/>
  <c r="AB92" i="11"/>
  <c r="AB91" i="11"/>
  <c r="AB90" i="11"/>
  <c r="AB84" i="11"/>
  <c r="AB81" i="11"/>
  <c r="AB78" i="11"/>
  <c r="P78" i="11" s="1"/>
  <c r="P75" i="11"/>
  <c r="P70" i="11"/>
  <c r="P69" i="11"/>
  <c r="P59" i="11"/>
  <c r="P58" i="11"/>
  <c r="AB88" i="2"/>
  <c r="AB90" i="2"/>
  <c r="AB91" i="2"/>
  <c r="AB92" i="2"/>
  <c r="P74" i="11" l="1"/>
  <c r="AB81" i="2"/>
  <c r="AB78" i="2"/>
  <c r="AB75" i="2"/>
  <c r="P75" i="2" s="1"/>
  <c r="AB71" i="2"/>
  <c r="AB74" i="2"/>
  <c r="P74" i="2" s="1"/>
  <c r="AB69" i="2"/>
  <c r="P69" i="2" s="1"/>
  <c r="AB70" i="2"/>
  <c r="P70" i="2" s="1"/>
  <c r="AB59" i="2"/>
  <c r="P59" i="2" s="1"/>
  <c r="AB58" i="2"/>
  <c r="P58" i="2" s="1"/>
</calcChain>
</file>

<file path=xl/sharedStrings.xml><?xml version="1.0" encoding="utf-8"?>
<sst xmlns="http://schemas.openxmlformats.org/spreadsheetml/2006/main" count="3617" uniqueCount="631">
  <si>
    <t>Welkom in het afwegingskader voor inlaat van gebiedsvreemd water in gebieden met natuur dat ontwikkeld is door Witteveen+Bos en B-Ware in opdracht van STOWA. Dit tabblad geeft toelichting bij het gebruik van dit afwegingskader.</t>
  </si>
  <si>
    <t>Toelichting bij het gebruik van het afwegingskader</t>
  </si>
  <si>
    <t xml:space="preserve">We adviseren daarom om dit afwegingskader als volgt te gebruiken. </t>
  </si>
  <si>
    <t xml:space="preserve">In een periode zonder waterschaarste, bijvoorbeeld in de winter, kunnen waterbeheerders samen met terrein beherende organisaties voor alle relevante gebieden dit afwegingskader doorlopen. Hieruit volgen twee belangrijke zaken: </t>
  </si>
  <si>
    <t>- een overzicht van welke gegevens er nog ontbreken, bijvoorbeeld over droogtegevoelige natuur, de hydrologie en de waterkwaliteit van het gebied en het inlaatwater;</t>
  </si>
  <si>
    <t>- een overzicht van welke gebieden bij waterschaarste water nodig hebben en welke factoren daarbij een risico vormen in die gebieden.</t>
  </si>
  <si>
    <t>kan vervolgens een gebiedsspecifieke afweging worden gemaakt, waarbij alle relevante factoren zoals hierboven genoemd voldoende worden meegenomen.</t>
  </si>
  <si>
    <t>Meer achtergrondinformatie over de opzet van dit afwegingskader en gebruikte grenswaarden kan worden gevonden in de achtergrondrapportage.</t>
  </si>
  <si>
    <t>Praktische handleiding</t>
  </si>
  <si>
    <t>Vraag 1</t>
  </si>
  <si>
    <t>In de eerste stap moet vraag 1 worden ingevuld (om welk type (eco)systeem gaat het?). Dit gebeurt op het tabblad ‘Overzicht’, in kolom F t/m H. De volgende twee punten moeten worden ingevuld:</t>
  </si>
  <si>
    <r>
      <t>-</t>
    </r>
    <r>
      <rPr>
        <sz val="7"/>
        <color theme="1"/>
        <rFont val="Times New Roman"/>
        <family val="1"/>
      </rPr>
      <t xml:space="preserve">       </t>
    </r>
    <r>
      <rPr>
        <sz val="9"/>
        <color theme="1"/>
        <rFont val="Segoe UI"/>
        <family val="2"/>
      </rPr>
      <t>geef voor alle aanwezige (eco)systemen:</t>
    </r>
  </si>
  <si>
    <t xml:space="preserve">Voor alle aanwezige ecosysteemtypes verschijnt in kolom I een oordeel: ‘inlaat groot risico’ of ‘ga door naar vraag 2’. Als de conclusie is ‘inlaat groot risico’ dan wil dit zeggen dat er maatwerk nodig is. </t>
  </si>
  <si>
    <t>De risico’s zijn in dit gebied zo groot dat een algemeen afwegingskader hier niet voor voldoet. Het advies is om met een expert te kijken wat een passende oplossing is.</t>
  </si>
  <si>
    <t>Vraag 2a</t>
  </si>
  <si>
    <t>Voor vraag 2a moeten drie zaken worden ingevuld:</t>
  </si>
  <si>
    <r>
      <t>-</t>
    </r>
    <r>
      <rPr>
        <sz val="7"/>
        <color theme="1"/>
        <rFont val="Times New Roman"/>
        <family val="1"/>
      </rPr>
      <t xml:space="preserve">       </t>
    </r>
    <r>
      <rPr>
        <sz val="9"/>
        <color theme="1"/>
        <rFont val="Segoe UI"/>
        <family val="2"/>
      </rPr>
      <t>levensgemeenschappen;</t>
    </r>
  </si>
  <si>
    <r>
      <t>-</t>
    </r>
    <r>
      <rPr>
        <sz val="7"/>
        <color theme="1"/>
        <rFont val="Times New Roman"/>
        <family val="1"/>
      </rPr>
      <t xml:space="preserve">       </t>
    </r>
    <r>
      <rPr>
        <sz val="9"/>
        <color theme="1"/>
        <rFont val="Segoe UI"/>
        <family val="2"/>
      </rPr>
      <t>aandachtssoorten;</t>
    </r>
  </si>
  <si>
    <r>
      <t>-</t>
    </r>
    <r>
      <rPr>
        <sz val="7"/>
        <color theme="1"/>
        <rFont val="Times New Roman"/>
        <family val="1"/>
      </rPr>
      <t xml:space="preserve">       </t>
    </r>
    <r>
      <rPr>
        <sz val="9"/>
        <color theme="1"/>
        <rFont val="Segoe UI"/>
        <family val="2"/>
      </rPr>
      <t>hydrologische voorwaarden.</t>
    </r>
  </si>
  <si>
    <t>Levensgemeenschappen</t>
  </si>
  <si>
    <t xml:space="preserve">Hier moet worden ingevuld welke levensgemeenschappen er aanwezig zijn in het ecosysteem. In sommige gevallen moet er een EKR score worden ingevuld. Het gaat dan om het meetpunt met de hoogste gemiddelde waarde. </t>
  </si>
  <si>
    <t xml:space="preserve">Het gemiddelde kan berekend worden over bijvoorbeeld de laatste vijf tot tien jaar, afhankelijk van de databeschikbaarheid. Daarbij adviseren we om metingen in of na zeer droge jaren niet mee te nemen, omdat de EKR score in die </t>
  </si>
  <si>
    <t>metingen vermoedelijk lager is. Is de EKR score lager dan de grenswaarde , maar zijn er toch indicaties dat er kwetsbare levensgemeenschappen aanwezig dan kan dit ook worden ingevuld.</t>
  </si>
  <si>
    <t>Aandachtssoorten</t>
  </si>
  <si>
    <t xml:space="preserve">In deze velden kunnen aandachtssoorten worden ingevuld die gevoelig zijn voor droogte en/of de waterkwaliteit. Welke aandachtssoorten dit zijn hangt sterk af van het gebied. In het afwegingskader zijn in ieder tabblad drie </t>
  </si>
  <si>
    <t>voorbeeldsoorten ingevuld. Dit lijstje kan naar eigen inzicht worden aangepast en aangevuld. Er kunnen maximaal vijf soorten worden ingevuld. Hierbij kan gedacht worden aan:</t>
  </si>
  <si>
    <r>
      <t>-</t>
    </r>
    <r>
      <rPr>
        <sz val="7"/>
        <color theme="1"/>
        <rFont val="Times New Roman"/>
        <family val="1"/>
      </rPr>
      <t xml:space="preserve">       </t>
    </r>
    <r>
      <rPr>
        <sz val="9"/>
        <color theme="1"/>
        <rFont val="Segoe UI"/>
        <family val="2"/>
      </rPr>
      <t>soorten die hoog scoren in de maatlatten van de KRW;</t>
    </r>
  </si>
  <si>
    <r>
      <t>-</t>
    </r>
    <r>
      <rPr>
        <sz val="7"/>
        <color theme="1"/>
        <rFont val="Times New Roman"/>
        <family val="1"/>
      </rPr>
      <t xml:space="preserve">       </t>
    </r>
    <r>
      <rPr>
        <sz val="9"/>
        <color theme="1"/>
        <rFont val="Segoe UI"/>
        <family val="2"/>
      </rPr>
      <t>soorten die worden bedreigd volgens de Rode Lijst;</t>
    </r>
  </si>
  <si>
    <r>
      <t>-</t>
    </r>
    <r>
      <rPr>
        <sz val="7"/>
        <color theme="1"/>
        <rFont val="Times New Roman"/>
        <family val="1"/>
      </rPr>
      <t xml:space="preserve">       </t>
    </r>
    <r>
      <rPr>
        <sz val="9"/>
        <color theme="1"/>
        <rFont val="Segoe UI"/>
        <family val="2"/>
      </rPr>
      <t>soorten die onder de Europese Habitatrichtlijn of Vogelrichtlijn vallen;</t>
    </r>
  </si>
  <si>
    <r>
      <t>-</t>
    </r>
    <r>
      <rPr>
        <sz val="7"/>
        <color theme="1"/>
        <rFont val="Times New Roman"/>
        <family val="1"/>
      </rPr>
      <t xml:space="preserve">       </t>
    </r>
    <r>
      <rPr>
        <sz val="9"/>
        <color theme="1"/>
        <rFont val="Segoe UI"/>
        <family val="2"/>
      </rPr>
      <t>lijsten met kenmerkende c.q. typische soorten in combinatie met expert oordeel;</t>
    </r>
  </si>
  <si>
    <r>
      <t>-</t>
    </r>
    <r>
      <rPr>
        <sz val="7"/>
        <color theme="1"/>
        <rFont val="Times New Roman"/>
        <family val="1"/>
      </rPr>
      <t xml:space="preserve">       </t>
    </r>
    <r>
      <rPr>
        <sz val="9"/>
        <color theme="1"/>
        <rFont val="Segoe UI"/>
        <family val="2"/>
      </rPr>
      <t>soorten uit bovenstaande lijsten die volgens de verspreidingsatlas zeldzaam zijn.</t>
    </r>
  </si>
  <si>
    <t xml:space="preserve">Bij het invullen van aandachtssoorten moet ook worden gelet op de timing van inlaat. Voor amfibieën is het bijvoorbeeld belangrijk dat er in het voorjaar voldoende water is. Als er in het voorjaar sprake is van droogte dan vormt dit voor </t>
  </si>
  <si>
    <t>amfibieën een sterke reden om water in te laten. Later in het groeiseizoen is het minder urgent. Verder is het goed om rekening te houden met soorten die indirect negatief worden beïnvloed door droogte. Een voorbeeld hiervan</t>
  </si>
  <si>
    <t>is de das, die bij droogte niet goed meer bij zijn voedsel kan (bijvoorbeeld wormen in de bodem).</t>
  </si>
  <si>
    <t>Hydrologische voorwaarden</t>
  </si>
  <si>
    <t>Vraag 2b</t>
  </si>
  <si>
    <t>Naast redenen voor de ecologie kunnen er andere belangrijke redenen zijn om water in te laten. Door ‘ja’ of ‘nee’ in te vullen kan worden aangegeven of deze reden spelen in het gebied.</t>
  </si>
  <si>
    <t>Of deze aspecten een zwaarwegende reden vormen om water in te laten verschilt per gebied en moet worden ingeschat door een expert, bijvoorbeeld een hydroloog.</t>
  </si>
  <si>
    <t>Advies vraag 2</t>
  </si>
  <si>
    <t xml:space="preserve">Het advies wordt gebaseerd op de ingevulde redenen om water in te laten (bijvoorbeeld de aanwezigheid van een bepaald vegetatietype en de aanwezigheid van twee verschillende doelsoorten), maar het kan ook zo zijn dat er </t>
  </si>
  <si>
    <t xml:space="preserve">maar één (zwaarwegende) reden is. Bijvoorbeeld het voorkomen van een doelsoort die zich moeilijk kan herkoloniseren in het gebied als deze soort verdwijnt. Het is niet zo dat als er een of meerdere toetsen op ‘groen’ staan dit </t>
  </si>
  <si>
    <t xml:space="preserve">automatisch betekent dat inlaat gewenst is. Het advies kan worden ingevuld door een optie te kiezen uit het drop-down menu. Dit advies wordt automatisch overgenomen op het tabblad 'overzicht'. Hier is ook ruimte voor eventuele </t>
  </si>
  <si>
    <t>opmerkingen. Als de conclusie is dat inlaat niet nodig is dan hoeft vraag drie voor het betreffende ecosysteem niet te worden ingevuld.</t>
  </si>
  <si>
    <t>Vraag 3a</t>
  </si>
  <si>
    <t>Voor vraag 3a moeten drie velden worden ingevuld. Het gaat om:</t>
  </si>
  <si>
    <r>
      <t>-</t>
    </r>
    <r>
      <rPr>
        <sz val="7"/>
        <color theme="1"/>
        <rFont val="Times New Roman"/>
        <family val="1"/>
      </rPr>
      <t xml:space="preserve">       </t>
    </r>
    <r>
      <rPr>
        <sz val="9"/>
        <color theme="1"/>
        <rFont val="Segoe UI"/>
        <family val="2"/>
      </rPr>
      <t>welk type inlaatwater is er beschikbaar?</t>
    </r>
  </si>
  <si>
    <t>Aan de hand van de ingevulde waarden wordt aangegeven of er een groot risico is voor de ecologie</t>
  </si>
  <si>
    <r>
      <t>-</t>
    </r>
    <r>
      <rPr>
        <sz val="7"/>
        <color theme="1"/>
        <rFont val="Times New Roman"/>
        <family val="1"/>
      </rPr>
      <t xml:space="preserve">       </t>
    </r>
    <r>
      <rPr>
        <sz val="9"/>
        <color theme="1"/>
        <rFont val="Segoe UI"/>
        <family val="2"/>
      </rPr>
      <t>inlaat is geen probleem. In dit geval kan worden doorgegaan naar vraag 3b;</t>
    </r>
  </si>
  <si>
    <r>
      <t>-</t>
    </r>
    <r>
      <rPr>
        <sz val="7"/>
        <color theme="1"/>
        <rFont val="Times New Roman"/>
        <family val="1"/>
      </rPr>
      <t xml:space="preserve">       </t>
    </r>
    <r>
      <rPr>
        <sz val="9"/>
        <color theme="1"/>
        <rFont val="Segoe UI"/>
        <family val="2"/>
      </rPr>
      <t>aandachtspunt. Er kan worden doorgegaan naar vraag 3b, maar deze conclusie moet worden meegenomen in de afweging;</t>
    </r>
  </si>
  <si>
    <t>Vraag 3b</t>
  </si>
  <si>
    <t>Vul de blauwe velden in</t>
  </si>
  <si>
    <r>
      <t>-</t>
    </r>
    <r>
      <rPr>
        <sz val="7"/>
        <color theme="1"/>
        <rFont val="Times New Roman"/>
        <family val="1"/>
      </rPr>
      <t xml:space="preserve">       </t>
    </r>
    <r>
      <rPr>
        <sz val="9"/>
        <color theme="1"/>
        <rFont val="Segoe UI"/>
        <family val="2"/>
      </rPr>
      <t>voor aquatische systemen moet het KRW doeltype worden ingevuld. Dit is verplicht om in te vullen omdat de grenswaarden daar vanaf hangen. Als het waterlichaam geen KRW waterlichaam is dan kan er ‘n.v.t’ worden ingevuld;</t>
    </r>
  </si>
  <si>
    <r>
      <t>-</t>
    </r>
    <r>
      <rPr>
        <sz val="7"/>
        <color theme="1"/>
        <rFont val="Times New Roman"/>
        <family val="1"/>
      </rPr>
      <t xml:space="preserve">       </t>
    </r>
    <r>
      <rPr>
        <sz val="9"/>
        <color theme="1"/>
        <rFont val="Segoe UI"/>
        <family val="2"/>
      </rPr>
      <t xml:space="preserve">zomergemiddelde waarden </t>
    </r>
    <r>
      <rPr>
        <sz val="8"/>
        <color theme="1"/>
        <rFont val="Segoe UI"/>
        <family val="2"/>
      </rPr>
      <t> </t>
    </r>
    <r>
      <rPr>
        <sz val="9"/>
        <color theme="1"/>
        <rFont val="Segoe UI"/>
        <family val="2"/>
      </rPr>
      <t xml:space="preserve">van concentraties in het inlaatwater (het liefst langjarig gemiddelde waarden, maar er kan ook voor worden gekozen om gemiddelde waarde van alleen droge jaren te gebruiken). Voor temperatuur </t>
    </r>
  </si>
  <si>
    <r>
      <t>-</t>
    </r>
    <r>
      <rPr>
        <sz val="7"/>
        <color theme="1"/>
        <rFont val="Times New Roman"/>
        <family val="1"/>
      </rPr>
      <t xml:space="preserve">       </t>
    </r>
    <r>
      <rPr>
        <sz val="9"/>
        <color theme="1"/>
        <rFont val="Segoe UI"/>
        <family val="2"/>
      </rPr>
      <t>zomergemiddelde waarden van concentraties in het gebiedseigen water (het liefst zonder gegevens van droge jaren mee te nemen);</t>
    </r>
  </si>
  <si>
    <r>
      <t>-</t>
    </r>
    <r>
      <rPr>
        <sz val="7"/>
        <color theme="1"/>
        <rFont val="Times New Roman"/>
        <family val="1"/>
      </rPr>
      <t xml:space="preserve">       </t>
    </r>
    <r>
      <rPr>
        <sz val="9"/>
        <color theme="1"/>
        <rFont val="Segoe UI"/>
        <family val="2"/>
      </rPr>
      <t>vul in of het inlaatwater risico’s vormt wat betreft toxische stoffen en exoten (ja/nee);</t>
    </r>
  </si>
  <si>
    <r>
      <t>-</t>
    </r>
    <r>
      <rPr>
        <sz val="7"/>
        <color theme="1"/>
        <rFont val="Times New Roman"/>
        <family val="1"/>
      </rPr>
      <t xml:space="preserve">       </t>
    </r>
    <r>
      <rPr>
        <sz val="9"/>
        <color theme="1"/>
        <rFont val="Segoe UI"/>
        <family val="2"/>
      </rPr>
      <t>vul in (indien inlaat met grondwater) of er kans is op sterke, ongewenste daling van de grondwaterstand;</t>
    </r>
  </si>
  <si>
    <r>
      <t>-</t>
    </r>
    <r>
      <rPr>
        <sz val="7"/>
        <color theme="1"/>
        <rFont val="Times New Roman"/>
        <family val="1"/>
      </rPr>
      <t xml:space="preserve">       </t>
    </r>
    <r>
      <rPr>
        <sz val="9"/>
        <color theme="1"/>
        <rFont val="Segoe UI"/>
        <family val="2"/>
      </rPr>
      <t xml:space="preserve">vul een aantal veldparameters in. Het gaat hier niet om zomergmiddelden, maar parameters die ter plekke gemeten kunnen worden in het veld. Het geeft een beeld van de toestand op het moment dat de afweging voor wel of </t>
    </r>
  </si>
  <si>
    <t>geen inlaat gemaakt moet worden.</t>
  </si>
  <si>
    <t>Na het invullen van de velden wordt met kleur aangegeven of er een risico is, en er wordt aangegeven of het inlaatwater voldoet aan de grenswaarde die geldt voor het betreffende type ecosysteem.</t>
  </si>
  <si>
    <t xml:space="preserve">Voor terrestrische systemen geldt dat de grenswaarden voor inlaat in de watergangen anders zijn dan wanneer het inlaat direct in contact komt met terrestrische vegetatie. Als het risico op inundatie van terrestrische vegetatie klein is kan de </t>
  </si>
  <si>
    <t>grenswaarde voor watergangen worden gehanteerd, als er wel grote kans is op inundatie van terrestrische vegetatie dan moet worden gekeken naar de grenswaarde voor ‘inlaat in contact met terrestrische vegetatie’.</t>
  </si>
  <si>
    <t>NB: Voor sommige terrestrische systemen zijn niet echt grenswaarden bekend. Voor die systemen is vraag 3b slechts beperkt uitgewerkt.</t>
  </si>
  <si>
    <t>Advies vraag 3</t>
  </si>
  <si>
    <t>Eindadvies</t>
  </si>
  <si>
    <t>Na het invullen van vraag 2 en 3 kan het eindadvies worden ingevuld. Hierbij moet een van de vier opties uit het drop-down menu worden geselecteerd: 'Er is geen reden om in te laten', 'Er moet niet worden ingelaten', 'Inlaat is gewenst,</t>
  </si>
  <si>
    <t>maar er zijn belangrijke aandachtspunten' of 'Inlaat is gewenst en er zijn geen zwaarwegende redenen om dit niet te doen'. Houd bij het invullen ook rekening met onzekerheden. Als er van belangrijke parameters geen metingen zijn dan</t>
  </si>
  <si>
    <t xml:space="preserve">kan dat ook een aandachtspunt vormen. Het eindadvies van elk tabblad wordt automatisch overgenomen op het tabblad 'Overzicht'. Hier is ook ruimte voor eventuele opmerkingen, zoals het ontbreken van data. </t>
  </si>
  <si>
    <t>Overige aanwijzingen</t>
  </si>
  <si>
    <t>Aanpassen grenswaarden</t>
  </si>
  <si>
    <t xml:space="preserve">Er kunnen redenen zijn om met andere grenswaarden te werken. In dit geval kunnen de waarden eenvoudig in de excelsheet worden aangepast (bij ‘norm’. Als dit gedaan wordt dan raden we aan om de cel een andere kleur te geven, zodat </t>
  </si>
  <si>
    <t>duidelijk wordt dat de grenswaarde is aangepast.</t>
  </si>
  <si>
    <t>Wat moet er worden ingevuld als er meerdere inlaatpunten zijn?</t>
  </si>
  <si>
    <t xml:space="preserve">Als er meerdere inlaatpunten zijn dan adviseren we om vraag drie voor alle inlaatpunten apart in te vullen. Zo kan in de afweging worden meegenomen welk inlaatpunt het meest geschikt is, bijvoorbeeld doordat de waterkwaliteit er beter is, </t>
  </si>
  <si>
    <t>of omdat het dichter bij het ecosysteem ligt dat het meest kwetsbaar is voor droogte.</t>
  </si>
  <si>
    <t>Hoe om te gaan met een onvolledige data?</t>
  </si>
  <si>
    <t>Voor sommige gebieden zal het voorkomen dat er onvoldoende of zelfs geen gegevens zijn van de kwaliteit van het gebiedseigen water en/of het inlaatwater. Als er geen gegevens zijn dan berust het oordeel van vraag 3 op de toets in vraag</t>
  </si>
  <si>
    <t xml:space="preserve">3a, aangevuld met gemeten veldparameters. Als het EGV in het inlaatwater bijvoorbeeld sterk afwijkt van het gebiedseigen water dan is dit een indicatie dat het zoutgehalte of de basenhuishouding van het inlaatwater heel ander is dan die van </t>
  </si>
  <si>
    <t>het gebied. Iets anders dat gebruikt kan worden is bijvoorbeeld het voorkomen van bepaalde vegetatie. Dit zit niet als vraag in het afwegingskader, maar kan wel gebruikt worden in de afweging. Als er kwelindicerende soorten (zoals water-</t>
  </si>
  <si>
    <t>violier of holpijp) voorkomen dan geeft dat aan dat het gebied mogelijk grondwatergevoed is, en dat inlaat met oppervlaktewater een groot risico oplevert. Soorten als liesgras en grof hoornblad geven aan dat het water voedselrijk is, terwijl</t>
  </si>
  <si>
    <t xml:space="preserve"> fonteinkruiden over het algemeen wijzen op een betere water kwaliteit.</t>
  </si>
  <si>
    <t>Opslaan en versiebeheer</t>
  </si>
  <si>
    <t>We adviseren om het afwegingskader op te slaan onder een duidelijke naam, bijvoorbeeld de naam van het gebied. Verder zijn er een aantal aandachtspunten:</t>
  </si>
  <si>
    <t>Code</t>
  </si>
  <si>
    <t>Omschrijving</t>
  </si>
  <si>
    <t>Indeling</t>
  </si>
  <si>
    <t>tabblad</t>
  </si>
  <si>
    <t>M1</t>
  </si>
  <si>
    <t>Gebufferde sloten op minerale bodem</t>
  </si>
  <si>
    <t>sloten</t>
  </si>
  <si>
    <t>M2</t>
  </si>
  <si>
    <t>Zwak gebufferde sloten</t>
  </si>
  <si>
    <t>M3</t>
  </si>
  <si>
    <t>Gebufferde (regionale) kanalen</t>
  </si>
  <si>
    <t>kanalen</t>
  </si>
  <si>
    <t>M4</t>
  </si>
  <si>
    <t>Zwak gebufferde (regionale) kanalen</t>
  </si>
  <si>
    <t>M5</t>
  </si>
  <si>
    <t>Ondiep lijnvormig water, open verbinding met rivier/geïnundeerd</t>
  </si>
  <si>
    <t>nvt</t>
  </si>
  <si>
    <t>M6</t>
  </si>
  <si>
    <t>Grote ondiepe kanalen</t>
  </si>
  <si>
    <t>M7</t>
  </si>
  <si>
    <t>Grote diepe kanalen</t>
  </si>
  <si>
    <t>M8</t>
  </si>
  <si>
    <t>Gebufferde laagveensloten</t>
  </si>
  <si>
    <t>M9</t>
  </si>
  <si>
    <t>Zwak gebufferde hoogveensloten</t>
  </si>
  <si>
    <t>M10</t>
  </si>
  <si>
    <t>Laagveen vaarten en kanalen</t>
  </si>
  <si>
    <t>M11</t>
  </si>
  <si>
    <t>Kleine ondiepe gebufferde plassen</t>
  </si>
  <si>
    <t>poelen en kleine meren</t>
  </si>
  <si>
    <t xml:space="preserve">M12 </t>
  </si>
  <si>
    <t>Kleine ondiepe zwak gebufferde plassen (vennen)</t>
  </si>
  <si>
    <t>vennen</t>
  </si>
  <si>
    <t>6 / 7</t>
  </si>
  <si>
    <t>M13</t>
  </si>
  <si>
    <t>Kleine ondiepe zure plassen (vennen)</t>
  </si>
  <si>
    <t xml:space="preserve">M14 </t>
  </si>
  <si>
    <t>Ondiepe gebufferde plassen</t>
  </si>
  <si>
    <t>grotere / diepe meren</t>
  </si>
  <si>
    <t>M15</t>
  </si>
  <si>
    <t>Ondiepe grote gebufferde meren</t>
  </si>
  <si>
    <t>M16</t>
  </si>
  <si>
    <t>Diepe gebufferde meren</t>
  </si>
  <si>
    <t>M17</t>
  </si>
  <si>
    <t>Diepe zwakgebufferde meren</t>
  </si>
  <si>
    <t>M18</t>
  </si>
  <si>
    <t>Diepe zure meren</t>
  </si>
  <si>
    <t>M19</t>
  </si>
  <si>
    <t>Diepe meren in open verbinding met rivier</t>
  </si>
  <si>
    <t xml:space="preserve">M20 </t>
  </si>
  <si>
    <t>Matig grote diepe gebufferde meren</t>
  </si>
  <si>
    <t xml:space="preserve">M21 </t>
  </si>
  <si>
    <t>Grote diepe gebufferde meren</t>
  </si>
  <si>
    <t>M22</t>
  </si>
  <si>
    <t>Kleine ondiepe kalkrijke plassen</t>
  </si>
  <si>
    <t xml:space="preserve">M23 </t>
  </si>
  <si>
    <t>Grote ondiepe kalkrijke plassen</t>
  </si>
  <si>
    <t>M24</t>
  </si>
  <si>
    <t>Diepe kalkrijke meren</t>
  </si>
  <si>
    <t>M25</t>
  </si>
  <si>
    <t>Ondiepe laagveenplassen</t>
  </si>
  <si>
    <t>M26</t>
  </si>
  <si>
    <t>Ondiepe hoogveenplassen / vennen</t>
  </si>
  <si>
    <t xml:space="preserve">M27 </t>
  </si>
  <si>
    <t>Matig grote ondiepe laagveenplassen</t>
  </si>
  <si>
    <t>M28</t>
  </si>
  <si>
    <t>Diepe laagveenmeren</t>
  </si>
  <si>
    <t>M29</t>
  </si>
  <si>
    <t>Matig grote diepe laagveenmeren</t>
  </si>
  <si>
    <t xml:space="preserve">M30 </t>
  </si>
  <si>
    <t xml:space="preserve">Zwak brakke wateren </t>
  </si>
  <si>
    <t xml:space="preserve">M31 </t>
  </si>
  <si>
    <t>Kleine brakke tot zoute wateren</t>
  </si>
  <si>
    <t xml:space="preserve">M32 </t>
  </si>
  <si>
    <t>Grote brakke tot zoute meren</t>
  </si>
  <si>
    <t>R1</t>
  </si>
  <si>
    <t>Droogvallende bron</t>
  </si>
  <si>
    <t>R2</t>
  </si>
  <si>
    <t>Permanente bron</t>
  </si>
  <si>
    <t>R3</t>
  </si>
  <si>
    <t>Droogvallende langzaam stromende bovenloop op zand</t>
  </si>
  <si>
    <t>laaglandbeken bovenloop</t>
  </si>
  <si>
    <t xml:space="preserve">R4  </t>
  </si>
  <si>
    <t>Permanent langzaamstromende bovenloop op zand</t>
  </si>
  <si>
    <t xml:space="preserve">R5  </t>
  </si>
  <si>
    <t>Langzaam stromende middenloop/benedenloop op zand</t>
  </si>
  <si>
    <t>laaglandbeken middenloop</t>
  </si>
  <si>
    <t xml:space="preserve">R6  </t>
  </si>
  <si>
    <t>Langzaam stromend riviertje op zand/klei</t>
  </si>
  <si>
    <t xml:space="preserve">R7  </t>
  </si>
  <si>
    <t>Langzaam stromende rivier/nevengeul op zand/klei</t>
  </si>
  <si>
    <t xml:space="preserve">R8  </t>
  </si>
  <si>
    <t>Zoet getijdenwater (uitlopers rivier) op zand/klei</t>
  </si>
  <si>
    <t>R9</t>
  </si>
  <si>
    <t>Langzaam stromende bovenloop op kalkhoudende bodem</t>
  </si>
  <si>
    <t>R10</t>
  </si>
  <si>
    <t>Langzaam stromende middenloop op kalkhoudende bodem</t>
  </si>
  <si>
    <t>R11</t>
  </si>
  <si>
    <t>Langzaam stromende bovenloop op veenbodem</t>
  </si>
  <si>
    <t xml:space="preserve">R12 </t>
  </si>
  <si>
    <t>Langzaam stromende middenloop/benedenloop op veenbodem</t>
  </si>
  <si>
    <t xml:space="preserve">R13 </t>
  </si>
  <si>
    <t>Snelstromende bovenloop op zand</t>
  </si>
  <si>
    <t>hooglandbeken</t>
  </si>
  <si>
    <t xml:space="preserve">R14 </t>
  </si>
  <si>
    <t>Snelstromende middenloop/benedenloop op zand</t>
  </si>
  <si>
    <t xml:space="preserve">R15 </t>
  </si>
  <si>
    <t>Snelstromend riviertje op kiezelhoudende bodem</t>
  </si>
  <si>
    <t xml:space="preserve">R16 </t>
  </si>
  <si>
    <t>Snelstromende rivier/nevengeul op zandbodem of grind</t>
  </si>
  <si>
    <t xml:space="preserve">R17 </t>
  </si>
  <si>
    <t>Snelstromende bovenloop op kalkhoudende bodem</t>
  </si>
  <si>
    <t xml:space="preserve">R18 </t>
  </si>
  <si>
    <t>Snelstromende middenloop/benedenloop op kalkhoudende bodem</t>
  </si>
  <si>
    <t xml:space="preserve">R19 </t>
  </si>
  <si>
    <t>Doorstroommoeras</t>
  </si>
  <si>
    <t xml:space="preserve">R20 </t>
  </si>
  <si>
    <t>Moerasbeek</t>
  </si>
  <si>
    <t xml:space="preserve">O2  </t>
  </si>
  <si>
    <t>Estuarium met matig getijverschil</t>
  </si>
  <si>
    <t xml:space="preserve">K1  </t>
  </si>
  <si>
    <t xml:space="preserve">Kustwater, open en polyhalien  </t>
  </si>
  <si>
    <t xml:space="preserve">K2  </t>
  </si>
  <si>
    <t>Kustwater, beschut en polyhalien</t>
  </si>
  <si>
    <t xml:space="preserve">K3  </t>
  </si>
  <si>
    <t>Kustwater, open en euhalien</t>
  </si>
  <si>
    <t>Welkom bij het overzichtstabblad voor de afweging wel of niet gebiedsvreemd water inlaten in gebieden met natuur. Het afwegingskader bestaat uit 3 hoofdvragen (zie onder). De eerste stap is het invullen van hoofdvraag 1 (kolom F, G en H). Enkel blauwe velden moeten worden ingevuld.</t>
  </si>
  <si>
    <t>Legenda</t>
  </si>
  <si>
    <t>Ga door naar vraag 2+3</t>
  </si>
  <si>
    <t>Inlaat groot risico</t>
  </si>
  <si>
    <t>Om welk type (eco)systeem / systemen gaat het?</t>
  </si>
  <si>
    <t>Vraag 2</t>
  </si>
  <si>
    <t>Zijn er belangrijke redenen om water in te laten?</t>
  </si>
  <si>
    <t>Vraag 3</t>
  </si>
  <si>
    <t>Zijn er belangrijke redenen (voor het ecosysteem) om toch geen water in te laten?</t>
  </si>
  <si>
    <r>
      <t xml:space="preserve">aanwezig? 
</t>
    </r>
    <r>
      <rPr>
        <sz val="9"/>
        <color theme="8"/>
        <rFont val="Segoe UI"/>
        <family val="2"/>
      </rPr>
      <t>(</t>
    </r>
    <r>
      <rPr>
        <i/>
        <sz val="9"/>
        <color theme="8"/>
        <rFont val="Segoe UI"/>
        <family val="2"/>
      </rPr>
      <t>zet kruisje indien aanwezig)</t>
    </r>
  </si>
  <si>
    <t>buffering (zuur-neutraliserend vermogen)</t>
  </si>
  <si>
    <t>advies vraag 1</t>
  </si>
  <si>
    <t>Uitwerking zie tabblad:</t>
  </si>
  <si>
    <t>advies vraag 2a</t>
  </si>
  <si>
    <t>advies vraag 2b</t>
  </si>
  <si>
    <t>opmerkingen</t>
  </si>
  <si>
    <t>Uitwerking zie tabblad</t>
  </si>
  <si>
    <t>advies vraag 3a</t>
  </si>
  <si>
    <t>advies vraag 3b</t>
  </si>
  <si>
    <t>eindadvies per ecosysteem</t>
  </si>
  <si>
    <t>Stromende wateren</t>
  </si>
  <si>
    <t>Blauwe velden invullen indien van toepassing</t>
  </si>
  <si>
    <t>Ruimte voor opmerkingen / aantekeningen</t>
  </si>
  <si>
    <t>ja</t>
  </si>
  <si>
    <t>nee</t>
  </si>
  <si>
    <t>indien ja naar vraag 2</t>
  </si>
  <si>
    <t>laaglandbeek bovenloop</t>
  </si>
  <si>
    <t>gebufferd</t>
  </si>
  <si>
    <t>laaglandbeek middenloop / benedenloop</t>
  </si>
  <si>
    <t>zwak gebufferd</t>
  </si>
  <si>
    <t>klei</t>
  </si>
  <si>
    <t>Semi-stilstaande wateren</t>
  </si>
  <si>
    <t>zand</t>
  </si>
  <si>
    <t>veen</t>
  </si>
  <si>
    <t>gemengd</t>
  </si>
  <si>
    <t>Stilstaande wateren</t>
  </si>
  <si>
    <t>vennen, geïsoleerd</t>
  </si>
  <si>
    <t>indien ja geen inlaat gewenst</t>
  </si>
  <si>
    <t>vennen niet geïsoleerd</t>
  </si>
  <si>
    <t>indien ja naar vraag 2, indien zwakgebufferd op zand geen inlaat gewenst</t>
  </si>
  <si>
    <t>indien ja naar vraag 1</t>
  </si>
  <si>
    <t>Terrestrische systemen</t>
  </si>
  <si>
    <t>hoogveen kern / hoogveenbos</t>
  </si>
  <si>
    <t>hoogveen (bufferzone)</t>
  </si>
  <si>
    <t>laagveen</t>
  </si>
  <si>
    <t>vochtige heide kern</t>
  </si>
  <si>
    <t>vochtige heide (bufferzone)</t>
  </si>
  <si>
    <t>alluviale bossen</t>
  </si>
  <si>
    <t>vochtige bossen</t>
  </si>
  <si>
    <t>duinvallei</t>
  </si>
  <si>
    <t>natte schraallanden</t>
  </si>
  <si>
    <t>vochtige hooilanden</t>
  </si>
  <si>
    <t>kruidenrijke graslanden / akkers</t>
  </si>
  <si>
    <t>weidevogelgraslanden</t>
  </si>
  <si>
    <t>Andere systemen</t>
  </si>
  <si>
    <t>Er is geen reden om in te laten</t>
  </si>
  <si>
    <t>Brakke / zoute systemen</t>
  </si>
  <si>
    <t>Er moet niet worden ingelaten</t>
  </si>
  <si>
    <t>Droge heide</t>
  </si>
  <si>
    <t>niet relevant in dit afwegingskader</t>
  </si>
  <si>
    <t>Inlaat is gewenst, maar er zijn belangrijke aandachtspunten</t>
  </si>
  <si>
    <t>Droog duinlandschap</t>
  </si>
  <si>
    <t>Inlaat is gewenst en er zijn geen zwaarwegende redenen om dit niet te doen</t>
  </si>
  <si>
    <t>Droge graslanden</t>
  </si>
  <si>
    <t>Droge bossen</t>
  </si>
  <si>
    <t>Bronnen / bronbeken</t>
  </si>
  <si>
    <t>Uitwerking voor hooglandbeken</t>
  </si>
  <si>
    <t>Hieronder staan per vraag korte instructies. Vul enkel blauwe velden in. Dit is meestal met een drop-down menu, als dit er niet is dan moet er een waarde worden ingevuld. Grijze velden worden automatisch ingevuld. Voor meer uitleg, zie het tabblad 'Toelichting'</t>
  </si>
  <si>
    <t>Vraag 2a Zijn er belangrijke redenen om water in te laten voor het ecosysteem?</t>
  </si>
  <si>
    <t>levensgemeenschappen</t>
  </si>
  <si>
    <t>Blauwe velden invullen</t>
  </si>
  <si>
    <t>Toets</t>
  </si>
  <si>
    <t>EKR score macrofauna (meetpunt met hoogste gemiddelde)</t>
  </si>
  <si>
    <t>Instructies: vul de blauwe velden in (kolom K), vervolgens krijgt kolom M (toets) de kleur groen, oranje of grijs</t>
  </si>
  <si>
    <t>EKR score vissen (meetpunt met hoogste gemiddelde)</t>
  </si>
  <si>
    <t>het is niet verplicht om alle velden in te vullen, maar voor een goed advies is een zo compleet mogelijk overzicht nodig</t>
  </si>
  <si>
    <t>Zijn er andere indicatoren die wijzen op kwetsbare stromingsminnende gemeenschappen in de beek?</t>
  </si>
  <si>
    <t>aandachtssoorten (soorten zijn voorbeelden voor Hooglandbeken, pas de lijst aan op basis van soorten die relevant zijn in het gebied)</t>
  </si>
  <si>
    <t>Sterke reden om in te laten</t>
  </si>
  <si>
    <t>Mogelijke reden om in te laten</t>
  </si>
  <si>
    <t>Stromend</t>
  </si>
  <si>
    <t>Geen reden om in te laten</t>
  </si>
  <si>
    <t>Droog</t>
  </si>
  <si>
    <t>Leefgebied van &lt;aandachtssoort&gt; aanwezig</t>
  </si>
  <si>
    <t>nooit</t>
  </si>
  <si>
    <t>Is er droogteproblematiek geweest in de beek (droogval of wegvallen stroming) in 2018 en/of 2019?</t>
  </si>
  <si>
    <t>incidenteel</t>
  </si>
  <si>
    <t>Zijn er beschaduwde restpoelen aanwezig in de beek?</t>
  </si>
  <si>
    <t>regelmatig</t>
  </si>
  <si>
    <t>vaak</t>
  </si>
  <si>
    <t>Vraag 2b Zijn er andere belangrijke redenen om water in te laten?</t>
  </si>
  <si>
    <t>doorspoelen</t>
  </si>
  <si>
    <t>overige redenen</t>
  </si>
  <si>
    <t xml:space="preserve">inlaat om oppervlaktewaterpeil hoog te houden, zodat de grondwaterstand in veengebieden </t>
  </si>
  <si>
    <t>niet teveel uitzakt (veenoxidatie tegengaan, bodemdaling, etc)</t>
  </si>
  <si>
    <t>Instructies: vul de blauwe velden in (kolom K), vervolgens komt er tekst te staan in kolom M (toets)</t>
  </si>
  <si>
    <t>inlaat om het systeem door te spoelen (bijv. tegen algenbloei, zuurstofproblematiek of verzilting)</t>
  </si>
  <si>
    <t>Sterke / mogelijke reden om in te laten' of 'Geen reden om in te laten'. Of iets een sterke of</t>
  </si>
  <si>
    <t>R17</t>
  </si>
  <si>
    <t>inlaat om te voldoen aan het peilbesluit</t>
  </si>
  <si>
    <t>mogelijke reden is om in te laten is gebiedsspecifiek, daarom is er in de toets geen onderscheid</t>
  </si>
  <si>
    <t>R18</t>
  </si>
  <si>
    <t>inlaat om voldoende water ‘benedenstrooms’ te hebben (doorvoerroute)</t>
  </si>
  <si>
    <t>gemaakt. Indien gewenst kan de gebruiker zelf dit onderscheid maken door de cel in kolom M</t>
  </si>
  <si>
    <t>inlaat om voldoende water voor de landbouw te voorzien</t>
  </si>
  <si>
    <t>een groene of oranje kleur te geven.</t>
  </si>
  <si>
    <t>inlaat t.b.v. recreatievaart / scheepvaart</t>
  </si>
  <si>
    <t>zichtwater in stand houden (bijvoorbeeld water in grachten)</t>
  </si>
  <si>
    <t>dijken beschermen (tegengewicht bieden of uitdroging voorkomen)</t>
  </si>
  <si>
    <t>neerslag</t>
  </si>
  <si>
    <t>behoud van houten funderingen</t>
  </si>
  <si>
    <t>grondwater</t>
  </si>
  <si>
    <t>anders</t>
  </si>
  <si>
    <t>inlaatwater</t>
  </si>
  <si>
    <t xml:space="preserve">hoe zwaar elk onderdeel uit vraag 2a en 2b weegt is gebiedsspecifiek en moet worden beoordeeld door een </t>
  </si>
  <si>
    <t xml:space="preserve">expert. Het is dus niet zo dat als er een onderdeel van vraag 2a of 2b op groen staat dit direct leidt tot advies </t>
  </si>
  <si>
    <t>sterke reden om in te laten'. Het advies dat wordt gekozen in kolom K wordt overgenomen op tabblad 'Overzicht'.</t>
  </si>
  <si>
    <t>Vraag 3a Zijn er belangrijke redenen (voor het ecosysteem) om toch geen water in te laten vanwege de herkomst van het inlaatwater?</t>
  </si>
  <si>
    <t>kanaalwater</t>
  </si>
  <si>
    <t>Welk type inlaatwater is er beschikbaar?</t>
  </si>
  <si>
    <t>rivierwater</t>
  </si>
  <si>
    <t>Hoeveel wordt er in een reguliere zomer ingelaten?</t>
  </si>
  <si>
    <t>Inlaat is geen probleem</t>
  </si>
  <si>
    <t>IJsselmeerwater</t>
  </si>
  <si>
    <t>Wat is de primaire waterbron in het gebied (dominante bron in de zomer)?</t>
  </si>
  <si>
    <t>Aandachtspunt</t>
  </si>
  <si>
    <t>effluentwater RWZI</t>
  </si>
  <si>
    <t>Niet inlaten</t>
  </si>
  <si>
    <t>gebiedseigen water met landbouwinvloed</t>
  </si>
  <si>
    <t>Toets herkomst water</t>
  </si>
  <si>
    <t>grondwater (overlevingswater)</t>
  </si>
  <si>
    <t>Vraag 3b Zijn er belangrijke redenen (voor het ecosysteem) om toch geen water in te laten vanwege de kwaliteit van het inlaatwater?</t>
  </si>
  <si>
    <r>
      <t xml:space="preserve">Indien er sprake is van een KRW waterlichaam, wat is het KRW doeltype? (Deze vraag </t>
    </r>
    <r>
      <rPr>
        <b/>
        <sz val="9"/>
        <color theme="1"/>
        <rFont val="Segoe UI"/>
        <family val="2"/>
      </rPr>
      <t xml:space="preserve">verplicht </t>
    </r>
    <r>
      <rPr>
        <sz val="9"/>
        <color theme="1"/>
        <rFont val="Segoe UI"/>
        <family val="2"/>
      </rPr>
      <t>invullen)</t>
    </r>
  </si>
  <si>
    <t>Toets waterkwaliteit: Inlaat vs. …</t>
  </si>
  <si>
    <t>Nutriënten</t>
  </si>
  <si>
    <t>Inlaat</t>
  </si>
  <si>
    <t>Gebied</t>
  </si>
  <si>
    <t>gebied</t>
  </si>
  <si>
    <t>grenswaarde</t>
  </si>
  <si>
    <t>Totaal fosfor (mg/l)</t>
  </si>
  <si>
    <t>Totaal stikstof (mg/l)</t>
  </si>
  <si>
    <t>Hardheid en alkaliniteit</t>
  </si>
  <si>
    <t>Instructies: vul de blauwe velden in. Het is verplicht om in te vullen om welk KRW type het gaat</t>
  </si>
  <si>
    <t>Hardheid (dH)</t>
  </si>
  <si>
    <t>pH</t>
  </si>
  <si>
    <t>niet verplicht om in te vullen, maar voor een goed advies is het belangrijk dat er zoveel mogelijk</t>
  </si>
  <si>
    <t>Calcium (mg/l)</t>
  </si>
  <si>
    <t>waarden worden ingevuld. Voor de meeste parameters moeten er twee waarden worden ingevuld:</t>
  </si>
  <si>
    <t>Magnesium (mg/l)</t>
  </si>
  <si>
    <t>een waarde voor het inlaatwater en een waarde voor gebiedseigen water. Hier kunnen zomer-</t>
  </si>
  <si>
    <t>Alkaliniteit (meq/l / mmol/l bicarbonaat)</t>
  </si>
  <si>
    <t>Sulfaat, ijzer, chloride</t>
  </si>
  <si>
    <t>Sulfaat (mg/l)</t>
  </si>
  <si>
    <t>IJzer (mg/l)</t>
  </si>
  <si>
    <t>Chloride (mg/l)</t>
  </si>
  <si>
    <t>Zuurstofhuishouding en temperatuur</t>
  </si>
  <si>
    <t>Watertemperatuur °C</t>
  </si>
  <si>
    <r>
      <t>BZV (mg O</t>
    </r>
    <r>
      <rPr>
        <vertAlign val="subscript"/>
        <sz val="9"/>
        <color theme="1"/>
        <rFont val="Segoe UI"/>
        <family val="2"/>
      </rPr>
      <t>2</t>
    </r>
    <r>
      <rPr>
        <sz val="9"/>
        <color theme="1"/>
        <rFont val="Segoe UI"/>
        <family val="2"/>
      </rPr>
      <t>/l)</t>
    </r>
  </si>
  <si>
    <t>Specifiek toxische stoffen</t>
  </si>
  <si>
    <t>Zijn er normoverschrijdingen bekend?</t>
  </si>
  <si>
    <t>indien relevant, maak een overzicht van stoffen die specifiek voor het gebied een risico zijn</t>
  </si>
  <si>
    <t>Exoten</t>
  </si>
  <si>
    <t>Is er een risico op het inlaten van exoten die nog niet in het gebied voorkomen?</t>
  </si>
  <si>
    <t>indien relevant, maak een overzicht van soorten die specifiek voor het gebied een risico zijn</t>
  </si>
  <si>
    <t>Overig</t>
  </si>
  <si>
    <t>Bij inlaat grondwater, is er kans op sterke, ongewenste daling van de grondwaterstand?</t>
  </si>
  <si>
    <t>Bij inlaat oppervlaktewater, ontstaat er door inlaat watertekort in de omgeving</t>
  </si>
  <si>
    <t>bijvoorbeeld bij inlaat vanuit een beek naar een natuurgebied?</t>
  </si>
  <si>
    <t>Veldparameters</t>
  </si>
  <si>
    <t>Actuele watertemperatuur °C</t>
  </si>
  <si>
    <r>
      <t>EGV (</t>
    </r>
    <r>
      <rPr>
        <sz val="9"/>
        <rFont val="Calibri"/>
        <family val="2"/>
      </rPr>
      <t>µ</t>
    </r>
    <r>
      <rPr>
        <sz val="9"/>
        <rFont val="Segoe UI"/>
        <family val="2"/>
      </rPr>
      <t>S/cm)</t>
    </r>
  </si>
  <si>
    <t>Afwijkende kleur inlaatwater</t>
  </si>
  <si>
    <t>Afwijkende geur inlaatwater</t>
  </si>
  <si>
    <t>Blauwalg gesignaleerd in inlaatwater</t>
  </si>
  <si>
    <t>Instructies: het advies van vraag 3a wordt automatisch</t>
  </si>
  <si>
    <t>overgenomen. Kies voor vraag 3b uit het drop-down</t>
  </si>
  <si>
    <t>menu, waarbij het antwoord moet worden gebaseerd</t>
  </si>
  <si>
    <t xml:space="preserve">Instructies: selecteer een advies uit het drop-down menu, </t>
  </si>
  <si>
    <t xml:space="preserve">gebaseerd op het advies uit vraag 2 en 3 dit advies wordt </t>
  </si>
  <si>
    <t>Uitwerking voor laaglandbeek bovenloop</t>
  </si>
  <si>
    <t>aandachtssoorten (soorten zijn voorbeelden voor bovenlopen van laaglandbeken, pas de lijst aan op basis van soorten die relevant zijn in het gebied)</t>
  </si>
  <si>
    <t>R4</t>
  </si>
  <si>
    <t>R19</t>
  </si>
  <si>
    <t>R20</t>
  </si>
  <si>
    <t xml:space="preserve">Inlaat* </t>
  </si>
  <si>
    <t xml:space="preserve">Gebied* </t>
  </si>
  <si>
    <t xml:space="preserve">Uitwerking voor laaglandbeek midden/benedenloop </t>
  </si>
  <si>
    <t>aandachtssoorten (soorten zijn voorbeelden voor midden/benedenlopen van laaglandbeken, pas de lijst aan op basis van soorten die relevant zijn in het gebied)</t>
  </si>
  <si>
    <t>R5</t>
  </si>
  <si>
    <t>R12</t>
  </si>
  <si>
    <t>Uitwerking voor sloten</t>
  </si>
  <si>
    <t>EKR score macrofauna (meetpunt met hoogste gemiddelde) voldoet aan het GEP / andere indicatie van bijzondere levensgemeenschap</t>
  </si>
  <si>
    <t>EKR score vissen (meetpunt met hoogste gemiddelde) voldoet aan het GEP  / andere indicatie van bijzondere levensgemeenschap</t>
  </si>
  <si>
    <t>aandachtssoorten (soorten zijn voorbeelden voor sloten, pas de lijst aan op basis van soorten die relevant zijn in het gebied)</t>
  </si>
  <si>
    <t>Slootpeil zakt ver uit</t>
  </si>
  <si>
    <t xml:space="preserve">&lt;andere hydrologische voorwaarden&gt; </t>
  </si>
  <si>
    <t>Uitwerking voor kanalen</t>
  </si>
  <si>
    <t>Peil zakt ver uit</t>
  </si>
  <si>
    <t>Uitwerking voor vennen, geïsoleerd</t>
  </si>
  <si>
    <t>Gebiedsvreemd water inlaten in geïsoleerde vennen levert een groot risico op voor de ecologie. Het advies is om hier zeer terughoudend mee te zijn.</t>
  </si>
  <si>
    <t>Voor geïsoleerde vennen is om deze reden geen uitwerking gemaakt van vraag 2 en 3.</t>
  </si>
  <si>
    <t>Uitwerking voor vennen (niet geïsoleerd)</t>
  </si>
  <si>
    <t>levensgemeenschappen (bijv. macrofauna of vegetatietypen invullen die kwetsbaar en/of droogtegevoelig zijn)</t>
  </si>
  <si>
    <t>&lt;aanwezigheid levensgemeenschap x&gt;</t>
  </si>
  <si>
    <t>&lt;aanwezigheid levensgemeenschap y&gt;</t>
  </si>
  <si>
    <t>aandachtssoorten</t>
  </si>
  <si>
    <t>Dreigt het ven droog te vallen / staat het al te lang droog?</t>
  </si>
  <si>
    <t>M12</t>
  </si>
  <si>
    <t>Uitwerking voor poelen en kleine meren</t>
  </si>
  <si>
    <t>Uitwerking voor grotere / diepe meren</t>
  </si>
  <si>
    <t>M14</t>
  </si>
  <si>
    <t>M20</t>
  </si>
  <si>
    <t>M23</t>
  </si>
  <si>
    <t>M27</t>
  </si>
  <si>
    <t>Uitwerking voor hoogveen kern / hoogveenbos</t>
  </si>
  <si>
    <t>Gebiedsvreemd water inlaten in hoogveen kern / hoogveenbos levert een groot risico op voor de ecologie. Het advies is om hier zeer terughoudend mee te zijn.</t>
  </si>
  <si>
    <t>Voor hoogveen kern / hoogveenbos is om deze reden geen uitwerking gemaakt van vraag 2 en 3.</t>
  </si>
  <si>
    <t>Uitwerking voor hoogveen (bufferzone)</t>
  </si>
  <si>
    <t>levensgemeenschappen (bijv. vegetatietypen invullen die kwetsbaar en/of droogtegevoelig zijn)</t>
  </si>
  <si>
    <t>Oppervlaktewaterpeil in bufferzone zakt uit en veroorzaakt waterverlies in hoogveenrestant</t>
  </si>
  <si>
    <t>Grondwaterpeil is ver uitgezakt</t>
  </si>
  <si>
    <t>grenswaarde inlaat watergangen</t>
  </si>
  <si>
    <t>grenswaarde inlaat in contact met terrestrische vegetatie</t>
  </si>
  <si>
    <t>Fosfaat (mg/l)</t>
  </si>
  <si>
    <t>Instructies: vul de blauwe velden in. Het is niet verplicht om alle velden in te vullen,</t>
  </si>
  <si>
    <t>Sulfaat, ijzer, chloride, calcium, pH, alkaliniteit</t>
  </si>
  <si>
    <t>maar voor een goed advies is het belangrijk dat er zoveel mogelijk waarden worden</t>
  </si>
  <si>
    <t>ingevuld. Voor de meeste parameters moeten er twee waarden worden ingevuld:</t>
  </si>
  <si>
    <t>een waarde voor het inlaatwater en een waarde voor gebiedseigen water. Hier kunnen</t>
  </si>
  <si>
    <r>
      <t>Alkaliniteit (</t>
    </r>
    <r>
      <rPr>
        <sz val="9"/>
        <color theme="1"/>
        <rFont val="Calibri"/>
        <family val="2"/>
      </rPr>
      <t>µ</t>
    </r>
    <r>
      <rPr>
        <sz val="9"/>
        <color theme="1"/>
        <rFont val="Segoe UI"/>
        <family val="2"/>
      </rPr>
      <t>mol/l)</t>
    </r>
  </si>
  <si>
    <t>Uitwerking voor laagveen</t>
  </si>
  <si>
    <t>Slootpeilen zijn ver uitgezakt</t>
  </si>
  <si>
    <t>Ortho-fosfaat (mg/l)</t>
  </si>
  <si>
    <t>Actuele watertemperatuur</t>
  </si>
  <si>
    <t>Uitwerking voor vochtige heide kern</t>
  </si>
  <si>
    <t>Gebiedsvreemd water inlaten in de kern van vochtige heide levert een groot risico op voor de ecologie. Het advies is om hier zeer terughoudend mee te zijn.</t>
  </si>
  <si>
    <t>Voor de kern van vochtige heide is om deze reden geen uitwerking gemaakt van vraag 2 en 3.</t>
  </si>
  <si>
    <t>Uitwerking voor vochtige heide (bufferzone)</t>
  </si>
  <si>
    <t>Uitwerking voor alluviale bossen</t>
  </si>
  <si>
    <t>Uitzakking grondwaterpeil</t>
  </si>
  <si>
    <t>Uitzakking peil van rivier/beek/meander</t>
  </si>
  <si>
    <t>niet volledig uitgewerkt omdat er geen grenswaarden bekend zijn</t>
  </si>
  <si>
    <t>Uitwerking voor vochtige bossen</t>
  </si>
  <si>
    <t>Uitzakking peil van waterpartijen in bos</t>
  </si>
  <si>
    <t>Uitwerking voor duinvallei</t>
  </si>
  <si>
    <t>Uitwerking voor natte schraallanden</t>
  </si>
  <si>
    <t>Uitwerking voor vochtige hooilanden</t>
  </si>
  <si>
    <t>Uitwerking voor kruidenrijke graslanden / akkers</t>
  </si>
  <si>
    <t>aandachtssoorten (soorten zijn voorbeelden voor kruidenrijke graslanden/akkers, pas de lijst aan op basis van soorten die relevant zijn in het gebied)</t>
  </si>
  <si>
    <t>Laag percentage bodemvocht</t>
  </si>
  <si>
    <t>Uitwerking voor weidevogelgraslanden</t>
  </si>
  <si>
    <t>(broedende) weidevogels aanwezig</t>
  </si>
  <si>
    <t>&lt;andere levensgemeenschappen&gt;</t>
  </si>
  <si>
    <t>aandachtssoorten (soorten zijn voorbeelden voor weidevogelgraslanden, pas de lijst aan op basis van soorten die relevant zijn in het gebied)</t>
  </si>
  <si>
    <t>Onvoldoende plas-dras plekken aanwezig binnen mozaïek van graslanden</t>
  </si>
  <si>
    <t xml:space="preserve">Vervolgens raden we aan om zeker in kwetsbare gebieden gericht te gaan meten zodat er een betere afweging gemaakt kan worden op het moment van waterschaarste. Het afwegingskader biedt handvatten voor welke parameters hierbij </t>
  </si>
  <si>
    <r>
      <t>·</t>
    </r>
    <r>
      <rPr>
        <sz val="7"/>
        <color theme="1"/>
        <rFont val="Times New Roman"/>
        <family val="1"/>
      </rPr>
      <t xml:space="preserve">        </t>
    </r>
    <r>
      <rPr>
        <sz val="9"/>
        <color theme="1"/>
        <rFont val="Segoe UI"/>
        <family val="2"/>
      </rPr>
      <t xml:space="preserve">de mate van buffering (keuze uit gebufferd en zwak gebufferd). </t>
    </r>
  </si>
  <si>
    <r>
      <t xml:space="preserve">Na het invullen van vraag 2 kan op basis van de antwoorden op vraag 2a en 2b een advies worden ingevuld voor deze vraag. </t>
    </r>
    <r>
      <rPr>
        <u/>
        <sz val="9"/>
        <color theme="1"/>
        <rFont val="Segoe UI"/>
        <family val="2"/>
      </rPr>
      <t>Het is belangrijk dat dit gebeurt in samenspraak met een ecoloog en indien relevant een hydroloog</t>
    </r>
    <r>
      <rPr>
        <sz val="9"/>
        <color theme="1"/>
        <rFont val="Segoe UI"/>
        <family val="2"/>
      </rPr>
      <t xml:space="preserve">. </t>
    </r>
  </si>
  <si>
    <t>In het advies moet ontbrekende data ook worden meegenomen. Als alle seinen op groen staan, maar een paar parameters niet zijn ingevuld dan is er alsnog een risico voor de waterkwaliteit.</t>
  </si>
  <si>
    <t>Het advies voor vraag 3 kan worden gegeven door een optie te kiezen uit het drop-down menu. Dit advies wordt automatisch overgenomen op het tabblad 'overzicht'. Hier is ook ruimte voor eventuele opmerkingen</t>
  </si>
  <si>
    <t>Dit zou bijvoorbeeld in een apart tabblad "opmerkingen" bijgehouden kunnen worden.</t>
  </si>
  <si>
    <r>
      <t>-</t>
    </r>
    <r>
      <rPr>
        <sz val="7"/>
        <color theme="1"/>
        <rFont val="Times New Roman"/>
        <family val="1"/>
      </rPr>
      <t xml:space="preserve">               </t>
    </r>
    <r>
      <rPr>
        <sz val="9"/>
        <color theme="1"/>
        <rFont val="Segoe UI"/>
        <family val="2"/>
      </rPr>
      <t>het is belangrijk dat het herleidbaar is waar alle ingevulde waarden op zijn gebaseerd. Welke jaren zijn gekozen om gemiddelde waterkwaliteitswaarden te berekenen? Welk meetpunt is genomen om de gemiddelde EKR te berekenen?</t>
    </r>
  </si>
  <si>
    <r>
      <rPr>
        <sz val="9"/>
        <color theme="1"/>
        <rFont val="Segoe UI"/>
        <family val="2"/>
      </rPr>
      <t>-</t>
    </r>
    <r>
      <rPr>
        <sz val="7"/>
        <color theme="1"/>
        <rFont val="Times New Roman"/>
        <family val="1"/>
      </rPr>
      <t xml:space="preserve">       </t>
    </r>
    <r>
      <rPr>
        <sz val="9"/>
        <color theme="1"/>
        <rFont val="Segoe UI"/>
        <family val="2"/>
      </rPr>
      <t xml:space="preserve"> </t>
    </r>
    <r>
      <rPr>
        <sz val="7"/>
        <color theme="1"/>
        <rFont val="Times New Roman"/>
        <family val="1"/>
      </rPr>
      <t xml:space="preserve"> </t>
    </r>
    <r>
      <rPr>
        <sz val="9"/>
        <color theme="1"/>
        <rFont val="Segoe UI"/>
        <family val="2"/>
      </rPr>
      <t xml:space="preserve"> </t>
    </r>
    <r>
      <rPr>
        <sz val="7"/>
        <color theme="1"/>
        <rFont val="Times New Roman"/>
        <family val="1"/>
      </rPr>
      <t xml:space="preserve"> </t>
    </r>
    <r>
      <rPr>
        <sz val="9"/>
        <color theme="1"/>
        <rFont val="Segoe UI"/>
        <family val="2"/>
      </rPr>
      <t xml:space="preserve">  het is belangrijk om goed bij te houden en te noteren of er grenswaarden zijn aangepast;</t>
    </r>
  </si>
  <si>
    <t xml:space="preserve">Dit afwegingskader kan worden gebruikt bij het maken van de afweging of inlaat van gebiedsvreemd water wel of niet wenselijk is in een periode van waterschaarste in zoete natuurgebieden. Of inlaat wel of niet wenselijk is is complex en </t>
  </si>
  <si>
    <t>afhankelijk van veel verschillende factoren, zoals de de duur, ernst en sequentie van droogte, de gevoeligheid, toestand en herstelvermogen van het ecosysteem, de kwaliteit van het beschikbare inlaatwater en karakteristieken van het gebied</t>
  </si>
  <si>
    <t xml:space="preserve">(inrichting, verblijftijd en grootte van het gebied). Dit afwegingskader is bedoeld als hulpmiddel en biedt praktische handvatten om inzicht te krijgen in de noodzaak tot inlaat en de risico's die gepaard gaan met het inlaten van gebiedsvreemd </t>
  </si>
  <si>
    <t xml:space="preserve">water in verschillende ecosysteemtypen. Om het afwegingskader behapbaar en overzichtelijk te houden zijn niet alle bovenstaande factoren meegenomen. Daarnaast moeten de gehanteerde grenswaarden voor waterkwaliteitsparameters </t>
  </si>
  <si>
    <t xml:space="preserve">worden gezien als indicatief. Zeker in stilstaande wateren is het effect van stoffen in inkomende waterstromen sterk afhankelijk van de nutriëntenbelasting en de verblijftijd, niet alleen van de concentratie in het inlaatwater. </t>
  </si>
  <si>
    <t xml:space="preserve">Effecten van inlaat zouden eigenlijk systeemspecifiek moeten worden beschouwd, op basis van een systeemanalyse waarbij een water- en stoffenbalans wordt opgesteld. </t>
  </si>
  <si>
    <t>Is inlaat gewenst, gebaseerd op de antwoorden op vraag 2 en 3?</t>
  </si>
  <si>
    <t>dominant bodemtype in gebied</t>
  </si>
  <si>
    <r>
      <t>·</t>
    </r>
    <r>
      <rPr>
        <sz val="7"/>
        <color theme="1"/>
        <rFont val="Times New Roman"/>
        <family val="1"/>
      </rPr>
      <t xml:space="preserve">        </t>
    </r>
    <r>
      <rPr>
        <sz val="9"/>
        <color theme="1"/>
        <rFont val="Segoe UI"/>
        <family val="2"/>
      </rPr>
      <t xml:space="preserve">het dominante bodemtype (keuze uit klei, zand, veen of gemengd). Het gaat daarbij om de bodem waar het inlaatwater mee in contact komt. Stel dat er een sloot is met zandbodem en oevers van veen, vul dan 'veen' in. Het inlaatwater </t>
    </r>
  </si>
  <si>
    <t xml:space="preserve">   komt immers vooral in contact met veen.</t>
  </si>
  <si>
    <t>Meest kwetsbare locaties: is de beek stromend, is de beek stilstaand, of dreigt de beek droog te vallen?</t>
  </si>
  <si>
    <t>Stilstaand</t>
  </si>
  <si>
    <t>Voorbeeld: leefgebied van de beekdonderpad/rivierdonderpad aanwezig</t>
  </si>
  <si>
    <t>Voorbeeld: leefgebied van de beekprik/rivierprik aanwezig</t>
  </si>
  <si>
    <t>Voorbeeld: leefgebied van de gewone bronlibel aanwezig</t>
  </si>
  <si>
    <t>gebied, zie tabblad: 'Toelichting'.</t>
  </si>
  <si>
    <t>Voorbeeld: leefgebied van kranswieren aanwezig</t>
  </si>
  <si>
    <t>Voorbeeld: leefgebied van grote/kleine modderkruiper aanwezig</t>
  </si>
  <si>
    <t>Voorbeeld: leefgebied van de groene glazenmaker aanwezig</t>
  </si>
  <si>
    <t>Voor hulp bij het selecteren van levensgemeenschappen en aandachtssoorten die relevant zijn voor het gebied, zie</t>
  </si>
  <si>
    <t>tabblad: 'Toelichting'.</t>
  </si>
  <si>
    <t xml:space="preserve">Voor hulp bij het invullen van de juiste EKR score en bij het selecteren van aandachtssoorten die relevant zijn voor het </t>
  </si>
  <si>
    <t>Voorbeeld: leefgebied van de sierlijke witsnuitlibel aanwezig</t>
  </si>
  <si>
    <t>Voorbeeld: leefgebied van de venglazenmaker aanwezig</t>
  </si>
  <si>
    <t>Voorbeeld: leefgebied van de heikikker aanwezig</t>
  </si>
  <si>
    <t>Voorbeeld: leefgebied van het veenhooibeestje aanwezig</t>
  </si>
  <si>
    <t>Voorbeeld: leefgebied van de kraanvogel aanwezig</t>
  </si>
  <si>
    <t>Voorbeeld: leefgebied van de hoogveenglanslibel aanwezig</t>
  </si>
  <si>
    <t>Voorbeeld: leefgebied van de moeraswespenorchis aanwezig</t>
  </si>
  <si>
    <t>Voorbeeld: leefgebied van de medicinale bloedzuiger aanwezig</t>
  </si>
  <si>
    <t>Voorbeeld: leefgebied van de wulp aanwezig</t>
  </si>
  <si>
    <t>Voorbeeld: leefgebied van het heideblauwtje aanwezig</t>
  </si>
  <si>
    <t>Voorbeeld: leefgebied van de heivlinder aanwezig</t>
  </si>
  <si>
    <t>Voorbeeld: leefgebied van het gentiaanblauwtje aanwezig</t>
  </si>
  <si>
    <t>Voorbeeld: leefgebied van goudveil aanwezig</t>
  </si>
  <si>
    <t>Voorbeeld: leefgebied van bospaardenstaart aanwezig</t>
  </si>
  <si>
    <t>Voorbeeld: leefgebied van kleine ijsvogelvlinder aanwezig</t>
  </si>
  <si>
    <t>Voorbeeld: leefgebied van de das aanwezig</t>
  </si>
  <si>
    <t>Voorbeeld: leefgebied van de hazelworm aanwezig</t>
  </si>
  <si>
    <t>Voorbeeld: leefgebied van het bont dikkopje aanwezig</t>
  </si>
  <si>
    <t>Voorbeeld: leefgebied van groenknolorchis aanwezig</t>
  </si>
  <si>
    <t>Voorbeeld: leefgebied van parnassia aanwezig</t>
  </si>
  <si>
    <t>Voorbeeld: leefgebied van geelhartje aanwezig</t>
  </si>
  <si>
    <t>Voorbeeld: leefgebied van het spiegeldikkopje aanwezig</t>
  </si>
  <si>
    <t>Voorbeeld: leefgebied van het bruin blauwtje aanwezig</t>
  </si>
  <si>
    <t>Voorbeeld: leefgebied van de kleine parelmoervlinder aanwezig</t>
  </si>
  <si>
    <t>Voorbeeld: leefgebied van het pimpernelblauwtje aanwezig</t>
  </si>
  <si>
    <t>Voorbeeld: leefgebied van de vleeskleurige orchis aanwezig</t>
  </si>
  <si>
    <t>Voorbeeld: leefgebied van de wilde kievitsbloem aanwezig</t>
  </si>
  <si>
    <t>Voorbeeld: leefgebied van polei aanwezig</t>
  </si>
  <si>
    <t>Voorbeeld: leefgebied van het geelsprietdikkopje aanwezig</t>
  </si>
  <si>
    <t>Voorbeeld: leefgebied van de grutto aanwezig</t>
  </si>
  <si>
    <t>Voorbeeld: leefgebied van de kemphaan aanwezig</t>
  </si>
  <si>
    <t>Hier moeten een aantal vragen worden beantwoord om na te gaan hoe - hydrologisch gezien - dringend het is om water in te laten. Deze vragen zijn enkel relevant op het moment dat er sprake is van droogte en de afweging moet worden gemaakt</t>
  </si>
  <si>
    <t>hydrologische voorwaarden (enkel in te vullen als er daadwerkelijk sprake is van droogte en de afweging om in te laten moet worden gemaakt)</t>
  </si>
  <si>
    <t>Bijvoorbeeld: peil zakt uit / waterlichaam dreigt droog te vallen of staat al droog</t>
  </si>
  <si>
    <t>Bijvoorbeeld: peil zakt ver uit</t>
  </si>
  <si>
    <t>inlaat om lekkage in scheidende lagen (bijvoorbeeld een gliedelaag) te voorkomen</t>
  </si>
  <si>
    <t>inlaat van gebiedsvreemd bluswater om een natuurbrand te blussen</t>
  </si>
  <si>
    <t>Het gaat om de situatie in een reguliere zomer, dus een normale zomer zonder extreme droogte.</t>
  </si>
  <si>
    <t>Instructies: voor meer uitleg, zie</t>
  </si>
  <si>
    <t xml:space="preserve">        -     niet inlaten. Inlaat levert een groot risico op voor de waterkwaliteit. In dit geval is er maatwerk nodig. Er moet met een expert worden gekeken of inlaat acceptabel is</t>
  </si>
  <si>
    <r>
      <t>-</t>
    </r>
    <r>
      <rPr>
        <sz val="7"/>
        <color theme="1"/>
        <rFont val="Times New Roman"/>
        <family val="1"/>
      </rPr>
      <t xml:space="preserve">       </t>
    </r>
    <r>
      <rPr>
        <sz val="9"/>
        <color theme="1"/>
        <rFont val="Segoe UI"/>
        <family val="2"/>
      </rPr>
      <t>hoeveel wordt er in een reguliere zomer ingelaten?</t>
    </r>
    <r>
      <rPr>
        <sz val="8"/>
        <color theme="1"/>
        <rFont val="Segoe UI"/>
        <family val="2"/>
      </rPr>
      <t> </t>
    </r>
    <r>
      <rPr>
        <sz val="9"/>
        <color theme="1"/>
        <rFont val="Segoe UI"/>
        <family val="2"/>
      </rPr>
      <t>I</t>
    </r>
    <r>
      <rPr>
        <sz val="8"/>
        <color theme="1"/>
        <rFont val="Segoe UI"/>
        <family val="2"/>
      </rPr>
      <t>n</t>
    </r>
    <r>
      <rPr>
        <sz val="9"/>
        <color theme="1"/>
        <rFont val="Segoe UI"/>
        <family val="2"/>
      </rPr>
      <t xml:space="preserve"> </t>
    </r>
    <r>
      <rPr>
        <sz val="8"/>
        <color theme="1"/>
        <rFont val="Segoe UI"/>
        <family val="2"/>
      </rPr>
      <t>s</t>
    </r>
    <r>
      <rPr>
        <sz val="9"/>
        <color theme="1"/>
        <rFont val="Segoe UI"/>
        <family val="2"/>
      </rPr>
      <t>y</t>
    </r>
    <r>
      <rPr>
        <sz val="8"/>
        <color theme="1"/>
        <rFont val="Segoe UI"/>
        <family val="2"/>
      </rPr>
      <t>s</t>
    </r>
    <r>
      <rPr>
        <sz val="9"/>
        <color theme="1"/>
        <rFont val="Segoe UI"/>
        <family val="2"/>
      </rPr>
      <t>t</t>
    </r>
    <r>
      <rPr>
        <sz val="8"/>
        <color theme="1"/>
        <rFont val="Segoe UI"/>
        <family val="2"/>
      </rPr>
      <t>e</t>
    </r>
    <r>
      <rPr>
        <sz val="9"/>
        <color theme="1"/>
        <rFont val="Segoe UI"/>
        <family val="2"/>
      </rPr>
      <t>m</t>
    </r>
    <r>
      <rPr>
        <sz val="8"/>
        <color theme="1"/>
        <rFont val="Segoe UI"/>
        <family val="2"/>
      </rPr>
      <t>e</t>
    </r>
    <r>
      <rPr>
        <sz val="9"/>
        <color theme="1"/>
        <rFont val="Segoe UI"/>
        <family val="2"/>
      </rPr>
      <t>n</t>
    </r>
    <r>
      <rPr>
        <sz val="8"/>
        <color theme="1"/>
        <rFont val="Segoe UI"/>
        <family val="2"/>
      </rPr>
      <t xml:space="preserve"> </t>
    </r>
    <r>
      <rPr>
        <sz val="9"/>
        <color theme="1"/>
        <rFont val="Segoe UI"/>
        <family val="2"/>
      </rPr>
      <t>w</t>
    </r>
    <r>
      <rPr>
        <sz val="8"/>
        <color theme="1"/>
        <rFont val="Segoe UI"/>
        <family val="2"/>
      </rPr>
      <t>a</t>
    </r>
    <r>
      <rPr>
        <sz val="9"/>
        <color theme="1"/>
        <rFont val="Segoe UI"/>
        <family val="2"/>
      </rPr>
      <t>a</t>
    </r>
    <r>
      <rPr>
        <sz val="8"/>
        <color theme="1"/>
        <rFont val="Segoe UI"/>
        <family val="2"/>
      </rPr>
      <t>r</t>
    </r>
    <r>
      <rPr>
        <sz val="9"/>
        <color theme="1"/>
        <rFont val="Segoe UI"/>
        <family val="2"/>
      </rPr>
      <t>i</t>
    </r>
    <r>
      <rPr>
        <sz val="8"/>
        <color theme="1"/>
        <rFont val="Segoe UI"/>
        <family val="2"/>
      </rPr>
      <t>n</t>
    </r>
    <r>
      <rPr>
        <sz val="9"/>
        <color theme="1"/>
        <rFont val="Segoe UI"/>
        <family val="2"/>
      </rPr>
      <t xml:space="preserve"> </t>
    </r>
    <r>
      <rPr>
        <sz val="8"/>
        <color theme="1"/>
        <rFont val="Segoe UI"/>
        <family val="2"/>
      </rPr>
      <t>a</t>
    </r>
    <r>
      <rPr>
        <sz val="9"/>
        <color theme="1"/>
        <rFont val="Segoe UI"/>
        <family val="2"/>
      </rPr>
      <t>l</t>
    </r>
    <r>
      <rPr>
        <sz val="8"/>
        <color theme="1"/>
        <rFont val="Segoe UI"/>
        <family val="2"/>
      </rPr>
      <t xml:space="preserve"> </t>
    </r>
    <r>
      <rPr>
        <sz val="9"/>
        <color theme="1"/>
        <rFont val="Segoe UI"/>
        <family val="2"/>
      </rPr>
      <t>v</t>
    </r>
    <r>
      <rPr>
        <sz val="8"/>
        <color theme="1"/>
        <rFont val="Segoe UI"/>
        <family val="2"/>
      </rPr>
      <t>e</t>
    </r>
    <r>
      <rPr>
        <sz val="9"/>
        <color theme="1"/>
        <rFont val="Segoe UI"/>
        <family val="2"/>
      </rPr>
      <t>e</t>
    </r>
    <r>
      <rPr>
        <sz val="8"/>
        <color theme="1"/>
        <rFont val="Segoe UI"/>
        <family val="2"/>
      </rPr>
      <t>l</t>
    </r>
    <r>
      <rPr>
        <sz val="9"/>
        <color theme="1"/>
        <rFont val="Segoe UI"/>
        <family val="2"/>
      </rPr>
      <t xml:space="preserve"> </t>
    </r>
    <r>
      <rPr>
        <sz val="8"/>
        <color theme="1"/>
        <rFont val="Segoe UI"/>
        <family val="2"/>
      </rPr>
      <t>w</t>
    </r>
    <r>
      <rPr>
        <sz val="9"/>
        <color theme="1"/>
        <rFont val="Segoe UI"/>
        <family val="2"/>
      </rPr>
      <t>o</t>
    </r>
    <r>
      <rPr>
        <sz val="8"/>
        <color theme="1"/>
        <rFont val="Segoe UI"/>
        <family val="2"/>
      </rPr>
      <t>r</t>
    </r>
    <r>
      <rPr>
        <sz val="9"/>
        <color theme="1"/>
        <rFont val="Segoe UI"/>
        <family val="2"/>
      </rPr>
      <t>d</t>
    </r>
    <r>
      <rPr>
        <sz val="8"/>
        <color theme="1"/>
        <rFont val="Segoe UI"/>
        <family val="2"/>
      </rPr>
      <t>t</t>
    </r>
    <r>
      <rPr>
        <sz val="9"/>
        <color theme="1"/>
        <rFont val="Segoe UI"/>
        <family val="2"/>
      </rPr>
      <t xml:space="preserve"> </t>
    </r>
    <r>
      <rPr>
        <sz val="8"/>
        <color theme="1"/>
        <rFont val="Segoe UI"/>
        <family val="2"/>
      </rPr>
      <t>i</t>
    </r>
    <r>
      <rPr>
        <sz val="9"/>
        <color theme="1"/>
        <rFont val="Segoe UI"/>
        <family val="2"/>
      </rPr>
      <t>n</t>
    </r>
    <r>
      <rPr>
        <sz val="8"/>
        <color theme="1"/>
        <rFont val="Segoe UI"/>
        <family val="2"/>
      </rPr>
      <t>g</t>
    </r>
    <r>
      <rPr>
        <sz val="9"/>
        <color theme="1"/>
        <rFont val="Segoe UI"/>
        <family val="2"/>
      </rPr>
      <t>e</t>
    </r>
    <r>
      <rPr>
        <sz val="8"/>
        <color theme="1"/>
        <rFont val="Segoe UI"/>
        <family val="2"/>
      </rPr>
      <t>l</t>
    </r>
    <r>
      <rPr>
        <sz val="9"/>
        <color theme="1"/>
        <rFont val="Segoe UI"/>
        <family val="2"/>
      </rPr>
      <t>a</t>
    </r>
    <r>
      <rPr>
        <sz val="8"/>
        <color theme="1"/>
        <rFont val="Segoe UI"/>
        <family val="2"/>
      </rPr>
      <t>t</t>
    </r>
    <r>
      <rPr>
        <sz val="9"/>
        <color theme="1"/>
        <rFont val="Segoe UI"/>
        <family val="2"/>
      </rPr>
      <t>e</t>
    </r>
    <r>
      <rPr>
        <sz val="8"/>
        <color theme="1"/>
        <rFont val="Segoe UI"/>
        <family val="2"/>
      </rPr>
      <t>n</t>
    </r>
    <r>
      <rPr>
        <sz val="9"/>
        <color theme="1"/>
        <rFont val="Segoe UI"/>
        <family val="2"/>
      </rPr>
      <t xml:space="preserve"> </t>
    </r>
    <r>
      <rPr>
        <sz val="8"/>
        <color theme="1"/>
        <rFont val="Segoe UI"/>
        <family val="2"/>
      </rPr>
      <t>z</t>
    </r>
    <r>
      <rPr>
        <sz val="9"/>
        <color theme="1"/>
        <rFont val="Segoe UI"/>
        <family val="2"/>
      </rPr>
      <t>o</t>
    </r>
    <r>
      <rPr>
        <sz val="8"/>
        <color theme="1"/>
        <rFont val="Segoe UI"/>
        <family val="2"/>
      </rPr>
      <t>n</t>
    </r>
    <r>
      <rPr>
        <sz val="9"/>
        <color theme="1"/>
        <rFont val="Segoe UI"/>
        <family val="2"/>
      </rPr>
      <t>d</t>
    </r>
    <r>
      <rPr>
        <sz val="8"/>
        <color theme="1"/>
        <rFont val="Segoe UI"/>
        <family val="2"/>
      </rPr>
      <t>e</t>
    </r>
    <r>
      <rPr>
        <sz val="9"/>
        <color theme="1"/>
        <rFont val="Segoe UI"/>
        <family val="2"/>
      </rPr>
      <t>r</t>
    </r>
    <r>
      <rPr>
        <sz val="8"/>
        <color theme="1"/>
        <rFont val="Segoe UI"/>
        <family val="2"/>
      </rPr>
      <t xml:space="preserve"> </t>
    </r>
    <r>
      <rPr>
        <sz val="9"/>
        <color theme="1"/>
        <rFont val="Segoe UI"/>
        <family val="2"/>
      </rPr>
      <t>d</t>
    </r>
    <r>
      <rPr>
        <sz val="8"/>
        <color theme="1"/>
        <rFont val="Segoe UI"/>
        <family val="2"/>
      </rPr>
      <t>r</t>
    </r>
    <r>
      <rPr>
        <sz val="9"/>
        <color theme="1"/>
        <rFont val="Segoe UI"/>
        <family val="2"/>
      </rPr>
      <t>o</t>
    </r>
    <r>
      <rPr>
        <sz val="8"/>
        <color theme="1"/>
        <rFont val="Segoe UI"/>
        <family val="2"/>
      </rPr>
      <t>o</t>
    </r>
    <r>
      <rPr>
        <sz val="9"/>
        <color theme="1"/>
        <rFont val="Segoe UI"/>
        <family val="2"/>
      </rPr>
      <t>g</t>
    </r>
    <r>
      <rPr>
        <sz val="8"/>
        <color theme="1"/>
        <rFont val="Segoe UI"/>
        <family val="2"/>
      </rPr>
      <t>t</t>
    </r>
    <r>
      <rPr>
        <sz val="9"/>
        <color theme="1"/>
        <rFont val="Segoe UI"/>
        <family val="2"/>
      </rPr>
      <t>e</t>
    </r>
    <r>
      <rPr>
        <sz val="8"/>
        <color theme="1"/>
        <rFont val="Segoe UI"/>
        <family val="2"/>
      </rPr>
      <t xml:space="preserve"> </t>
    </r>
    <r>
      <rPr>
        <sz val="9"/>
        <color theme="1"/>
        <rFont val="Segoe UI"/>
        <family val="2"/>
      </rPr>
      <t>z</t>
    </r>
    <r>
      <rPr>
        <sz val="8"/>
        <color theme="1"/>
        <rFont val="Segoe UI"/>
        <family val="2"/>
      </rPr>
      <t>i</t>
    </r>
    <r>
      <rPr>
        <sz val="9"/>
        <color theme="1"/>
        <rFont val="Segoe UI"/>
        <family val="2"/>
      </rPr>
      <t>j</t>
    </r>
    <r>
      <rPr>
        <sz val="8"/>
        <color theme="1"/>
        <rFont val="Segoe UI"/>
        <family val="2"/>
      </rPr>
      <t>n</t>
    </r>
    <r>
      <rPr>
        <sz val="9"/>
        <color theme="1"/>
        <rFont val="Segoe UI"/>
        <family val="2"/>
      </rPr>
      <t xml:space="preserve"> </t>
    </r>
    <r>
      <rPr>
        <sz val="8"/>
        <color theme="1"/>
        <rFont val="Segoe UI"/>
        <family val="2"/>
      </rPr>
      <t>d</t>
    </r>
    <r>
      <rPr>
        <sz val="9"/>
        <color theme="1"/>
        <rFont val="Segoe UI"/>
        <family val="2"/>
      </rPr>
      <t>e</t>
    </r>
    <r>
      <rPr>
        <sz val="8"/>
        <color theme="1"/>
        <rFont val="Segoe UI"/>
        <family val="2"/>
      </rPr>
      <t xml:space="preserve"> </t>
    </r>
    <r>
      <rPr>
        <sz val="9"/>
        <color theme="1"/>
        <rFont val="Segoe UI"/>
        <family val="2"/>
      </rPr>
      <t>r</t>
    </r>
    <r>
      <rPr>
        <sz val="8"/>
        <color theme="1"/>
        <rFont val="Segoe UI"/>
        <family val="2"/>
      </rPr>
      <t>i</t>
    </r>
    <r>
      <rPr>
        <sz val="9"/>
        <color theme="1"/>
        <rFont val="Segoe UI"/>
        <family val="2"/>
      </rPr>
      <t>s</t>
    </r>
    <r>
      <rPr>
        <sz val="8"/>
        <color theme="1"/>
        <rFont val="Segoe UI"/>
        <family val="2"/>
      </rPr>
      <t>i</t>
    </r>
    <r>
      <rPr>
        <sz val="9"/>
        <color theme="1"/>
        <rFont val="Segoe UI"/>
        <family val="2"/>
      </rPr>
      <t>c</t>
    </r>
    <r>
      <rPr>
        <sz val="8"/>
        <color theme="1"/>
        <rFont val="Segoe UI"/>
        <family val="2"/>
      </rPr>
      <t>o</t>
    </r>
    <r>
      <rPr>
        <sz val="9"/>
        <color theme="1"/>
        <rFont val="Segoe UI"/>
        <family val="2"/>
      </rPr>
      <t>'</t>
    </r>
    <r>
      <rPr>
        <sz val="8"/>
        <color theme="1"/>
        <rFont val="Segoe UI"/>
        <family val="2"/>
      </rPr>
      <t>s</t>
    </r>
    <r>
      <rPr>
        <sz val="9"/>
        <color theme="1"/>
        <rFont val="Segoe UI"/>
        <family val="2"/>
      </rPr>
      <t xml:space="preserve"> </t>
    </r>
    <r>
      <rPr>
        <sz val="8"/>
        <color theme="1"/>
        <rFont val="Segoe UI"/>
        <family val="2"/>
      </rPr>
      <t>k</t>
    </r>
    <r>
      <rPr>
        <sz val="9"/>
        <color theme="1"/>
        <rFont val="Segoe UI"/>
        <family val="2"/>
      </rPr>
      <t>l</t>
    </r>
    <r>
      <rPr>
        <sz val="8"/>
        <color theme="1"/>
        <rFont val="Segoe UI"/>
        <family val="2"/>
      </rPr>
      <t>e</t>
    </r>
    <r>
      <rPr>
        <sz val="9"/>
        <color theme="1"/>
        <rFont val="Segoe UI"/>
        <family val="2"/>
      </rPr>
      <t>i</t>
    </r>
    <r>
      <rPr>
        <sz val="8"/>
        <color theme="1"/>
        <rFont val="Segoe UI"/>
        <family val="2"/>
      </rPr>
      <t>n</t>
    </r>
    <r>
      <rPr>
        <sz val="9"/>
        <color theme="1"/>
        <rFont val="Segoe UI"/>
        <family val="2"/>
      </rPr>
      <t>e</t>
    </r>
    <r>
      <rPr>
        <sz val="8"/>
        <color theme="1"/>
        <rFont val="Segoe UI"/>
        <family val="2"/>
      </rPr>
      <t>r</t>
    </r>
    <r>
      <rPr>
        <sz val="9"/>
        <color theme="1"/>
        <rFont val="Segoe UI"/>
        <family val="2"/>
      </rPr>
      <t xml:space="preserve"> </t>
    </r>
    <r>
      <rPr>
        <sz val="8"/>
        <color theme="1"/>
        <rFont val="Segoe UI"/>
        <family val="2"/>
      </rPr>
      <t>d</t>
    </r>
    <r>
      <rPr>
        <sz val="9"/>
        <color theme="1"/>
        <rFont val="Segoe UI"/>
        <family val="2"/>
      </rPr>
      <t>a</t>
    </r>
    <r>
      <rPr>
        <sz val="8"/>
        <color theme="1"/>
        <rFont val="Segoe UI"/>
        <family val="2"/>
      </rPr>
      <t>n</t>
    </r>
    <r>
      <rPr>
        <sz val="9"/>
        <color theme="1"/>
        <rFont val="Segoe UI"/>
        <family val="2"/>
      </rPr>
      <t xml:space="preserve"> </t>
    </r>
    <r>
      <rPr>
        <sz val="8"/>
        <color theme="1"/>
        <rFont val="Segoe UI"/>
        <family val="2"/>
      </rPr>
      <t>i</t>
    </r>
    <r>
      <rPr>
        <sz val="9"/>
        <color theme="1"/>
        <rFont val="Segoe UI"/>
        <family val="2"/>
      </rPr>
      <t>n</t>
    </r>
    <r>
      <rPr>
        <sz val="8"/>
        <color theme="1"/>
        <rFont val="Segoe UI"/>
        <family val="2"/>
      </rPr>
      <t xml:space="preserve"> </t>
    </r>
    <r>
      <rPr>
        <sz val="9"/>
        <color theme="1"/>
        <rFont val="Segoe UI"/>
        <family val="2"/>
      </rPr>
      <t>s</t>
    </r>
    <r>
      <rPr>
        <sz val="8"/>
        <color theme="1"/>
        <rFont val="Segoe UI"/>
        <family val="2"/>
      </rPr>
      <t>y</t>
    </r>
    <r>
      <rPr>
        <sz val="9"/>
        <color theme="1"/>
        <rFont val="Segoe UI"/>
        <family val="2"/>
      </rPr>
      <t>s</t>
    </r>
    <r>
      <rPr>
        <sz val="8"/>
        <color theme="1"/>
        <rFont val="Segoe UI"/>
        <family val="2"/>
      </rPr>
      <t>t</t>
    </r>
    <r>
      <rPr>
        <sz val="9"/>
        <color theme="1"/>
        <rFont val="Segoe UI"/>
        <family val="2"/>
      </rPr>
      <t>e</t>
    </r>
    <r>
      <rPr>
        <sz val="8"/>
        <color theme="1"/>
        <rFont val="Segoe UI"/>
        <family val="2"/>
      </rPr>
      <t>m</t>
    </r>
    <r>
      <rPr>
        <sz val="9"/>
        <color theme="1"/>
        <rFont val="Segoe UI"/>
        <family val="2"/>
      </rPr>
      <t>e</t>
    </r>
    <r>
      <rPr>
        <sz val="8"/>
        <color theme="1"/>
        <rFont val="Segoe UI"/>
        <family val="2"/>
      </rPr>
      <t>n</t>
    </r>
    <r>
      <rPr>
        <sz val="9"/>
        <color theme="1"/>
        <rFont val="Segoe UI"/>
        <family val="2"/>
      </rPr>
      <t xml:space="preserve"> </t>
    </r>
    <r>
      <rPr>
        <sz val="8"/>
        <color theme="1"/>
        <rFont val="Segoe UI"/>
        <family val="2"/>
      </rPr>
      <t>w</t>
    </r>
    <r>
      <rPr>
        <sz val="9"/>
        <color theme="1"/>
        <rFont val="Segoe UI"/>
        <family val="2"/>
      </rPr>
      <t>a</t>
    </r>
    <r>
      <rPr>
        <sz val="8"/>
        <color theme="1"/>
        <rFont val="Segoe UI"/>
        <family val="2"/>
      </rPr>
      <t>a</t>
    </r>
    <r>
      <rPr>
        <sz val="9"/>
        <color theme="1"/>
        <rFont val="Segoe UI"/>
        <family val="2"/>
      </rPr>
      <t>r</t>
    </r>
    <r>
      <rPr>
        <sz val="8"/>
        <color theme="1"/>
        <rFont val="Segoe UI"/>
        <family val="2"/>
      </rPr>
      <t>i</t>
    </r>
    <r>
      <rPr>
        <sz val="9"/>
        <color theme="1"/>
        <rFont val="Segoe UI"/>
        <family val="2"/>
      </rPr>
      <t>n</t>
    </r>
    <r>
      <rPr>
        <sz val="8"/>
        <color theme="1"/>
        <rFont val="Segoe UI"/>
        <family val="2"/>
      </rPr>
      <t xml:space="preserve"> </t>
    </r>
    <r>
      <rPr>
        <sz val="9"/>
        <color theme="1"/>
        <rFont val="Segoe UI"/>
        <family val="2"/>
      </rPr>
      <t>z</t>
    </r>
    <r>
      <rPr>
        <sz val="8"/>
        <color theme="1"/>
        <rFont val="Segoe UI"/>
        <family val="2"/>
      </rPr>
      <t>e</t>
    </r>
    <r>
      <rPr>
        <sz val="9"/>
        <color theme="1"/>
        <rFont val="Segoe UI"/>
        <family val="2"/>
      </rPr>
      <t>l</t>
    </r>
    <r>
      <rPr>
        <sz val="8"/>
        <color theme="1"/>
        <rFont val="Segoe UI"/>
        <family val="2"/>
      </rPr>
      <t>d</t>
    </r>
    <r>
      <rPr>
        <sz val="9"/>
        <color theme="1"/>
        <rFont val="Segoe UI"/>
        <family val="2"/>
      </rPr>
      <t>e</t>
    </r>
    <r>
      <rPr>
        <sz val="8"/>
        <color theme="1"/>
        <rFont val="Segoe UI"/>
        <family val="2"/>
      </rPr>
      <t>n</t>
    </r>
    <r>
      <rPr>
        <sz val="9"/>
        <color theme="1"/>
        <rFont val="Segoe UI"/>
        <family val="2"/>
      </rPr>
      <t xml:space="preserve"> </t>
    </r>
    <r>
      <rPr>
        <sz val="8"/>
        <color theme="1"/>
        <rFont val="Segoe UI"/>
        <family val="2"/>
      </rPr>
      <t>t</t>
    </r>
    <r>
      <rPr>
        <sz val="9"/>
        <color theme="1"/>
        <rFont val="Segoe UI"/>
        <family val="2"/>
      </rPr>
      <t>o</t>
    </r>
    <r>
      <rPr>
        <sz val="8"/>
        <color theme="1"/>
        <rFont val="Segoe UI"/>
        <family val="2"/>
      </rPr>
      <t>t</t>
    </r>
    <r>
      <rPr>
        <sz val="9"/>
        <color theme="1"/>
        <rFont val="Segoe UI"/>
        <family val="2"/>
      </rPr>
      <t xml:space="preserve"> </t>
    </r>
    <r>
      <rPr>
        <sz val="8"/>
        <color theme="1"/>
        <rFont val="Segoe UI"/>
        <family val="2"/>
      </rPr>
      <t>n</t>
    </r>
    <r>
      <rPr>
        <sz val="9"/>
        <color theme="1"/>
        <rFont val="Segoe UI"/>
        <family val="2"/>
      </rPr>
      <t>o</t>
    </r>
    <r>
      <rPr>
        <sz val="8"/>
        <color theme="1"/>
        <rFont val="Segoe UI"/>
        <family val="2"/>
      </rPr>
      <t>o</t>
    </r>
    <r>
      <rPr>
        <sz val="9"/>
        <color theme="1"/>
        <rFont val="Segoe UI"/>
        <family val="2"/>
      </rPr>
      <t>i</t>
    </r>
    <r>
      <rPr>
        <sz val="8"/>
        <color theme="1"/>
        <rFont val="Segoe UI"/>
        <family val="2"/>
      </rPr>
      <t>t</t>
    </r>
    <r>
      <rPr>
        <sz val="9"/>
        <color theme="1"/>
        <rFont val="Segoe UI"/>
        <family val="2"/>
      </rPr>
      <t xml:space="preserve"> </t>
    </r>
    <r>
      <rPr>
        <sz val="8"/>
        <color theme="1"/>
        <rFont val="Segoe UI"/>
        <family val="2"/>
      </rPr>
      <t>w</t>
    </r>
    <r>
      <rPr>
        <sz val="9"/>
        <color theme="1"/>
        <rFont val="Segoe UI"/>
        <family val="2"/>
      </rPr>
      <t>o</t>
    </r>
    <r>
      <rPr>
        <sz val="8"/>
        <color theme="1"/>
        <rFont val="Segoe UI"/>
        <family val="2"/>
      </rPr>
      <t>r</t>
    </r>
    <r>
      <rPr>
        <sz val="9"/>
        <color theme="1"/>
        <rFont val="Segoe UI"/>
        <family val="2"/>
      </rPr>
      <t>d</t>
    </r>
    <r>
      <rPr>
        <sz val="8"/>
        <color theme="1"/>
        <rFont val="Segoe UI"/>
        <family val="2"/>
      </rPr>
      <t>t</t>
    </r>
    <r>
      <rPr>
        <sz val="9"/>
        <color theme="1"/>
        <rFont val="Segoe UI"/>
        <family val="2"/>
      </rPr>
      <t xml:space="preserve"> </t>
    </r>
    <r>
      <rPr>
        <sz val="8"/>
        <color theme="1"/>
        <rFont val="Segoe UI"/>
        <family val="2"/>
      </rPr>
      <t>i</t>
    </r>
    <r>
      <rPr>
        <sz val="9"/>
        <color theme="1"/>
        <rFont val="Segoe UI"/>
        <family val="2"/>
      </rPr>
      <t>n</t>
    </r>
    <r>
      <rPr>
        <sz val="8"/>
        <color theme="1"/>
        <rFont val="Segoe UI"/>
        <family val="2"/>
      </rPr>
      <t>g</t>
    </r>
    <r>
      <rPr>
        <sz val="9"/>
        <color theme="1"/>
        <rFont val="Segoe UI"/>
        <family val="2"/>
      </rPr>
      <t>e</t>
    </r>
    <r>
      <rPr>
        <sz val="8"/>
        <color theme="1"/>
        <rFont val="Segoe UI"/>
        <family val="2"/>
      </rPr>
      <t>l</t>
    </r>
    <r>
      <rPr>
        <sz val="9"/>
        <color theme="1"/>
        <rFont val="Segoe UI"/>
        <family val="2"/>
      </rPr>
      <t>a</t>
    </r>
    <r>
      <rPr>
        <sz val="8"/>
        <color theme="1"/>
        <rFont val="Segoe UI"/>
        <family val="2"/>
      </rPr>
      <t>t</t>
    </r>
    <r>
      <rPr>
        <sz val="9"/>
        <color theme="1"/>
        <rFont val="Segoe UI"/>
        <family val="2"/>
      </rPr>
      <t>e</t>
    </r>
    <r>
      <rPr>
        <sz val="8"/>
        <color theme="1"/>
        <rFont val="Segoe UI"/>
        <family val="2"/>
      </rPr>
      <t>n</t>
    </r>
  </si>
  <si>
    <r>
      <t>-</t>
    </r>
    <r>
      <rPr>
        <sz val="7"/>
        <color theme="1"/>
        <rFont val="Times New Roman"/>
        <family val="1"/>
      </rPr>
      <t xml:space="preserve">       </t>
    </r>
    <r>
      <rPr>
        <sz val="9"/>
        <color theme="1"/>
        <rFont val="Segoe UI"/>
        <family val="2"/>
      </rPr>
      <t xml:space="preserve">wat is de primaire waterbron van het gebied (dominante bron in de zomer)? Het gaat erom waar het water normaal gesproken hoofdzakelijk vandaan komt, op basis hiervan kan op grove wijze worden beoordeeld of inlaat een risico is. </t>
    </r>
  </si>
  <si>
    <t>Als er meerdere bronnen zijn, vul dan de belangrijkste in.</t>
  </si>
  <si>
    <t>ondergrens</t>
  </si>
  <si>
    <t>bovengrens</t>
  </si>
  <si>
    <t>R13</t>
  </si>
  <si>
    <t>R14</t>
  </si>
  <si>
    <t>- watertemperatuur: deze mag niet te hoog zijn in het inlaatwater</t>
  </si>
  <si>
    <t>dan levert dit een groot risico op voor de soorten in het systeem en processen die optreden</t>
  </si>
  <si>
    <t>- afwijkende geur inlaatwater. Een afwijkende geur van het inlaatwater kan wijzen op vervuiling of andere waterkwaliteitsproblemen, inlaat is daarmee risicovol</t>
  </si>
  <si>
    <t>- afwijkende kleur inlaatwater. Dit betreft een visuele check van het inlaatwater, als het water bijvoorbeeld een bruine of andere afwijkende kleur heeft, die wellicht wijst op vervuiling, dan is inlaten risicovol</t>
  </si>
  <si>
    <t>- blauwalg in inlaatwater. Het inlaten van water met blauwalg is risicovol voor de ecologie. Blauwalg kan worden vastgesteld door metingen, maar bijvoorbeeld ook door de aanwezigheid van een drijflaag</t>
  </si>
  <si>
    <t xml:space="preserve">- EGV: het Elektrisch Geleidingsvermogen is een maat voor de ionenhuishouding. Stel, deze is zeer laag, bijvoorbeeld 80, in het gebiedseigenwater (wat wijst op een systeem dat vooral door regenwater wordt gevoed) en 500 in het inlaatwater, </t>
  </si>
  <si>
    <t xml:space="preserve">Instructies: veldparameters zijn parameters die ingevuld kunnen worden tijdens een extreme </t>
  </si>
  <si>
    <t>droogte en de beheerder voor het dilemma staat of er wel of niet ingelaten moet worden. Ze</t>
  </si>
  <si>
    <t>geven inzicht in de actuele toestand van het inlaatwater. Hier kunnen nog aanvullende aandachts-</t>
  </si>
  <si>
    <t>punten naar voren, bijvoorbeeld als het water vervuild is. Het invullen van veldparameters is tevens</t>
  </si>
  <si>
    <t>aan te raden als er weinig langjarige gegevens zijn van het inlaatwater. Voor hulp bij het invullen,</t>
  </si>
  <si>
    <t>Instructies: vul de blauwe velden in. Het is niet verplicht om alle velden in te vullen, maar</t>
  </si>
  <si>
    <t>maar voor een goed advies is het belangrijk dat er zoveel mogelijk waarden worden ingevuld.</t>
  </si>
  <si>
    <t>De gebruiker maakt aan de hand van de toets in vraag 3a en 3b de afweging of er sterke argumenten zijn om geen water in te laten, of dat de kans op schade door inlaat laag wordt ingeschat. Hieronder volgen enkele handvatten:</t>
  </si>
  <si>
    <t xml:space="preserve">-      bij de beoordeling of inlaat wel of niet risicovol is moet goed worden gekeken naar de aandachtspunten en in hoeverre deze in de praktijk een risico vormen. Het is niet automatisch zo dat hoe meer aandachtspunten er zijn, hoe groter het </t>
  </si>
  <si>
    <t>risico is om in te laten. Houd bij de beoordeling rekening met het volgende:</t>
  </si>
  <si>
    <t>- hoeveel water zal er naar verwachting worden ingelaten? Als er een groot debiet wordt ingelaten in vergelijking met de hoeveelheid water in het gebied dan is het risico groot. Er komt dan een grote vracht aan stoffen binnen</t>
  </si>
  <si>
    <t>- is de concentratie in het inlaatwater veel hoger dan in het gebiedseigenwater, of veel hoger dan de grenswaarde, dan is het risico groter dan als de waarden weinig van elkaar verschillen</t>
  </si>
  <si>
    <t>- zijn er stoffen die specifiek voor het gebied een knelpunt vormen? Als voor deze stoffen de grenswaarde wordt overschreden is dit een risico</t>
  </si>
  <si>
    <t>op wat er is ingevuld hierboven. Voor hulp bij het</t>
  </si>
  <si>
    <t>uitwerking staat niet in dit afwegingskader. Voor brakke en zoute systemen is een apart afwegingskader ontwikkeld, zie https://www.stowa.nl/publicaties/afwegingskader-zoet-zout-dynamiek-huidige-beheerpraktijk</t>
  </si>
  <si>
    <t>Instructie: dit tabblad geeft een overzicht van alle KRW doeltypen,</t>
  </si>
  <si>
    <t>met daarbij de indeling in de verschillende ecosysteemtypen in</t>
  </si>
  <si>
    <t>het afwegingskader. In kolom D staat op welk tabblad ieder</t>
  </si>
  <si>
    <t>ecosysteemtype behandeld wordt. Op dit tabblad kunnen, na het</t>
  </si>
  <si>
    <t>beantwoorden van vraag 1 op het tabblad 'Overzicht', vraag 2 en</t>
  </si>
  <si>
    <t>https://wkp.rws.nl/geoviewer/water-guideline-views/Oppervlaktewater_vlak_lijn_groep</t>
  </si>
  <si>
    <t>(er is ook een optie nvt beschikbaar als het niet gaat om een KRW watertype). Voor hulp bij het</t>
  </si>
  <si>
    <t>3 worden ingevuld. In sommige gevallen is het bekend dat het</t>
  </si>
  <si>
    <t>KRW doeltype niet goed aansluit bij de karakteristieken van het</t>
  </si>
  <si>
    <t>watersysteem en wordt er een ander KRW doeltype overwogen.</t>
  </si>
  <si>
    <t>In dat geval zou de tool voor beide KRW typen een keer kunnen</t>
  </si>
  <si>
    <t xml:space="preserve">worden doorlopen. Dat geeft inzicht in de verschillen in </t>
  </si>
  <si>
    <t>argumenten voor en tegen inlaat tussen de twee KRW doeltypen.</t>
  </si>
  <si>
    <t>Om snel te kunnen zien welk KRW doeltype een waterlichaam</t>
  </si>
  <si>
    <t>heeft, zie onderstaande link:</t>
  </si>
  <si>
    <t>geldt dat de hoogst gemeten waarde moet worden ingevuld. Als er een defosfateringsinstallatie aanwezig is dan is het belangrijk om metingen te nemen van het gedefosfateerde water. Het kan voorkomen dat er meerdere bronnen zijn</t>
  </si>
  <si>
    <t>van inlaatwater om uit te kiezen. In dat geval is het aan te raden om de tool voor alle bronnen een keer te doorlopen. Dit geeft inzicht in verschillen in risico's tussen de waterbronnen;</t>
  </si>
  <si>
    <t>Instructies: vul zelf het advies in voor vraag 2a en vraag 2b door te kiezen uit drie opties in het drop-down menu</t>
  </si>
  <si>
    <t>Voor meer informatie over het maken van deze keuze, zie tabblad: 'Toelichting'.</t>
  </si>
  <si>
    <t>gemiddelde waarden worden ingevuld. Voor de temperatuur van het inlaatwater moet voor het</t>
  </si>
  <si>
    <t xml:space="preserve">inlaatwater de maximaal gemeten waarde worden ingevuld. Voor meer hulp bij het selecteren van </t>
  </si>
  <si>
    <t>zomergemiddelde waarden worden ingevuld. Voor meer hulp bij het selecteren van de</t>
  </si>
  <si>
    <t>zie het tabblad 'Toelichting'.</t>
  </si>
  <si>
    <t>kiezen van het antwoord, zie tabblad 'Toelichting'.</t>
  </si>
  <si>
    <t xml:space="preserve">Ten slotte moet op het tabblad 'Overzicht' de afweging worden gemaakt of er in het hele gebied kan worden ingelaten. Het kan voorkomen dat er voor sommige ecosystemen inlaat nodig is en geen probleem vormt voor de waterkwaliteit, terwijl het </t>
  </si>
  <si>
    <t>voor andere ecosystemen wel een probleem vormt. In dat geval moet er gekeken worden of het mogelijk is om water in te laten in het gebied zonder dat het inlaatwater in het ecosysteem komt waar inlaatwater een risico vormt. Als dit niet mogelijk is</t>
  </si>
  <si>
    <t>kan er besloten worden om toch in te laten, als dat voor bepaalde gebieden echt nodig is, of om het juist niet te doen omdat het risico voor de waterkwaliteit te groot is.</t>
  </si>
  <si>
    <t>automatisch overgenomen op het tabblad 'Overzicht'. Voor</t>
  </si>
  <si>
    <t>hulp bij het selecteren van het juiste advies, zie het tabblad</t>
  </si>
  <si>
    <t xml:space="preserve">Toelichting'. </t>
  </si>
  <si>
    <t>mg/l</t>
  </si>
  <si>
    <t>mmol/l</t>
  </si>
  <si>
    <t>dH</t>
  </si>
  <si>
    <t>meq</t>
  </si>
  <si>
    <t>Totaal fosfor (P)</t>
  </si>
  <si>
    <t>Fosfaat (P)</t>
  </si>
  <si>
    <t>Totaal stikstof (N)</t>
  </si>
  <si>
    <t>Hardheid (CaCO3)</t>
  </si>
  <si>
    <t>Calcium (Ca)</t>
  </si>
  <si>
    <t>Magnesium (Mg)</t>
  </si>
  <si>
    <t>Alkaliniteit (HCO3)</t>
  </si>
  <si>
    <t>Sulfaat (SO4)</t>
  </si>
  <si>
    <t>IJzer (Fe)</t>
  </si>
  <si>
    <t>Chloride (Cl)</t>
  </si>
  <si>
    <t>molecuulgewicht</t>
  </si>
  <si>
    <t>Omrekentabel</t>
  </si>
  <si>
    <t>Instructies: met deze tabel kunnen stoffen worden omgerekend</t>
  </si>
  <si>
    <t>naar een andere eenheid. Bijvoorbeeld van mg/l naar mmol/l of</t>
  </si>
  <si>
    <t>van Duitse hardheid (dH) naar mg/l. Om waarden om te rekenen</t>
  </si>
  <si>
    <t>kunnen de blauwe velden worden ingevuld. In de zwartomlijnde</t>
  </si>
  <si>
    <t>vakken verschijnt dan de omgerekende waarde.</t>
  </si>
  <si>
    <t>van mg/l naar mmol/l</t>
  </si>
  <si>
    <t>van mmol/l naar mg/l</t>
  </si>
  <si>
    <r>
      <t>selecteren van het juiste KRW doeltype, zie het</t>
    </r>
    <r>
      <rPr>
        <b/>
        <sz val="9"/>
        <color theme="1"/>
        <rFont val="Segoe UI"/>
        <family val="2"/>
      </rPr>
      <t xml:space="preserve"> tabblad 'KRW typen'</t>
    </r>
    <r>
      <rPr>
        <sz val="9"/>
        <color theme="1"/>
        <rFont val="Segoe UI"/>
        <family val="2"/>
      </rPr>
      <t>. Andere velden zijn</t>
    </r>
  </si>
  <si>
    <r>
      <t xml:space="preserve">mg/l naar dH, zie het </t>
    </r>
    <r>
      <rPr>
        <b/>
        <sz val="9"/>
        <color theme="1"/>
        <rFont val="Segoe UI"/>
        <family val="2"/>
      </rPr>
      <t>tabblad 'Omrekentabel'</t>
    </r>
    <r>
      <rPr>
        <sz val="9"/>
        <color theme="1"/>
        <rFont val="Segoe UI"/>
        <family val="2"/>
      </rPr>
      <t>.</t>
    </r>
  </si>
  <si>
    <r>
      <t xml:space="preserve">juiste waarden, zie </t>
    </r>
    <r>
      <rPr>
        <b/>
        <sz val="9"/>
        <color theme="1"/>
        <rFont val="Segoe UI"/>
        <family val="2"/>
      </rPr>
      <t>tabblad 'Toelichting'</t>
    </r>
    <r>
      <rPr>
        <sz val="9"/>
        <color theme="1"/>
        <rFont val="Segoe UI"/>
        <family val="2"/>
      </rPr>
      <t>. Let bij het invullen op de eenheden van de</t>
    </r>
  </si>
  <si>
    <r>
      <t xml:space="preserve">mmol/l naar mg/l of van mg/l naar dH, zie het </t>
    </r>
    <r>
      <rPr>
        <b/>
        <sz val="9"/>
        <color theme="1"/>
        <rFont val="Segoe UI"/>
        <family val="2"/>
      </rPr>
      <t>tabblad 'Omrekentabel'</t>
    </r>
    <r>
      <rPr>
        <sz val="9"/>
        <color theme="1"/>
        <rFont val="Segoe UI"/>
        <family val="2"/>
      </rPr>
      <t>.</t>
    </r>
  </si>
  <si>
    <r>
      <t>IJzer (</t>
    </r>
    <r>
      <rPr>
        <sz val="9"/>
        <color theme="1"/>
        <rFont val="Calibri"/>
        <family val="2"/>
      </rPr>
      <t>µmol</t>
    </r>
    <r>
      <rPr>
        <sz val="9"/>
        <color theme="1"/>
        <rFont val="Segoe UI"/>
        <family val="2"/>
      </rPr>
      <t>/l)</t>
    </r>
  </si>
  <si>
    <t>niet volledig uitgewerkt omdat er geen grenswaarden bekend zijn. Inlaat van voedselrijk water is wel een risico.</t>
  </si>
  <si>
    <t xml:space="preserve">relevant zijn. Ten slotte raden we aan om voor gebieden waar inlaat volgens het afwegingskader gewenst is, maar ook risico's zijn voor de waterkwaliteit, een systeemanalyse uit te voeren. Met de informatie uit de systeemanalyse </t>
  </si>
  <si>
    <t xml:space="preserve">In kolom I verschijnt dan een advies (rood of groen vakje). Voor ecosystemen die een rood vakje krijgen is maatwerk nodig en voldoet dit afwegingskader niet. Voor alle ecosystemen die een groen vakje krijgen moet vraag 2 en vraag 3 worden ingevuld. Dit gebeurt op een ander tabblad, in kolom J is te zien </t>
  </si>
  <si>
    <t xml:space="preserve">om welke tabbladen het gaat. Na het invullen van vraag 2 en 3 en het eindadvies in dezetabbladen verschijnt het advies voor vraag 2 en 3 automatisch op dit overzichtstabblad in kolom K, L (vraag 2), Q, R (vraag 3) en Y (eindadvies). Grijze velden hoeven dus niet te worden ingevuld. Aan de hand het advies kan </t>
  </si>
  <si>
    <r>
      <rPr>
        <sz val="9"/>
        <color theme="1"/>
        <rFont val="Segoe UI"/>
        <family val="2"/>
      </rPr>
      <t xml:space="preserve">besloten worden of er wel of niet moet worden ingelaten in het gebied. </t>
    </r>
    <r>
      <rPr>
        <i/>
        <sz val="9"/>
        <color theme="1"/>
        <rFont val="Segoe UI"/>
        <family val="2"/>
      </rPr>
      <t xml:space="preserve">LET OP: Dit instrument is een </t>
    </r>
    <r>
      <rPr>
        <i/>
        <u/>
        <sz val="9"/>
        <color theme="1"/>
        <rFont val="Segoe UI"/>
        <family val="2"/>
      </rPr>
      <t>hulpmiddel</t>
    </r>
    <r>
      <rPr>
        <i/>
        <sz val="9"/>
        <color theme="1"/>
        <rFont val="Segoe UI"/>
        <family val="2"/>
      </rPr>
      <t xml:space="preserve"> voor  afweging en geen richtlijn! De eindverantwoordelijkheid over wel of niet inlaten ligt bij de water- en natuurbeheerder. Lees ook de instructies op tabblad 'Toelichting'</t>
    </r>
  </si>
  <si>
    <r>
      <t xml:space="preserve">de juiste waarden, zie </t>
    </r>
    <r>
      <rPr>
        <b/>
        <sz val="9"/>
        <color theme="1"/>
        <rFont val="Segoe UI"/>
        <family val="2"/>
      </rPr>
      <t>tabblad 'Toelichting'</t>
    </r>
    <r>
      <rPr>
        <sz val="9"/>
        <color theme="1"/>
        <rFont val="Segoe UI"/>
        <family val="2"/>
      </rPr>
      <t>. Let bij het invullen op de eenheden van de waarden.</t>
    </r>
  </si>
  <si>
    <t>Om waarden om te rekenen vanuit een andere eenheid, bijvoorbeeld van mmol/l naar mg/l of van</t>
  </si>
  <si>
    <t xml:space="preserve">waarden. Om waarden om te rekenen vanuit een andere eenheid, bijvoorbeeld van </t>
  </si>
  <si>
    <r>
      <t>-</t>
    </r>
    <r>
      <rPr>
        <sz val="7"/>
        <color theme="1"/>
        <rFont val="Times New Roman"/>
        <family val="1"/>
      </rPr>
      <t xml:space="preserve">       </t>
    </r>
    <r>
      <rPr>
        <sz val="9"/>
        <color theme="1"/>
        <rFont val="Segoe UI"/>
        <family val="2"/>
      </rPr>
      <t>geef per (eco)systeem aan of het wel of niet aanwezig is in het gebied door het zetten van een kruisje (voor een overzicht van de indeling van KRW typen, en voor hulp bij het selecteren van het juiste type zie tabblad "KRW typen");</t>
    </r>
  </si>
  <si>
    <t>Grenswaarde</t>
  </si>
  <si>
    <t>Grenswaarde inlaat watergangen</t>
  </si>
  <si>
    <t>Grenswaarde inlaat in contact met terrestrische vegetatie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</si>
</sst>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9"/>
      <color theme="1"/>
      <name val="Segoe UI"/>
      <family val="2"/>
    </font>
    <font>
      <b/>
      <sz val="9"/>
      <color theme="1"/>
      <name val="Segoe UI"/>
      <family val="2"/>
    </font>
    <font>
      <i/>
      <sz val="9"/>
      <color theme="1"/>
      <name val="Segoe UI"/>
      <family val="2"/>
    </font>
    <font>
      <sz val="8"/>
      <name val="Segoe UI"/>
      <family val="2"/>
    </font>
    <font>
      <vertAlign val="subscript"/>
      <sz val="9"/>
      <color theme="1"/>
      <name val="Segoe UI"/>
      <family val="2"/>
    </font>
    <font>
      <b/>
      <i/>
      <sz val="9"/>
      <color theme="1"/>
      <name val="Segoe UI"/>
      <family val="2"/>
    </font>
    <font>
      <i/>
      <sz val="9"/>
      <color theme="8"/>
      <name val="Segoe UI"/>
      <family val="2"/>
    </font>
    <font>
      <sz val="9"/>
      <color theme="0" tint="-0.499984740745262"/>
      <name val="Segoe UI"/>
      <family val="2"/>
    </font>
    <font>
      <sz val="9"/>
      <color rgb="FFFF0000"/>
      <name val="Segoe UI"/>
      <family val="2"/>
    </font>
    <font>
      <b/>
      <sz val="12"/>
      <color theme="1"/>
      <name val="Segoe UI"/>
      <family val="2"/>
    </font>
    <font>
      <sz val="9"/>
      <color theme="0" tint="-0.14999847407452621"/>
      <name val="Segoe UI"/>
      <family val="2"/>
    </font>
    <font>
      <b/>
      <sz val="9"/>
      <color theme="0" tint="-0.499984740745262"/>
      <name val="Segoe UI"/>
      <family val="2"/>
    </font>
    <font>
      <sz val="9"/>
      <name val="Segoe UI"/>
      <family val="2"/>
    </font>
    <font>
      <i/>
      <sz val="9"/>
      <color indexed="8"/>
      <name val="Segoe UI"/>
      <family val="2"/>
    </font>
    <font>
      <sz val="9"/>
      <color theme="1"/>
      <name val="Calibri"/>
      <family val="2"/>
    </font>
    <font>
      <i/>
      <u/>
      <sz val="9"/>
      <color theme="1"/>
      <name val="Segoe UI"/>
      <family val="2"/>
    </font>
    <font>
      <sz val="9"/>
      <color theme="8"/>
      <name val="Segoe UI"/>
      <family val="2"/>
    </font>
    <font>
      <b/>
      <sz val="9"/>
      <name val="Segoe UI"/>
      <family val="2"/>
    </font>
    <font>
      <sz val="9"/>
      <name val="Calibri"/>
      <family val="2"/>
    </font>
    <font>
      <u/>
      <sz val="9"/>
      <color theme="1"/>
      <name val="Segoe UI"/>
      <family val="2"/>
    </font>
    <font>
      <sz val="7"/>
      <color theme="1"/>
      <name val="Times New Roman"/>
      <family val="1"/>
    </font>
    <font>
      <i/>
      <sz val="9"/>
      <color rgb="FF005D76"/>
      <name val="Segoe UI"/>
      <family val="2"/>
    </font>
    <font>
      <sz val="8"/>
      <color theme="1"/>
      <name val="Segoe UI"/>
      <family val="2"/>
    </font>
    <font>
      <i/>
      <sz val="9"/>
      <name val="Segoe UI"/>
      <family val="2"/>
    </font>
    <font>
      <u/>
      <sz val="9"/>
      <color theme="10"/>
      <name val="Segoe UI"/>
      <family val="2"/>
    </font>
  </fonts>
  <fills count="1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CC"/>
        <bgColor indexed="64"/>
      </patternFill>
    </fill>
    <fill>
      <patternFill patternType="solid">
        <fgColor theme="0" tint="-0.499984740745262"/>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4" fillId="0" borderId="0" applyNumberFormat="0" applyFill="0" applyBorder="0" applyAlignment="0" applyProtection="0"/>
  </cellStyleXfs>
  <cellXfs count="158">
    <xf numFmtId="0" fontId="0" fillId="0" borderId="0" xfId="0"/>
    <xf numFmtId="0" fontId="1" fillId="0" borderId="0" xfId="0" applyFont="1"/>
    <xf numFmtId="0" fontId="2" fillId="0" borderId="0" xfId="0" applyFont="1"/>
    <xf numFmtId="0" fontId="0" fillId="0" borderId="0" xfId="0" quotePrefix="1"/>
    <xf numFmtId="2" fontId="0" fillId="3" borderId="0" xfId="0" applyNumberFormat="1" applyFill="1"/>
    <xf numFmtId="0" fontId="0" fillId="4" borderId="1" xfId="0" applyFill="1" applyBorder="1"/>
    <xf numFmtId="0" fontId="0" fillId="4" borderId="2" xfId="0" applyFill="1" applyBorder="1"/>
    <xf numFmtId="0" fontId="0" fillId="3" borderId="0" xfId="0" applyFill="1"/>
    <xf numFmtId="0" fontId="0" fillId="4" borderId="3" xfId="0" applyFill="1" applyBorder="1"/>
    <xf numFmtId="0" fontId="0" fillId="4" borderId="4" xfId="0" applyFill="1" applyBorder="1"/>
    <xf numFmtId="0" fontId="0" fillId="4" borderId="0" xfId="0" applyFill="1"/>
    <xf numFmtId="0" fontId="2" fillId="4" borderId="0" xfId="0" applyFont="1" applyFill="1"/>
    <xf numFmtId="0" fontId="0" fillId="0" borderId="5" xfId="0" applyBorder="1"/>
    <xf numFmtId="0" fontId="0" fillId="0" borderId="6" xfId="0" applyBorder="1"/>
    <xf numFmtId="0" fontId="0" fillId="0" borderId="7" xfId="0" applyBorder="1"/>
    <xf numFmtId="0" fontId="0" fillId="2" borderId="8" xfId="0" applyFill="1" applyBorder="1"/>
    <xf numFmtId="0" fontId="0" fillId="0" borderId="9" xfId="0" applyBorder="1"/>
    <xf numFmtId="0" fontId="0" fillId="5" borderId="8" xfId="0" applyFill="1" applyBorder="1"/>
    <xf numFmtId="0" fontId="0" fillId="6" borderId="10" xfId="0" applyFill="1" applyBorder="1"/>
    <xf numFmtId="0" fontId="0" fillId="0" borderId="11" xfId="0" applyBorder="1"/>
    <xf numFmtId="0" fontId="0" fillId="0" borderId="12" xfId="0" applyBorder="1"/>
    <xf numFmtId="0" fontId="6" fillId="0" borderId="0" xfId="0" applyFont="1"/>
    <xf numFmtId="0" fontId="1" fillId="4" borderId="0" xfId="0" applyFont="1" applyFill="1"/>
    <xf numFmtId="0" fontId="7" fillId="0" borderId="0" xfId="0" applyFont="1"/>
    <xf numFmtId="0" fontId="5" fillId="8" borderId="0" xfId="0" applyFont="1" applyFill="1"/>
    <xf numFmtId="0" fontId="0" fillId="8" borderId="0" xfId="0" applyFill="1"/>
    <xf numFmtId="0" fontId="2" fillId="8" borderId="0" xfId="0" applyFont="1" applyFill="1"/>
    <xf numFmtId="0" fontId="0" fillId="8" borderId="0" xfId="0" applyFill="1" applyAlignment="1">
      <alignment horizontal="left"/>
    </xf>
    <xf numFmtId="0" fontId="0" fillId="9" borderId="0" xfId="0" applyFill="1"/>
    <xf numFmtId="0" fontId="0" fillId="0" borderId="13" xfId="0" applyBorder="1"/>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13" xfId="0" applyFont="1" applyBorder="1" applyAlignment="1">
      <alignment horizontal="left" vertical="top"/>
    </xf>
    <xf numFmtId="0" fontId="8" fillId="0" borderId="0" xfId="0" applyFont="1"/>
    <xf numFmtId="0" fontId="0" fillId="0" borderId="0" xfId="0" applyAlignment="1">
      <alignment horizontal="right"/>
    </xf>
    <xf numFmtId="0" fontId="9" fillId="0" borderId="0" xfId="0" applyFont="1"/>
    <xf numFmtId="0" fontId="10" fillId="4" borderId="1" xfId="0" applyFont="1" applyFill="1" applyBorder="1"/>
    <xf numFmtId="0" fontId="10" fillId="4" borderId="2" xfId="0" applyFont="1" applyFill="1" applyBorder="1"/>
    <xf numFmtId="0" fontId="11" fillId="0" borderId="0" xfId="0" applyFont="1"/>
    <xf numFmtId="0" fontId="12" fillId="3" borderId="0" xfId="0" applyFont="1" applyFill="1"/>
    <xf numFmtId="2" fontId="0" fillId="0" borderId="0" xfId="0" applyNumberFormat="1"/>
    <xf numFmtId="0" fontId="10" fillId="0" borderId="0" xfId="0" applyFont="1"/>
    <xf numFmtId="0" fontId="0" fillId="0" borderId="0" xfId="0" applyAlignment="1">
      <alignment wrapText="1"/>
    </xf>
    <xf numFmtId="0" fontId="2" fillId="0" borderId="0" xfId="0" applyFont="1" applyAlignment="1">
      <alignment wrapText="1"/>
    </xf>
    <xf numFmtId="0" fontId="13" fillId="0" borderId="0" xfId="0" applyFont="1"/>
    <xf numFmtId="0" fontId="10" fillId="4" borderId="3" xfId="0" applyFont="1" applyFill="1" applyBorder="1"/>
    <xf numFmtId="0" fontId="0" fillId="5" borderId="10" xfId="0" applyFill="1" applyBorder="1"/>
    <xf numFmtId="0" fontId="1" fillId="10" borderId="0" xfId="0" applyFont="1" applyFill="1"/>
    <xf numFmtId="0" fontId="0" fillId="10" borderId="0" xfId="0" applyFill="1"/>
    <xf numFmtId="0" fontId="0" fillId="10" borderId="13" xfId="0" applyFill="1" applyBorder="1"/>
    <xf numFmtId="0" fontId="1" fillId="11" borderId="0" xfId="0" applyFont="1" applyFill="1"/>
    <xf numFmtId="0" fontId="0" fillId="11" borderId="13" xfId="0" applyFill="1" applyBorder="1"/>
    <xf numFmtId="0" fontId="1" fillId="5" borderId="0" xfId="0" applyFont="1" applyFill="1"/>
    <xf numFmtId="0" fontId="0" fillId="12" borderId="14" xfId="0" applyFill="1" applyBorder="1"/>
    <xf numFmtId="0" fontId="0" fillId="12" borderId="15" xfId="0" applyFill="1" applyBorder="1"/>
    <xf numFmtId="0" fontId="0" fillId="12" borderId="16" xfId="0" applyFill="1" applyBorder="1"/>
    <xf numFmtId="0" fontId="0" fillId="12" borderId="17" xfId="0" applyFill="1" applyBorder="1"/>
    <xf numFmtId="0" fontId="0" fillId="12" borderId="0" xfId="0" applyFill="1"/>
    <xf numFmtId="0" fontId="0" fillId="12" borderId="13" xfId="0" applyFill="1" applyBorder="1"/>
    <xf numFmtId="0" fontId="2" fillId="12" borderId="18" xfId="0" applyFont="1" applyFill="1" applyBorder="1"/>
    <xf numFmtId="0" fontId="0" fillId="12" borderId="19" xfId="0" applyFill="1" applyBorder="1"/>
    <xf numFmtId="0" fontId="0" fillId="12" borderId="20" xfId="0" applyFill="1" applyBorder="1"/>
    <xf numFmtId="0" fontId="1" fillId="0" borderId="0" xfId="0" applyFont="1" applyAlignment="1">
      <alignment horizontal="right"/>
    </xf>
    <xf numFmtId="0" fontId="0" fillId="12" borderId="22" xfId="0" applyFill="1" applyBorder="1"/>
    <xf numFmtId="0" fontId="0" fillId="12" borderId="23" xfId="0" applyFill="1" applyBorder="1"/>
    <xf numFmtId="0" fontId="12" fillId="0" borderId="0" xfId="0" applyFont="1"/>
    <xf numFmtId="0" fontId="0" fillId="12" borderId="18" xfId="0" applyFill="1" applyBorder="1"/>
    <xf numFmtId="1" fontId="0" fillId="0" borderId="0" xfId="0" quotePrefix="1" applyNumberFormat="1" applyAlignment="1">
      <alignment horizontal="right"/>
    </xf>
    <xf numFmtId="0" fontId="0" fillId="13" borderId="10" xfId="0" applyFill="1" applyBorder="1"/>
    <xf numFmtId="0" fontId="0" fillId="4" borderId="5"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4" borderId="12" xfId="0" applyFill="1" applyBorder="1"/>
    <xf numFmtId="0" fontId="2" fillId="4" borderId="1" xfId="0" applyFont="1" applyFill="1" applyBorder="1"/>
    <xf numFmtId="0" fontId="1" fillId="0" borderId="13" xfId="0" applyFont="1" applyBorder="1" applyAlignment="1">
      <alignment horizontal="left" vertical="top" wrapText="1"/>
    </xf>
    <xf numFmtId="0" fontId="0" fillId="0" borderId="0" xfId="0" applyAlignment="1">
      <alignment horizontal="left"/>
    </xf>
    <xf numFmtId="0" fontId="0" fillId="12" borderId="17" xfId="0" quotePrefix="1" applyFill="1" applyBorder="1"/>
    <xf numFmtId="0" fontId="0" fillId="12" borderId="18" xfId="0" quotePrefix="1" applyFill="1" applyBorder="1"/>
    <xf numFmtId="0" fontId="0" fillId="0" borderId="24" xfId="0" applyBorder="1"/>
    <xf numFmtId="0" fontId="1" fillId="0" borderId="24" xfId="0" applyFont="1" applyBorder="1"/>
    <xf numFmtId="0" fontId="0" fillId="7" borderId="0" xfId="0" applyFill="1"/>
    <xf numFmtId="0" fontId="0" fillId="3" borderId="1" xfId="0" applyFill="1" applyBorder="1"/>
    <xf numFmtId="0" fontId="0" fillId="3" borderId="2" xfId="0" applyFill="1" applyBorder="1"/>
    <xf numFmtId="0" fontId="17" fillId="0" borderId="0" xfId="0" applyFont="1"/>
    <xf numFmtId="0" fontId="19" fillId="12" borderId="21" xfId="0" applyFont="1" applyFill="1" applyBorder="1"/>
    <xf numFmtId="0" fontId="19" fillId="12" borderId="22" xfId="0" applyFont="1" applyFill="1" applyBorder="1"/>
    <xf numFmtId="0" fontId="0" fillId="3" borderId="4" xfId="0" applyFill="1" applyBorder="1"/>
    <xf numFmtId="0" fontId="1" fillId="12" borderId="14" xfId="0" applyFont="1" applyFill="1" applyBorder="1"/>
    <xf numFmtId="0" fontId="0" fillId="0" borderId="0" xfId="0" applyAlignment="1">
      <alignment vertical="center"/>
    </xf>
    <xf numFmtId="0" fontId="0" fillId="10" borderId="15" xfId="0" applyFill="1" applyBorder="1"/>
    <xf numFmtId="0" fontId="0" fillId="10" borderId="16" xfId="0" applyFill="1" applyBorder="1"/>
    <xf numFmtId="0" fontId="0" fillId="10" borderId="17" xfId="0" applyFill="1" applyBorder="1" applyAlignment="1">
      <alignment vertical="center"/>
    </xf>
    <xf numFmtId="0" fontId="0" fillId="10" borderId="17" xfId="0" applyFill="1" applyBorder="1" applyAlignment="1">
      <alignment horizontal="left" vertical="center" indent="2"/>
    </xf>
    <xf numFmtId="0" fontId="0" fillId="10" borderId="17" xfId="0" applyFill="1" applyBorder="1" applyAlignment="1">
      <alignment horizontal="left" vertical="center" indent="4"/>
    </xf>
    <xf numFmtId="0" fontId="0" fillId="10" borderId="18" xfId="0" applyFill="1" applyBorder="1"/>
    <xf numFmtId="0" fontId="0" fillId="10" borderId="19" xfId="0" applyFill="1" applyBorder="1"/>
    <xf numFmtId="0" fontId="0" fillId="10" borderId="20" xfId="0" applyFill="1" applyBorder="1"/>
    <xf numFmtId="0" fontId="1" fillId="10" borderId="14" xfId="0" applyFont="1" applyFill="1" applyBorder="1"/>
    <xf numFmtId="0" fontId="22" fillId="0" borderId="0" xfId="0" applyFont="1" applyAlignment="1">
      <alignment vertical="center"/>
    </xf>
    <xf numFmtId="0" fontId="1" fillId="11" borderId="14" xfId="0" applyFont="1" applyFill="1" applyBorder="1"/>
    <xf numFmtId="0" fontId="0" fillId="11" borderId="15" xfId="0" applyFill="1" applyBorder="1"/>
    <xf numFmtId="0" fontId="0" fillId="11" borderId="16" xfId="0" applyFill="1" applyBorder="1"/>
    <xf numFmtId="0" fontId="0" fillId="11" borderId="17" xfId="0" applyFill="1" applyBorder="1" applyAlignment="1">
      <alignment vertical="center"/>
    </xf>
    <xf numFmtId="0" fontId="0" fillId="11" borderId="0" xfId="0" applyFill="1"/>
    <xf numFmtId="0" fontId="0" fillId="11" borderId="17" xfId="0" applyFill="1" applyBorder="1" applyAlignment="1">
      <alignment horizontal="left" vertical="center" indent="2"/>
    </xf>
    <xf numFmtId="0" fontId="21" fillId="11" borderId="17" xfId="0" applyFont="1" applyFill="1" applyBorder="1" applyAlignment="1">
      <alignment vertical="center"/>
    </xf>
    <xf numFmtId="0" fontId="0" fillId="11" borderId="18" xfId="0" applyFill="1" applyBorder="1" applyAlignment="1">
      <alignment vertical="center"/>
    </xf>
    <xf numFmtId="0" fontId="0" fillId="11" borderId="19" xfId="0" applyFill="1" applyBorder="1"/>
    <xf numFmtId="0" fontId="0" fillId="11" borderId="20" xfId="0" applyFill="1" applyBorder="1"/>
    <xf numFmtId="0" fontId="0" fillId="11" borderId="18" xfId="0" applyFill="1" applyBorder="1"/>
    <xf numFmtId="0" fontId="1" fillId="11" borderId="14" xfId="0" applyFont="1" applyFill="1" applyBorder="1" applyAlignment="1">
      <alignment vertical="center"/>
    </xf>
    <xf numFmtId="0" fontId="5" fillId="12" borderId="17" xfId="0" applyFont="1" applyFill="1" applyBorder="1"/>
    <xf numFmtId="0" fontId="0" fillId="5" borderId="15" xfId="0" applyFill="1" applyBorder="1"/>
    <xf numFmtId="0" fontId="0" fillId="5" borderId="16" xfId="0" applyFill="1" applyBorder="1"/>
    <xf numFmtId="0" fontId="0" fillId="5" borderId="17" xfId="0" applyFill="1" applyBorder="1" applyAlignment="1">
      <alignment vertical="center"/>
    </xf>
    <xf numFmtId="0" fontId="0" fillId="5" borderId="0" xfId="0" applyFill="1"/>
    <xf numFmtId="0" fontId="0" fillId="5" borderId="13" xfId="0" applyFill="1" applyBorder="1"/>
    <xf numFmtId="0" fontId="0" fillId="5" borderId="17" xfId="0" applyFill="1" applyBorder="1" applyAlignment="1">
      <alignment horizontal="left" vertical="center" indent="2"/>
    </xf>
    <xf numFmtId="0" fontId="0" fillId="5" borderId="18" xfId="0" applyFill="1" applyBorder="1"/>
    <xf numFmtId="0" fontId="0" fillId="5" borderId="19" xfId="0" applyFill="1" applyBorder="1"/>
    <xf numFmtId="0" fontId="0" fillId="5" borderId="20" xfId="0" applyFill="1" applyBorder="1"/>
    <xf numFmtId="0" fontId="1" fillId="5" borderId="14" xfId="0" applyFont="1" applyFill="1" applyBorder="1" applyAlignment="1">
      <alignment vertical="center"/>
    </xf>
    <xf numFmtId="0" fontId="0" fillId="5" borderId="18" xfId="0" quotePrefix="1" applyFill="1" applyBorder="1"/>
    <xf numFmtId="0" fontId="0" fillId="5" borderId="17" xfId="0" quotePrefix="1" applyFill="1" applyBorder="1" applyAlignment="1">
      <alignment horizontal="left" vertical="center" indent="2"/>
    </xf>
    <xf numFmtId="0" fontId="0" fillId="5" borderId="18" xfId="0" applyFill="1" applyBorder="1" applyAlignment="1">
      <alignment vertical="center"/>
    </xf>
    <xf numFmtId="0" fontId="1" fillId="5" borderId="14" xfId="0" applyFont="1" applyFill="1" applyBorder="1"/>
    <xf numFmtId="0" fontId="0" fillId="5" borderId="17" xfId="0" applyFill="1" applyBorder="1"/>
    <xf numFmtId="0" fontId="0" fillId="0" borderId="17" xfId="0" applyBorder="1"/>
    <xf numFmtId="0" fontId="1" fillId="0" borderId="17" xfId="0" applyFont="1" applyBorder="1" applyAlignment="1">
      <alignment horizontal="left" vertical="top" wrapText="1"/>
    </xf>
    <xf numFmtId="0" fontId="6" fillId="0" borderId="17" xfId="0" applyFont="1" applyBorder="1"/>
    <xf numFmtId="0" fontId="0" fillId="4" borderId="25" xfId="0" applyFill="1" applyBorder="1"/>
    <xf numFmtId="0" fontId="0" fillId="4" borderId="26" xfId="0" applyFill="1" applyBorder="1"/>
    <xf numFmtId="0" fontId="0" fillId="4" borderId="27" xfId="0" applyFill="1" applyBorder="1"/>
    <xf numFmtId="0" fontId="0" fillId="12" borderId="17" xfId="0" applyFill="1" applyBorder="1" applyAlignment="1">
      <alignment vertical="center"/>
    </xf>
    <xf numFmtId="0" fontId="21" fillId="12" borderId="17" xfId="0" applyFont="1" applyFill="1" applyBorder="1" applyAlignment="1">
      <alignment vertical="center"/>
    </xf>
    <xf numFmtId="0" fontId="0" fillId="12" borderId="17" xfId="0" quotePrefix="1" applyFill="1" applyBorder="1" applyAlignment="1">
      <alignment horizontal="left" vertical="center" indent="2"/>
    </xf>
    <xf numFmtId="0" fontId="0" fillId="2" borderId="21" xfId="0" applyFill="1" applyBorder="1"/>
    <xf numFmtId="0" fontId="0" fillId="2" borderId="22" xfId="0" applyFill="1" applyBorder="1"/>
    <xf numFmtId="0" fontId="0" fillId="2" borderId="23" xfId="0" applyFill="1" applyBorder="1"/>
    <xf numFmtId="0" fontId="0" fillId="10" borderId="17" xfId="0" quotePrefix="1" applyFill="1" applyBorder="1" applyAlignment="1">
      <alignment horizontal="left" vertical="center" indent="2"/>
    </xf>
    <xf numFmtId="0" fontId="23" fillId="0" borderId="0" xfId="0" applyFont="1"/>
    <xf numFmtId="0" fontId="20" fillId="12" borderId="17" xfId="0" quotePrefix="1" applyFont="1" applyFill="1" applyBorder="1" applyAlignment="1">
      <alignment horizontal="left" vertical="center" indent="2"/>
    </xf>
    <xf numFmtId="0" fontId="0" fillId="5" borderId="0" xfId="0" quotePrefix="1" applyFill="1"/>
    <xf numFmtId="0" fontId="0" fillId="12" borderId="28" xfId="0" applyFill="1" applyBorder="1"/>
    <xf numFmtId="0" fontId="0" fillId="12" borderId="24" xfId="0" applyFill="1" applyBorder="1"/>
    <xf numFmtId="0" fontId="0" fillId="12" borderId="29" xfId="0" applyFill="1" applyBorder="1"/>
    <xf numFmtId="0" fontId="0" fillId="0" borderId="1" xfId="0" applyBorder="1"/>
    <xf numFmtId="0" fontId="0" fillId="0" borderId="3" xfId="0" applyBorder="1"/>
    <xf numFmtId="0" fontId="0" fillId="0" borderId="2" xfId="0" applyBorder="1"/>
    <xf numFmtId="0" fontId="0" fillId="0" borderId="4" xfId="0" applyBorder="1"/>
    <xf numFmtId="0" fontId="0" fillId="0" borderId="30" xfId="0" applyBorder="1"/>
    <xf numFmtId="0" fontId="0" fillId="0" borderId="31" xfId="0" applyBorder="1"/>
    <xf numFmtId="0" fontId="24" fillId="3" borderId="21" xfId="1" applyFill="1" applyBorder="1"/>
    <xf numFmtId="0" fontId="0" fillId="3" borderId="22" xfId="0" applyFill="1" applyBorder="1"/>
    <xf numFmtId="0" fontId="0" fillId="3" borderId="23" xfId="0" applyFill="1" applyBorder="1"/>
  </cellXfs>
  <cellStyles count="2">
    <cellStyle name="Hyperlink" xfId="1" builtinId="8"/>
    <cellStyle name="Normal" xfId="0" builtinId="0"/>
  </cellStyles>
  <dxfs count="1663">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patternType="solid">
          <bgColor theme="0" tint="-0.14996795556505021"/>
        </patternFill>
      </fill>
    </dxf>
    <dxf>
      <fill>
        <patternFill>
          <bgColor theme="0" tint="-0.499984740745262"/>
        </patternFill>
      </fill>
    </dxf>
    <dxf>
      <fill>
        <patternFill>
          <bgColor rgb="FFFFC000"/>
        </patternFill>
      </fill>
    </dxf>
    <dxf>
      <fill>
        <patternFill>
          <bgColor rgb="FF92D050"/>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patternType="solid">
          <bgColor theme="0" tint="-0.14996795556505021"/>
        </patternFill>
      </fill>
    </dxf>
    <dxf>
      <fill>
        <patternFill>
          <bgColor theme="0" tint="-0.499984740745262"/>
        </patternFill>
      </fill>
    </dxf>
    <dxf>
      <fill>
        <patternFill>
          <bgColor rgb="FFFFC000"/>
        </patternFill>
      </fill>
    </dxf>
    <dxf>
      <fill>
        <patternFill>
          <bgColor rgb="FF92D050"/>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patternType="solid">
          <bgColor theme="0" tint="-0.14996795556505021"/>
        </patternFill>
      </fill>
    </dxf>
    <dxf>
      <fill>
        <patternFill>
          <bgColor theme="0" tint="-0.499984740745262"/>
        </patternFill>
      </fill>
    </dxf>
    <dxf>
      <fill>
        <patternFill>
          <bgColor rgb="FFFFC000"/>
        </patternFill>
      </fill>
    </dxf>
    <dxf>
      <fill>
        <patternFill>
          <bgColor rgb="FF92D050"/>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106680</xdr:colOff>
      <xdr:row>6</xdr:row>
      <xdr:rowOff>30481</xdr:rowOff>
    </xdr:from>
    <xdr:to>
      <xdr:col>10</xdr:col>
      <xdr:colOff>855345</xdr:colOff>
      <xdr:row>8</xdr:row>
      <xdr:rowOff>60024</xdr:rowOff>
    </xdr:to>
    <xdr:pic>
      <xdr:nvPicPr>
        <xdr:cNvPr id="3" name="dimg_371" descr="Witteveen + Bos is partner Betoniek geworden!">
          <a:extLst>
            <a:ext uri="{FF2B5EF4-FFF2-40B4-BE49-F238E27FC236}">
              <a16:creationId xmlns:a16="http://schemas.microsoft.com/office/drawing/2014/main" id="{7650B7D3-E943-4CF3-8BBE-97E32B5FE0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50305" y="1059181"/>
          <a:ext cx="1533525" cy="38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64770</xdr:colOff>
      <xdr:row>5</xdr:row>
      <xdr:rowOff>154305</xdr:rowOff>
    </xdr:from>
    <xdr:to>
      <xdr:col>11</xdr:col>
      <xdr:colOff>891540</xdr:colOff>
      <xdr:row>9</xdr:row>
      <xdr:rowOff>76733</xdr:rowOff>
    </xdr:to>
    <xdr:pic>
      <xdr:nvPicPr>
        <xdr:cNvPr id="4" name="dimg_221" descr="B-WARE Research Centre | LinkedIn">
          <a:extLst>
            <a:ext uri="{FF2B5EF4-FFF2-40B4-BE49-F238E27FC236}">
              <a16:creationId xmlns:a16="http://schemas.microsoft.com/office/drawing/2014/main" id="{A1C87171-FC86-4C6A-8C03-C99DF44B02B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8551545" y="1011555"/>
          <a:ext cx="817245" cy="608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7620</xdr:colOff>
      <xdr:row>6</xdr:row>
      <xdr:rowOff>57150</xdr:rowOff>
    </xdr:from>
    <xdr:to>
      <xdr:col>14</xdr:col>
      <xdr:colOff>167640</xdr:colOff>
      <xdr:row>9</xdr:row>
      <xdr:rowOff>21739</xdr:rowOff>
    </xdr:to>
    <xdr:pic>
      <xdr:nvPicPr>
        <xdr:cNvPr id="6" name="dimg_13" descr="STOWA - Kaumera">
          <a:extLst>
            <a:ext uri="{FF2B5EF4-FFF2-40B4-BE49-F238E27FC236}">
              <a16:creationId xmlns:a16="http://schemas.microsoft.com/office/drawing/2014/main" id="{C3D99CB1-D609-4D06-9924-8E1E5B68B14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10132695" y="1085850"/>
          <a:ext cx="1379220" cy="488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167640</xdr:colOff>
      <xdr:row>0</xdr:row>
      <xdr:rowOff>152401</xdr:rowOff>
    </xdr:from>
    <xdr:to>
      <xdr:col>8</xdr:col>
      <xdr:colOff>19050</xdr:colOff>
      <xdr:row>2</xdr:row>
      <xdr:rowOff>58119</xdr:rowOff>
    </xdr:to>
    <xdr:pic>
      <xdr:nvPicPr>
        <xdr:cNvPr id="2" name="dimg_371" descr="Witteveen + Bos is partner Betoniek geworden!">
          <a:extLst>
            <a:ext uri="{FF2B5EF4-FFF2-40B4-BE49-F238E27FC236}">
              <a16:creationId xmlns:a16="http://schemas.microsoft.com/office/drawing/2014/main" id="{13DF4273-575C-4F03-B5D5-287F02CB5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0" y="152401"/>
          <a:ext cx="1504950" cy="401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304800</xdr:colOff>
      <xdr:row>0</xdr:row>
      <xdr:rowOff>0</xdr:rowOff>
    </xdr:from>
    <xdr:to>
      <xdr:col>9</xdr:col>
      <xdr:colOff>438150</xdr:colOff>
      <xdr:row>2</xdr:row>
      <xdr:rowOff>135788</xdr:rowOff>
    </xdr:to>
    <xdr:pic>
      <xdr:nvPicPr>
        <xdr:cNvPr id="3" name="dimg_221" descr="B-WARE Research Centre | LinkedIn">
          <a:extLst>
            <a:ext uri="{FF2B5EF4-FFF2-40B4-BE49-F238E27FC236}">
              <a16:creationId xmlns:a16="http://schemas.microsoft.com/office/drawing/2014/main" id="{B1E42E85-F832-4C9C-AF90-8577FDF8622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57950" y="0"/>
          <a:ext cx="819150" cy="63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243840</xdr:colOff>
      <xdr:row>0</xdr:row>
      <xdr:rowOff>137160</xdr:rowOff>
    </xdr:from>
    <xdr:to>
      <xdr:col>12</xdr:col>
      <xdr:colOff>510540</xdr:colOff>
      <xdr:row>2</xdr:row>
      <xdr:rowOff>97939</xdr:rowOff>
    </xdr:to>
    <xdr:pic>
      <xdr:nvPicPr>
        <xdr:cNvPr id="4" name="dimg_13" descr="STOWA - Kaumera">
          <a:extLst>
            <a:ext uri="{FF2B5EF4-FFF2-40B4-BE49-F238E27FC236}">
              <a16:creationId xmlns:a16="http://schemas.microsoft.com/office/drawing/2014/main" id="{8FA1E54A-105D-4D52-812E-E99B83C67A6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05700" y="133350"/>
          <a:ext cx="1419225" cy="465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196215</xdr:colOff>
      <xdr:row>0</xdr:row>
      <xdr:rowOff>104775</xdr:rowOff>
    </xdr:from>
    <xdr:to>
      <xdr:col>8</xdr:col>
      <xdr:colOff>53340</xdr:colOff>
      <xdr:row>2</xdr:row>
      <xdr:rowOff>92408</xdr:rowOff>
    </xdr:to>
    <xdr:pic>
      <xdr:nvPicPr>
        <xdr:cNvPr id="2" name="dimg_371" descr="Witteveen + Bos is partner Betoniek geworden!">
          <a:extLst>
            <a:ext uri="{FF2B5EF4-FFF2-40B4-BE49-F238E27FC236}">
              <a16:creationId xmlns:a16="http://schemas.microsoft.com/office/drawing/2014/main" id="{361FA62B-7253-4A04-88A1-6FEEB253A8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2970" y="102870"/>
          <a:ext cx="1512570" cy="402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293370</xdr:colOff>
      <xdr:row>0</xdr:row>
      <xdr:rowOff>20955</xdr:rowOff>
    </xdr:from>
    <xdr:to>
      <xdr:col>10</xdr:col>
      <xdr:colOff>17145</xdr:colOff>
      <xdr:row>3</xdr:row>
      <xdr:rowOff>55778</xdr:rowOff>
    </xdr:to>
    <xdr:pic>
      <xdr:nvPicPr>
        <xdr:cNvPr id="3" name="dimg_221" descr="B-WARE Research Centre | LinkedIn">
          <a:extLst>
            <a:ext uri="{FF2B5EF4-FFF2-40B4-BE49-F238E27FC236}">
              <a16:creationId xmlns:a16="http://schemas.microsoft.com/office/drawing/2014/main" id="{DDCDA41E-2714-4FAE-8B94-2E6758E1962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3665" y="17145"/>
          <a:ext cx="830580" cy="629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234315</xdr:colOff>
      <xdr:row>0</xdr:row>
      <xdr:rowOff>140970</xdr:rowOff>
    </xdr:from>
    <xdr:to>
      <xdr:col>13</xdr:col>
      <xdr:colOff>0</xdr:colOff>
      <xdr:row>3</xdr:row>
      <xdr:rowOff>19834</xdr:rowOff>
    </xdr:to>
    <xdr:pic>
      <xdr:nvPicPr>
        <xdr:cNvPr id="4" name="dimg_13" descr="STOWA - Kaumera">
          <a:extLst>
            <a:ext uri="{FF2B5EF4-FFF2-40B4-BE49-F238E27FC236}">
              <a16:creationId xmlns:a16="http://schemas.microsoft.com/office/drawing/2014/main" id="{E573737C-2DAD-4576-8E2C-908CF31F9CD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13320" y="139065"/>
          <a:ext cx="1421130" cy="47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167640</xdr:colOff>
      <xdr:row>0</xdr:row>
      <xdr:rowOff>152401</xdr:rowOff>
    </xdr:from>
    <xdr:to>
      <xdr:col>8</xdr:col>
      <xdr:colOff>19050</xdr:colOff>
      <xdr:row>2</xdr:row>
      <xdr:rowOff>58119</xdr:rowOff>
    </xdr:to>
    <xdr:pic>
      <xdr:nvPicPr>
        <xdr:cNvPr id="4" name="dimg_371" descr="Witteveen + Bos is partner Betoniek geworden!">
          <a:extLst>
            <a:ext uri="{FF2B5EF4-FFF2-40B4-BE49-F238E27FC236}">
              <a16:creationId xmlns:a16="http://schemas.microsoft.com/office/drawing/2014/main" id="{4E847209-D074-47BE-8891-F95B95D31D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304800</xdr:colOff>
      <xdr:row>0</xdr:row>
      <xdr:rowOff>0</xdr:rowOff>
    </xdr:from>
    <xdr:to>
      <xdr:col>9</xdr:col>
      <xdr:colOff>415290</xdr:colOff>
      <xdr:row>2</xdr:row>
      <xdr:rowOff>135788</xdr:rowOff>
    </xdr:to>
    <xdr:pic>
      <xdr:nvPicPr>
        <xdr:cNvPr id="5" name="dimg_221" descr="B-WARE Research Centre | LinkedIn">
          <a:extLst>
            <a:ext uri="{FF2B5EF4-FFF2-40B4-BE49-F238E27FC236}">
              <a16:creationId xmlns:a16="http://schemas.microsoft.com/office/drawing/2014/main" id="{6F066A23-1D17-4243-862B-C071B60E9AC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12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243840</xdr:colOff>
      <xdr:row>0</xdr:row>
      <xdr:rowOff>137160</xdr:rowOff>
    </xdr:from>
    <xdr:to>
      <xdr:col>12</xdr:col>
      <xdr:colOff>400050</xdr:colOff>
      <xdr:row>2</xdr:row>
      <xdr:rowOff>97939</xdr:rowOff>
    </xdr:to>
    <xdr:pic>
      <xdr:nvPicPr>
        <xdr:cNvPr id="6" name="dimg_13" descr="STOWA - Kaumera">
          <a:extLst>
            <a:ext uri="{FF2B5EF4-FFF2-40B4-BE49-F238E27FC236}">
              <a16:creationId xmlns:a16="http://schemas.microsoft.com/office/drawing/2014/main" id="{54AF1A4F-0A58-40B5-A61D-99675DA7E22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676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310515</xdr:colOff>
      <xdr:row>0</xdr:row>
      <xdr:rowOff>112396</xdr:rowOff>
    </xdr:from>
    <xdr:to>
      <xdr:col>8</xdr:col>
      <xdr:colOff>169545</xdr:colOff>
      <xdr:row>2</xdr:row>
      <xdr:rowOff>60024</xdr:rowOff>
    </xdr:to>
    <xdr:pic>
      <xdr:nvPicPr>
        <xdr:cNvPr id="4" name="dimg_371" descr="Witteveen + Bos is partner Betoniek geworden!">
          <a:extLst>
            <a:ext uri="{FF2B5EF4-FFF2-40B4-BE49-F238E27FC236}">
              <a16:creationId xmlns:a16="http://schemas.microsoft.com/office/drawing/2014/main" id="{364CF486-3983-472B-9B54-9691CAD55F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 y="112396"/>
          <a:ext cx="1516380" cy="357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386715</xdr:colOff>
      <xdr:row>0</xdr:row>
      <xdr:rowOff>0</xdr:rowOff>
    </xdr:from>
    <xdr:to>
      <xdr:col>8</xdr:col>
      <xdr:colOff>1177290</xdr:colOff>
      <xdr:row>2</xdr:row>
      <xdr:rowOff>152933</xdr:rowOff>
    </xdr:to>
    <xdr:pic>
      <xdr:nvPicPr>
        <xdr:cNvPr id="5" name="dimg_221" descr="B-WARE Research Centre | LinkedIn">
          <a:extLst>
            <a:ext uri="{FF2B5EF4-FFF2-40B4-BE49-F238E27FC236}">
              <a16:creationId xmlns:a16="http://schemas.microsoft.com/office/drawing/2014/main" id="{D2CA4ECB-B11E-4E4E-84E5-2E85F1DDD665}"/>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206490" y="0"/>
          <a:ext cx="782955" cy="562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110490</xdr:colOff>
      <xdr:row>0</xdr:row>
      <xdr:rowOff>121920</xdr:rowOff>
    </xdr:from>
    <xdr:to>
      <xdr:col>10</xdr:col>
      <xdr:colOff>781050</xdr:colOff>
      <xdr:row>2</xdr:row>
      <xdr:rowOff>116989</xdr:rowOff>
    </xdr:to>
    <xdr:pic>
      <xdr:nvPicPr>
        <xdr:cNvPr id="6" name="dimg_13" descr="STOWA - Kaumera">
          <a:extLst>
            <a:ext uri="{FF2B5EF4-FFF2-40B4-BE49-F238E27FC236}">
              <a16:creationId xmlns:a16="http://schemas.microsoft.com/office/drawing/2014/main" id="{5D58572B-CDB8-4F63-B37F-0A28B211200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349490" y="121920"/>
          <a:ext cx="1354455" cy="404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196215</xdr:colOff>
      <xdr:row>0</xdr:row>
      <xdr:rowOff>104775</xdr:rowOff>
    </xdr:from>
    <xdr:to>
      <xdr:col>8</xdr:col>
      <xdr:colOff>57150</xdr:colOff>
      <xdr:row>2</xdr:row>
      <xdr:rowOff>88598</xdr:rowOff>
    </xdr:to>
    <xdr:pic>
      <xdr:nvPicPr>
        <xdr:cNvPr id="5" name="dimg_371" descr="Witteveen + Bos is partner Betoniek geworden!">
          <a:extLst>
            <a:ext uri="{FF2B5EF4-FFF2-40B4-BE49-F238E27FC236}">
              <a16:creationId xmlns:a16="http://schemas.microsoft.com/office/drawing/2014/main" id="{4FF5D773-164D-48E8-A49C-764605EEE4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8465" y="104775"/>
          <a:ext cx="1514475" cy="397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293370</xdr:colOff>
      <xdr:row>0</xdr:row>
      <xdr:rowOff>20955</xdr:rowOff>
    </xdr:from>
    <xdr:to>
      <xdr:col>10</xdr:col>
      <xdr:colOff>20955</xdr:colOff>
      <xdr:row>3</xdr:row>
      <xdr:rowOff>59588</xdr:rowOff>
    </xdr:to>
    <xdr:pic>
      <xdr:nvPicPr>
        <xdr:cNvPr id="6" name="dimg_221" descr="B-WARE Research Centre | LinkedIn">
          <a:extLst>
            <a:ext uri="{FF2B5EF4-FFF2-40B4-BE49-F238E27FC236}">
              <a16:creationId xmlns:a16="http://schemas.microsoft.com/office/drawing/2014/main" id="{64D9B660-948B-4FD6-ADEB-655632BDB70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5570" y="20955"/>
          <a:ext cx="832485" cy="629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234315</xdr:colOff>
      <xdr:row>0</xdr:row>
      <xdr:rowOff>140970</xdr:rowOff>
    </xdr:from>
    <xdr:to>
      <xdr:col>13</xdr:col>
      <xdr:colOff>0</xdr:colOff>
      <xdr:row>3</xdr:row>
      <xdr:rowOff>16024</xdr:rowOff>
    </xdr:to>
    <xdr:pic>
      <xdr:nvPicPr>
        <xdr:cNvPr id="7" name="dimg_13" descr="STOWA - Kaumera">
          <a:extLst>
            <a:ext uri="{FF2B5EF4-FFF2-40B4-BE49-F238E27FC236}">
              <a16:creationId xmlns:a16="http://schemas.microsoft.com/office/drawing/2014/main" id="{4BE9CA54-C0E4-4206-8F79-DE8183A0B7F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11415" y="140970"/>
          <a:ext cx="1419225" cy="465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190500</xdr:colOff>
      <xdr:row>0</xdr:row>
      <xdr:rowOff>152401</xdr:rowOff>
    </xdr:from>
    <xdr:to>
      <xdr:col>8</xdr:col>
      <xdr:colOff>57150</xdr:colOff>
      <xdr:row>2</xdr:row>
      <xdr:rowOff>54309</xdr:rowOff>
    </xdr:to>
    <xdr:pic>
      <xdr:nvPicPr>
        <xdr:cNvPr id="4" name="dimg_371" descr="Witteveen + Bos is partner Betoniek geworden!">
          <a:extLst>
            <a:ext uri="{FF2B5EF4-FFF2-40B4-BE49-F238E27FC236}">
              <a16:creationId xmlns:a16="http://schemas.microsoft.com/office/drawing/2014/main" id="{F8C515D0-5C27-454E-8333-3FFB7A75B1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868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327660</xdr:colOff>
      <xdr:row>0</xdr:row>
      <xdr:rowOff>0</xdr:rowOff>
    </xdr:from>
    <xdr:to>
      <xdr:col>9</xdr:col>
      <xdr:colOff>453390</xdr:colOff>
      <xdr:row>2</xdr:row>
      <xdr:rowOff>131978</xdr:rowOff>
    </xdr:to>
    <xdr:pic>
      <xdr:nvPicPr>
        <xdr:cNvPr id="5" name="dimg_221" descr="B-WARE Research Centre | LinkedIn">
          <a:extLst>
            <a:ext uri="{FF2B5EF4-FFF2-40B4-BE49-F238E27FC236}">
              <a16:creationId xmlns:a16="http://schemas.microsoft.com/office/drawing/2014/main" id="{33325F3D-171A-46FA-871C-4397100B5F1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176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0</xdr:row>
      <xdr:rowOff>104775</xdr:rowOff>
    </xdr:from>
    <xdr:to>
      <xdr:col>12</xdr:col>
      <xdr:colOff>400050</xdr:colOff>
      <xdr:row>2</xdr:row>
      <xdr:rowOff>75079</xdr:rowOff>
    </xdr:to>
    <xdr:pic>
      <xdr:nvPicPr>
        <xdr:cNvPr id="6" name="dimg_13" descr="STOWA - Kaumera">
          <a:extLst>
            <a:ext uri="{FF2B5EF4-FFF2-40B4-BE49-F238E27FC236}">
              <a16:creationId xmlns:a16="http://schemas.microsoft.com/office/drawing/2014/main" id="{50A6C361-97EA-4F87-8119-A74D2F933CB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34275" y="104775"/>
          <a:ext cx="1419225" cy="465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152400</xdr:colOff>
      <xdr:row>0</xdr:row>
      <xdr:rowOff>152401</xdr:rowOff>
    </xdr:from>
    <xdr:to>
      <xdr:col>8</xdr:col>
      <xdr:colOff>19050</xdr:colOff>
      <xdr:row>2</xdr:row>
      <xdr:rowOff>58119</xdr:rowOff>
    </xdr:to>
    <xdr:pic>
      <xdr:nvPicPr>
        <xdr:cNvPr id="4" name="dimg_371" descr="Witteveen + Bos is partner Betoniek geworden!">
          <a:extLst>
            <a:ext uri="{FF2B5EF4-FFF2-40B4-BE49-F238E27FC236}">
              <a16:creationId xmlns:a16="http://schemas.microsoft.com/office/drawing/2014/main" id="{84772D3E-12CE-4836-8538-C9B55D7FC4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289560</xdr:colOff>
      <xdr:row>0</xdr:row>
      <xdr:rowOff>0</xdr:rowOff>
    </xdr:from>
    <xdr:to>
      <xdr:col>9</xdr:col>
      <xdr:colOff>419100</xdr:colOff>
      <xdr:row>2</xdr:row>
      <xdr:rowOff>135788</xdr:rowOff>
    </xdr:to>
    <xdr:pic>
      <xdr:nvPicPr>
        <xdr:cNvPr id="5" name="dimg_221" descr="B-WARE Research Centre | LinkedIn">
          <a:extLst>
            <a:ext uri="{FF2B5EF4-FFF2-40B4-BE49-F238E27FC236}">
              <a16:creationId xmlns:a16="http://schemas.microsoft.com/office/drawing/2014/main" id="{5A563929-CBDB-4FC1-97A5-7A8F31E029A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12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228600</xdr:colOff>
      <xdr:row>0</xdr:row>
      <xdr:rowOff>137160</xdr:rowOff>
    </xdr:from>
    <xdr:to>
      <xdr:col>12</xdr:col>
      <xdr:colOff>531495</xdr:colOff>
      <xdr:row>2</xdr:row>
      <xdr:rowOff>97939</xdr:rowOff>
    </xdr:to>
    <xdr:pic>
      <xdr:nvPicPr>
        <xdr:cNvPr id="6" name="dimg_13" descr="STOWA - Kaumera">
          <a:extLst>
            <a:ext uri="{FF2B5EF4-FFF2-40B4-BE49-F238E27FC236}">
              <a16:creationId xmlns:a16="http://schemas.microsoft.com/office/drawing/2014/main" id="{FE6A9FA7-6430-406E-8825-F62D50451CE9}"/>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676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182880</xdr:colOff>
      <xdr:row>0</xdr:row>
      <xdr:rowOff>152401</xdr:rowOff>
    </xdr:from>
    <xdr:to>
      <xdr:col>8</xdr:col>
      <xdr:colOff>38100</xdr:colOff>
      <xdr:row>2</xdr:row>
      <xdr:rowOff>54309</xdr:rowOff>
    </xdr:to>
    <xdr:pic>
      <xdr:nvPicPr>
        <xdr:cNvPr id="4" name="dimg_371" descr="Witteveen + Bos is partner Betoniek geworden!">
          <a:extLst>
            <a:ext uri="{FF2B5EF4-FFF2-40B4-BE49-F238E27FC236}">
              <a16:creationId xmlns:a16="http://schemas.microsoft.com/office/drawing/2014/main" id="{F0DD3506-479A-4F3F-B3E5-4EDF0FB02C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63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320040</xdr:colOff>
      <xdr:row>0</xdr:row>
      <xdr:rowOff>0</xdr:rowOff>
    </xdr:from>
    <xdr:to>
      <xdr:col>9</xdr:col>
      <xdr:colOff>434340</xdr:colOff>
      <xdr:row>2</xdr:row>
      <xdr:rowOff>131978</xdr:rowOff>
    </xdr:to>
    <xdr:pic>
      <xdr:nvPicPr>
        <xdr:cNvPr id="5" name="dimg_221" descr="B-WARE Research Centre | LinkedIn">
          <a:extLst>
            <a:ext uri="{FF2B5EF4-FFF2-40B4-BE49-F238E27FC236}">
              <a16:creationId xmlns:a16="http://schemas.microsoft.com/office/drawing/2014/main" id="{4F408A68-E045-41C9-ABE8-6C0934AEDC5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93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259080</xdr:colOff>
      <xdr:row>0</xdr:row>
      <xdr:rowOff>137160</xdr:rowOff>
    </xdr:from>
    <xdr:to>
      <xdr:col>13</xdr:col>
      <xdr:colOff>15240</xdr:colOff>
      <xdr:row>2</xdr:row>
      <xdr:rowOff>94129</xdr:rowOff>
    </xdr:to>
    <xdr:pic>
      <xdr:nvPicPr>
        <xdr:cNvPr id="6" name="dimg_13" descr="STOWA - Kaumera">
          <a:extLst>
            <a:ext uri="{FF2B5EF4-FFF2-40B4-BE49-F238E27FC236}">
              <a16:creationId xmlns:a16="http://schemas.microsoft.com/office/drawing/2014/main" id="{130CAB6A-256B-4D48-AFC7-F73B4CDE22F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057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160020</xdr:colOff>
      <xdr:row>0</xdr:row>
      <xdr:rowOff>152401</xdr:rowOff>
    </xdr:from>
    <xdr:to>
      <xdr:col>8</xdr:col>
      <xdr:colOff>15240</xdr:colOff>
      <xdr:row>2</xdr:row>
      <xdr:rowOff>54309</xdr:rowOff>
    </xdr:to>
    <xdr:pic>
      <xdr:nvPicPr>
        <xdr:cNvPr id="4" name="dimg_371" descr="Witteveen + Bos is partner Betoniek geworden!">
          <a:extLst>
            <a:ext uri="{FF2B5EF4-FFF2-40B4-BE49-F238E27FC236}">
              <a16:creationId xmlns:a16="http://schemas.microsoft.com/office/drawing/2014/main" id="{315119BE-0439-45F9-9D3E-BD794A49E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058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297180</xdr:colOff>
      <xdr:row>0</xdr:row>
      <xdr:rowOff>0</xdr:rowOff>
    </xdr:from>
    <xdr:to>
      <xdr:col>9</xdr:col>
      <xdr:colOff>415290</xdr:colOff>
      <xdr:row>2</xdr:row>
      <xdr:rowOff>131978</xdr:rowOff>
    </xdr:to>
    <xdr:pic>
      <xdr:nvPicPr>
        <xdr:cNvPr id="5" name="dimg_221" descr="B-WARE Research Centre | LinkedIn">
          <a:extLst>
            <a:ext uri="{FF2B5EF4-FFF2-40B4-BE49-F238E27FC236}">
              <a16:creationId xmlns:a16="http://schemas.microsoft.com/office/drawing/2014/main" id="{EB5AD88E-03C6-478D-9175-312243D37FE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2366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236220</xdr:colOff>
      <xdr:row>0</xdr:row>
      <xdr:rowOff>137160</xdr:rowOff>
    </xdr:from>
    <xdr:to>
      <xdr:col>13</xdr:col>
      <xdr:colOff>0</xdr:colOff>
      <xdr:row>2</xdr:row>
      <xdr:rowOff>94129</xdr:rowOff>
    </xdr:to>
    <xdr:pic>
      <xdr:nvPicPr>
        <xdr:cNvPr id="6" name="dimg_13" descr="STOWA - Kaumera">
          <a:extLst>
            <a:ext uri="{FF2B5EF4-FFF2-40B4-BE49-F238E27FC236}">
              <a16:creationId xmlns:a16="http://schemas.microsoft.com/office/drawing/2014/main" id="{9BB3AC87-B701-4BF0-ACA3-62A3ED8348D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5998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160020</xdr:colOff>
      <xdr:row>0</xdr:row>
      <xdr:rowOff>152401</xdr:rowOff>
    </xdr:from>
    <xdr:to>
      <xdr:col>8</xdr:col>
      <xdr:colOff>15240</xdr:colOff>
      <xdr:row>2</xdr:row>
      <xdr:rowOff>54309</xdr:rowOff>
    </xdr:to>
    <xdr:pic>
      <xdr:nvPicPr>
        <xdr:cNvPr id="4" name="dimg_371" descr="Witteveen + Bos is partner Betoniek geworden!">
          <a:extLst>
            <a:ext uri="{FF2B5EF4-FFF2-40B4-BE49-F238E27FC236}">
              <a16:creationId xmlns:a16="http://schemas.microsoft.com/office/drawing/2014/main" id="{6433F1BD-A366-405F-B4A8-8F55E61DD9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297180</xdr:colOff>
      <xdr:row>0</xdr:row>
      <xdr:rowOff>0</xdr:rowOff>
    </xdr:from>
    <xdr:to>
      <xdr:col>9</xdr:col>
      <xdr:colOff>434340</xdr:colOff>
      <xdr:row>2</xdr:row>
      <xdr:rowOff>131978</xdr:rowOff>
    </xdr:to>
    <xdr:pic>
      <xdr:nvPicPr>
        <xdr:cNvPr id="5" name="dimg_221" descr="B-WARE Research Centre | LinkedIn">
          <a:extLst>
            <a:ext uri="{FF2B5EF4-FFF2-40B4-BE49-F238E27FC236}">
              <a16:creationId xmlns:a16="http://schemas.microsoft.com/office/drawing/2014/main" id="{0A5E90E6-741F-4014-9CD5-D3865709D3D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12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236220</xdr:colOff>
      <xdr:row>0</xdr:row>
      <xdr:rowOff>137160</xdr:rowOff>
    </xdr:from>
    <xdr:to>
      <xdr:col>13</xdr:col>
      <xdr:colOff>0</xdr:colOff>
      <xdr:row>2</xdr:row>
      <xdr:rowOff>94129</xdr:rowOff>
    </xdr:to>
    <xdr:pic>
      <xdr:nvPicPr>
        <xdr:cNvPr id="6" name="dimg_13" descr="STOWA - Kaumera">
          <a:extLst>
            <a:ext uri="{FF2B5EF4-FFF2-40B4-BE49-F238E27FC236}">
              <a16:creationId xmlns:a16="http://schemas.microsoft.com/office/drawing/2014/main" id="{DF6096DE-17F7-428A-8CBF-521B515202B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676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220980</xdr:colOff>
      <xdr:row>0</xdr:row>
      <xdr:rowOff>152401</xdr:rowOff>
    </xdr:from>
    <xdr:to>
      <xdr:col>8</xdr:col>
      <xdr:colOff>76200</xdr:colOff>
      <xdr:row>2</xdr:row>
      <xdr:rowOff>54309</xdr:rowOff>
    </xdr:to>
    <xdr:pic>
      <xdr:nvPicPr>
        <xdr:cNvPr id="3" name="dimg_371" descr="Witteveen + Bos is partner Betoniek geworden!">
          <a:extLst>
            <a:ext uri="{FF2B5EF4-FFF2-40B4-BE49-F238E27FC236}">
              <a16:creationId xmlns:a16="http://schemas.microsoft.com/office/drawing/2014/main" id="{ABA93BB6-B187-4E52-BE9D-F0809DB124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154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358140</xdr:colOff>
      <xdr:row>0</xdr:row>
      <xdr:rowOff>0</xdr:rowOff>
    </xdr:from>
    <xdr:to>
      <xdr:col>9</xdr:col>
      <xdr:colOff>381000</xdr:colOff>
      <xdr:row>2</xdr:row>
      <xdr:rowOff>131978</xdr:rowOff>
    </xdr:to>
    <xdr:pic>
      <xdr:nvPicPr>
        <xdr:cNvPr id="4" name="dimg_221" descr="B-WARE Research Centre | LinkedIn">
          <a:extLst>
            <a:ext uri="{FF2B5EF4-FFF2-40B4-BE49-F238E27FC236}">
              <a16:creationId xmlns:a16="http://schemas.microsoft.com/office/drawing/2014/main" id="{9339783D-062F-4199-954A-E73A75FEC3D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8462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297180</xdr:colOff>
      <xdr:row>0</xdr:row>
      <xdr:rowOff>137160</xdr:rowOff>
    </xdr:from>
    <xdr:to>
      <xdr:col>12</xdr:col>
      <xdr:colOff>512445</xdr:colOff>
      <xdr:row>2</xdr:row>
      <xdr:rowOff>94129</xdr:rowOff>
    </xdr:to>
    <xdr:pic>
      <xdr:nvPicPr>
        <xdr:cNvPr id="5" name="dimg_13" descr="STOWA - Kaumera">
          <a:extLst>
            <a:ext uri="{FF2B5EF4-FFF2-40B4-BE49-F238E27FC236}">
              <a16:creationId xmlns:a16="http://schemas.microsoft.com/office/drawing/2014/main" id="{E89087CC-D61A-4716-A4C9-47026505D35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2094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243840</xdr:colOff>
      <xdr:row>0</xdr:row>
      <xdr:rowOff>152401</xdr:rowOff>
    </xdr:from>
    <xdr:to>
      <xdr:col>8</xdr:col>
      <xdr:colOff>91440</xdr:colOff>
      <xdr:row>2</xdr:row>
      <xdr:rowOff>54309</xdr:rowOff>
    </xdr:to>
    <xdr:pic>
      <xdr:nvPicPr>
        <xdr:cNvPr id="6" name="dimg_371" descr="Witteveen + Bos is partner Betoniek geworden!">
          <a:extLst>
            <a:ext uri="{FF2B5EF4-FFF2-40B4-BE49-F238E27FC236}">
              <a16:creationId xmlns:a16="http://schemas.microsoft.com/office/drawing/2014/main" id="{21F0AF23-DC5B-09E6-18D8-5A0DB3D5CE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381000</xdr:colOff>
      <xdr:row>0</xdr:row>
      <xdr:rowOff>0</xdr:rowOff>
    </xdr:from>
    <xdr:to>
      <xdr:col>9</xdr:col>
      <xdr:colOff>396240</xdr:colOff>
      <xdr:row>2</xdr:row>
      <xdr:rowOff>131978</xdr:rowOff>
    </xdr:to>
    <xdr:pic>
      <xdr:nvPicPr>
        <xdr:cNvPr id="7" name="dimg_221" descr="B-WARE Research Centre | LinkedIn">
          <a:extLst>
            <a:ext uri="{FF2B5EF4-FFF2-40B4-BE49-F238E27FC236}">
              <a16:creationId xmlns:a16="http://schemas.microsoft.com/office/drawing/2014/main" id="{33FD3203-57B5-8BF8-A165-F0C07943DC3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5074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167640</xdr:colOff>
      <xdr:row>0</xdr:row>
      <xdr:rowOff>152401</xdr:rowOff>
    </xdr:from>
    <xdr:to>
      <xdr:col>8</xdr:col>
      <xdr:colOff>15240</xdr:colOff>
      <xdr:row>2</xdr:row>
      <xdr:rowOff>54309</xdr:rowOff>
    </xdr:to>
    <xdr:pic>
      <xdr:nvPicPr>
        <xdr:cNvPr id="4" name="dimg_371" descr="Witteveen + Bos is partner Betoniek geworden!">
          <a:extLst>
            <a:ext uri="{FF2B5EF4-FFF2-40B4-BE49-F238E27FC236}">
              <a16:creationId xmlns:a16="http://schemas.microsoft.com/office/drawing/2014/main" id="{00D307A8-31FC-4874-97AF-531A96081D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582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304800</xdr:colOff>
      <xdr:row>0</xdr:row>
      <xdr:rowOff>0</xdr:rowOff>
    </xdr:from>
    <xdr:to>
      <xdr:col>9</xdr:col>
      <xdr:colOff>434340</xdr:colOff>
      <xdr:row>2</xdr:row>
      <xdr:rowOff>131978</xdr:rowOff>
    </xdr:to>
    <xdr:pic>
      <xdr:nvPicPr>
        <xdr:cNvPr id="5" name="dimg_221" descr="B-WARE Research Centre | LinkedIn">
          <a:extLst>
            <a:ext uri="{FF2B5EF4-FFF2-40B4-BE49-F238E27FC236}">
              <a16:creationId xmlns:a16="http://schemas.microsoft.com/office/drawing/2014/main" id="{27750692-3BD2-46D4-8A70-75525F10A16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890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243840</xdr:colOff>
      <xdr:row>0</xdr:row>
      <xdr:rowOff>137160</xdr:rowOff>
    </xdr:from>
    <xdr:to>
      <xdr:col>13</xdr:col>
      <xdr:colOff>19050</xdr:colOff>
      <xdr:row>2</xdr:row>
      <xdr:rowOff>94129</xdr:rowOff>
    </xdr:to>
    <xdr:pic>
      <xdr:nvPicPr>
        <xdr:cNvPr id="6" name="dimg_13" descr="STOWA - Kaumera">
          <a:extLst>
            <a:ext uri="{FF2B5EF4-FFF2-40B4-BE49-F238E27FC236}">
              <a16:creationId xmlns:a16="http://schemas.microsoft.com/office/drawing/2014/main" id="{59BD3EE3-E0D4-4DAF-A54E-D122EE4A043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7522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175260</xdr:colOff>
      <xdr:row>0</xdr:row>
      <xdr:rowOff>167641</xdr:rowOff>
    </xdr:from>
    <xdr:to>
      <xdr:col>8</xdr:col>
      <xdr:colOff>17145</xdr:colOff>
      <xdr:row>2</xdr:row>
      <xdr:rowOff>56214</xdr:rowOff>
    </xdr:to>
    <xdr:pic>
      <xdr:nvPicPr>
        <xdr:cNvPr id="4" name="dimg_371" descr="Witteveen + Bos is partner Betoniek geworden!">
          <a:extLst>
            <a:ext uri="{FF2B5EF4-FFF2-40B4-BE49-F238E27FC236}">
              <a16:creationId xmlns:a16="http://schemas.microsoft.com/office/drawing/2014/main" id="{13882D21-D643-4696-A9A5-55F0EC5595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5820" y="16764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312420</xdr:colOff>
      <xdr:row>0</xdr:row>
      <xdr:rowOff>15240</xdr:rowOff>
    </xdr:from>
    <xdr:to>
      <xdr:col>9</xdr:col>
      <xdr:colOff>421005</xdr:colOff>
      <xdr:row>2</xdr:row>
      <xdr:rowOff>135788</xdr:rowOff>
    </xdr:to>
    <xdr:pic>
      <xdr:nvPicPr>
        <xdr:cNvPr id="5" name="dimg_221" descr="B-WARE Research Centre | LinkedIn">
          <a:extLst>
            <a:ext uri="{FF2B5EF4-FFF2-40B4-BE49-F238E27FC236}">
              <a16:creationId xmlns:a16="http://schemas.microsoft.com/office/drawing/2014/main" id="{3886D76B-D824-4A1A-B8AA-4FE36173950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8900" y="1524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251460</xdr:colOff>
      <xdr:row>0</xdr:row>
      <xdr:rowOff>152400</xdr:rowOff>
    </xdr:from>
    <xdr:to>
      <xdr:col>13</xdr:col>
      <xdr:colOff>19050</xdr:colOff>
      <xdr:row>2</xdr:row>
      <xdr:rowOff>134134</xdr:rowOff>
    </xdr:to>
    <xdr:pic>
      <xdr:nvPicPr>
        <xdr:cNvPr id="6" name="dimg_13" descr="STOWA - Kaumera">
          <a:extLst>
            <a:ext uri="{FF2B5EF4-FFF2-40B4-BE49-F238E27FC236}">
              <a16:creationId xmlns:a16="http://schemas.microsoft.com/office/drawing/2014/main" id="{8A368955-4AED-44BC-B6D9-D8D2ADABFB2D}"/>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75220" y="15240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205740</xdr:colOff>
      <xdr:row>0</xdr:row>
      <xdr:rowOff>152401</xdr:rowOff>
    </xdr:from>
    <xdr:to>
      <xdr:col>8</xdr:col>
      <xdr:colOff>57150</xdr:colOff>
      <xdr:row>2</xdr:row>
      <xdr:rowOff>58119</xdr:rowOff>
    </xdr:to>
    <xdr:pic>
      <xdr:nvPicPr>
        <xdr:cNvPr id="4" name="dimg_371" descr="Witteveen + Bos is partner Betoniek geworden!">
          <a:extLst>
            <a:ext uri="{FF2B5EF4-FFF2-40B4-BE49-F238E27FC236}">
              <a16:creationId xmlns:a16="http://schemas.microsoft.com/office/drawing/2014/main" id="{6836252E-822F-4BF7-B75F-87001001B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392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342900</xdr:colOff>
      <xdr:row>0</xdr:row>
      <xdr:rowOff>0</xdr:rowOff>
    </xdr:from>
    <xdr:to>
      <xdr:col>9</xdr:col>
      <xdr:colOff>457200</xdr:colOff>
      <xdr:row>2</xdr:row>
      <xdr:rowOff>135788</xdr:rowOff>
    </xdr:to>
    <xdr:pic>
      <xdr:nvPicPr>
        <xdr:cNvPr id="5" name="dimg_221" descr="B-WARE Research Centre | LinkedIn">
          <a:extLst>
            <a:ext uri="{FF2B5EF4-FFF2-40B4-BE49-F238E27FC236}">
              <a16:creationId xmlns:a16="http://schemas.microsoft.com/office/drawing/2014/main" id="{E3989A19-6CC3-4C35-A904-B7CA4CA5B25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7700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281940</xdr:colOff>
      <xdr:row>0</xdr:row>
      <xdr:rowOff>137160</xdr:rowOff>
    </xdr:from>
    <xdr:to>
      <xdr:col>13</xdr:col>
      <xdr:colOff>53340</xdr:colOff>
      <xdr:row>2</xdr:row>
      <xdr:rowOff>97939</xdr:rowOff>
    </xdr:to>
    <xdr:pic>
      <xdr:nvPicPr>
        <xdr:cNvPr id="6" name="dimg_13" descr="STOWA - Kaumera">
          <a:extLst>
            <a:ext uri="{FF2B5EF4-FFF2-40B4-BE49-F238E27FC236}">
              <a16:creationId xmlns:a16="http://schemas.microsoft.com/office/drawing/2014/main" id="{A0C8379E-7BA2-417D-BC4C-DF0BAE416BD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1332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190500</xdr:colOff>
      <xdr:row>0</xdr:row>
      <xdr:rowOff>152401</xdr:rowOff>
    </xdr:from>
    <xdr:to>
      <xdr:col>8</xdr:col>
      <xdr:colOff>57150</xdr:colOff>
      <xdr:row>2</xdr:row>
      <xdr:rowOff>54309</xdr:rowOff>
    </xdr:to>
    <xdr:pic>
      <xdr:nvPicPr>
        <xdr:cNvPr id="2" name="dimg_371" descr="Witteveen + Bos is partner Betoniek geworden!">
          <a:extLst>
            <a:ext uri="{FF2B5EF4-FFF2-40B4-BE49-F238E27FC236}">
              <a16:creationId xmlns:a16="http://schemas.microsoft.com/office/drawing/2014/main" id="{AEA2F9C0-4625-1BB9-E541-30F6B55A98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106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327660</xdr:colOff>
      <xdr:row>0</xdr:row>
      <xdr:rowOff>0</xdr:rowOff>
    </xdr:from>
    <xdr:to>
      <xdr:col>9</xdr:col>
      <xdr:colOff>438150</xdr:colOff>
      <xdr:row>2</xdr:row>
      <xdr:rowOff>131978</xdr:rowOff>
    </xdr:to>
    <xdr:pic>
      <xdr:nvPicPr>
        <xdr:cNvPr id="4" name="dimg_221" descr="B-WARE Research Centre | LinkedIn">
          <a:extLst>
            <a:ext uri="{FF2B5EF4-FFF2-40B4-BE49-F238E27FC236}">
              <a16:creationId xmlns:a16="http://schemas.microsoft.com/office/drawing/2014/main" id="{623BB410-F160-94CF-C43A-D78C84C77FE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5414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0</xdr:row>
      <xdr:rowOff>137160</xdr:rowOff>
    </xdr:from>
    <xdr:to>
      <xdr:col>12</xdr:col>
      <xdr:colOff>478155</xdr:colOff>
      <xdr:row>2</xdr:row>
      <xdr:rowOff>94129</xdr:rowOff>
    </xdr:to>
    <xdr:pic>
      <xdr:nvPicPr>
        <xdr:cNvPr id="5" name="dimg_13" descr="STOWA - Kaumera">
          <a:extLst>
            <a:ext uri="{FF2B5EF4-FFF2-40B4-BE49-F238E27FC236}">
              <a16:creationId xmlns:a16="http://schemas.microsoft.com/office/drawing/2014/main" id="{BF1393F1-D596-8E30-4A08-1D720794BDD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9046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198120</xdr:colOff>
      <xdr:row>0</xdr:row>
      <xdr:rowOff>152401</xdr:rowOff>
    </xdr:from>
    <xdr:to>
      <xdr:col>8</xdr:col>
      <xdr:colOff>57150</xdr:colOff>
      <xdr:row>2</xdr:row>
      <xdr:rowOff>58119</xdr:rowOff>
    </xdr:to>
    <xdr:pic>
      <xdr:nvPicPr>
        <xdr:cNvPr id="4" name="dimg_371" descr="Witteveen + Bos is partner Betoniek geworden!">
          <a:extLst>
            <a:ext uri="{FF2B5EF4-FFF2-40B4-BE49-F238E27FC236}">
              <a16:creationId xmlns:a16="http://schemas.microsoft.com/office/drawing/2014/main" id="{EDF8AFDC-0874-42F5-82D0-CF9ACAC325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868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335280</xdr:colOff>
      <xdr:row>0</xdr:row>
      <xdr:rowOff>0</xdr:rowOff>
    </xdr:from>
    <xdr:to>
      <xdr:col>9</xdr:col>
      <xdr:colOff>438150</xdr:colOff>
      <xdr:row>2</xdr:row>
      <xdr:rowOff>135788</xdr:rowOff>
    </xdr:to>
    <xdr:pic>
      <xdr:nvPicPr>
        <xdr:cNvPr id="5" name="dimg_221" descr="B-WARE Research Centre | LinkedIn">
          <a:extLst>
            <a:ext uri="{FF2B5EF4-FFF2-40B4-BE49-F238E27FC236}">
              <a16:creationId xmlns:a16="http://schemas.microsoft.com/office/drawing/2014/main" id="{0E8F4843-AAF5-4BF5-94FA-C39A907C2D8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176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274320</xdr:colOff>
      <xdr:row>0</xdr:row>
      <xdr:rowOff>137160</xdr:rowOff>
    </xdr:from>
    <xdr:to>
      <xdr:col>12</xdr:col>
      <xdr:colOff>510540</xdr:colOff>
      <xdr:row>2</xdr:row>
      <xdr:rowOff>97939</xdr:rowOff>
    </xdr:to>
    <xdr:pic>
      <xdr:nvPicPr>
        <xdr:cNvPr id="6" name="dimg_13" descr="STOWA - Kaumera">
          <a:extLst>
            <a:ext uri="{FF2B5EF4-FFF2-40B4-BE49-F238E27FC236}">
              <a16:creationId xmlns:a16="http://schemas.microsoft.com/office/drawing/2014/main" id="{6D6F97FA-86EC-432F-B086-6F397D7A455C}"/>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9808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228600</xdr:colOff>
      <xdr:row>0</xdr:row>
      <xdr:rowOff>152401</xdr:rowOff>
    </xdr:from>
    <xdr:to>
      <xdr:col>8</xdr:col>
      <xdr:colOff>95250</xdr:colOff>
      <xdr:row>2</xdr:row>
      <xdr:rowOff>54309</xdr:rowOff>
    </xdr:to>
    <xdr:pic>
      <xdr:nvPicPr>
        <xdr:cNvPr id="4" name="dimg_371" descr="Witteveen + Bos is partner Betoniek geworden!">
          <a:extLst>
            <a:ext uri="{FF2B5EF4-FFF2-40B4-BE49-F238E27FC236}">
              <a16:creationId xmlns:a16="http://schemas.microsoft.com/office/drawing/2014/main" id="{9B6A1266-5C49-4E07-8754-1AD1CE688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916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365760</xdr:colOff>
      <xdr:row>0</xdr:row>
      <xdr:rowOff>0</xdr:rowOff>
    </xdr:from>
    <xdr:to>
      <xdr:col>9</xdr:col>
      <xdr:colOff>476250</xdr:colOff>
      <xdr:row>2</xdr:row>
      <xdr:rowOff>131978</xdr:rowOff>
    </xdr:to>
    <xdr:pic>
      <xdr:nvPicPr>
        <xdr:cNvPr id="5" name="dimg_221" descr="B-WARE Research Centre | LinkedIn">
          <a:extLst>
            <a:ext uri="{FF2B5EF4-FFF2-40B4-BE49-F238E27FC236}">
              <a16:creationId xmlns:a16="http://schemas.microsoft.com/office/drawing/2014/main" id="{03A97321-2679-4071-8001-CF14BEF70E6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9224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304800</xdr:colOff>
      <xdr:row>0</xdr:row>
      <xdr:rowOff>137160</xdr:rowOff>
    </xdr:from>
    <xdr:to>
      <xdr:col>12</xdr:col>
      <xdr:colOff>516255</xdr:colOff>
      <xdr:row>2</xdr:row>
      <xdr:rowOff>94129</xdr:rowOff>
    </xdr:to>
    <xdr:pic>
      <xdr:nvPicPr>
        <xdr:cNvPr id="6" name="dimg_13" descr="STOWA - Kaumera">
          <a:extLst>
            <a:ext uri="{FF2B5EF4-FFF2-40B4-BE49-F238E27FC236}">
              <a16:creationId xmlns:a16="http://schemas.microsoft.com/office/drawing/2014/main" id="{BC748850-97EF-428A-8822-023C102286B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2856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144780</xdr:colOff>
      <xdr:row>0</xdr:row>
      <xdr:rowOff>152401</xdr:rowOff>
    </xdr:from>
    <xdr:to>
      <xdr:col>8</xdr:col>
      <xdr:colOff>0</xdr:colOff>
      <xdr:row>2</xdr:row>
      <xdr:rowOff>54309</xdr:rowOff>
    </xdr:to>
    <xdr:pic>
      <xdr:nvPicPr>
        <xdr:cNvPr id="4" name="dimg_371" descr="Witteveen + Bos is partner Betoniek geworden!">
          <a:extLst>
            <a:ext uri="{FF2B5EF4-FFF2-40B4-BE49-F238E27FC236}">
              <a16:creationId xmlns:a16="http://schemas.microsoft.com/office/drawing/2014/main" id="{A213AF36-238E-4CED-9FC1-550FC63D22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534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281940</xdr:colOff>
      <xdr:row>0</xdr:row>
      <xdr:rowOff>0</xdr:rowOff>
    </xdr:from>
    <xdr:to>
      <xdr:col>9</xdr:col>
      <xdr:colOff>381000</xdr:colOff>
      <xdr:row>2</xdr:row>
      <xdr:rowOff>131978</xdr:rowOff>
    </xdr:to>
    <xdr:pic>
      <xdr:nvPicPr>
        <xdr:cNvPr id="5" name="dimg_221" descr="B-WARE Research Centre | LinkedIn">
          <a:extLst>
            <a:ext uri="{FF2B5EF4-FFF2-40B4-BE49-F238E27FC236}">
              <a16:creationId xmlns:a16="http://schemas.microsoft.com/office/drawing/2014/main" id="{684D9D7B-72FB-4AB2-A205-C7BB3B0EBA3D}"/>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0842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220980</xdr:colOff>
      <xdr:row>0</xdr:row>
      <xdr:rowOff>137160</xdr:rowOff>
    </xdr:from>
    <xdr:to>
      <xdr:col>12</xdr:col>
      <xdr:colOff>476250</xdr:colOff>
      <xdr:row>2</xdr:row>
      <xdr:rowOff>94129</xdr:rowOff>
    </xdr:to>
    <xdr:pic>
      <xdr:nvPicPr>
        <xdr:cNvPr id="6" name="dimg_13" descr="STOWA - Kaumera">
          <a:extLst>
            <a:ext uri="{FF2B5EF4-FFF2-40B4-BE49-F238E27FC236}">
              <a16:creationId xmlns:a16="http://schemas.microsoft.com/office/drawing/2014/main" id="{8CCA127B-D245-46D1-A08F-A7A719598BA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4474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196215</xdr:colOff>
      <xdr:row>0</xdr:row>
      <xdr:rowOff>104775</xdr:rowOff>
    </xdr:from>
    <xdr:to>
      <xdr:col>8</xdr:col>
      <xdr:colOff>57150</xdr:colOff>
      <xdr:row>2</xdr:row>
      <xdr:rowOff>88598</xdr:rowOff>
    </xdr:to>
    <xdr:pic>
      <xdr:nvPicPr>
        <xdr:cNvPr id="2" name="dimg_371" descr="Witteveen + Bos is partner Betoniek geworden!">
          <a:extLst>
            <a:ext uri="{FF2B5EF4-FFF2-40B4-BE49-F238E27FC236}">
              <a16:creationId xmlns:a16="http://schemas.microsoft.com/office/drawing/2014/main" id="{BFDB1154-1CC5-4F16-A932-94AF59459C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2970" y="102870"/>
          <a:ext cx="1512570" cy="402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293370</xdr:colOff>
      <xdr:row>0</xdr:row>
      <xdr:rowOff>20955</xdr:rowOff>
    </xdr:from>
    <xdr:to>
      <xdr:col>10</xdr:col>
      <xdr:colOff>20955</xdr:colOff>
      <xdr:row>3</xdr:row>
      <xdr:rowOff>59588</xdr:rowOff>
    </xdr:to>
    <xdr:pic>
      <xdr:nvPicPr>
        <xdr:cNvPr id="3" name="dimg_221" descr="B-WARE Research Centre | LinkedIn">
          <a:extLst>
            <a:ext uri="{FF2B5EF4-FFF2-40B4-BE49-F238E27FC236}">
              <a16:creationId xmlns:a16="http://schemas.microsoft.com/office/drawing/2014/main" id="{6A685973-18FD-4C0B-A86E-E32B2D63DDD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3665" y="17145"/>
          <a:ext cx="830580" cy="629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234315</xdr:colOff>
      <xdr:row>0</xdr:row>
      <xdr:rowOff>140970</xdr:rowOff>
    </xdr:from>
    <xdr:to>
      <xdr:col>13</xdr:col>
      <xdr:colOff>0</xdr:colOff>
      <xdr:row>3</xdr:row>
      <xdr:rowOff>16024</xdr:rowOff>
    </xdr:to>
    <xdr:pic>
      <xdr:nvPicPr>
        <xdr:cNvPr id="4" name="dimg_13" descr="STOWA - Kaumera">
          <a:extLst>
            <a:ext uri="{FF2B5EF4-FFF2-40B4-BE49-F238E27FC236}">
              <a16:creationId xmlns:a16="http://schemas.microsoft.com/office/drawing/2014/main" id="{F2FBF5F6-11E2-4512-A4E7-428EE684C8F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13320" y="139065"/>
          <a:ext cx="1421130" cy="47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175260</xdr:colOff>
      <xdr:row>0</xdr:row>
      <xdr:rowOff>152401</xdr:rowOff>
    </xdr:from>
    <xdr:to>
      <xdr:col>8</xdr:col>
      <xdr:colOff>20955</xdr:colOff>
      <xdr:row>2</xdr:row>
      <xdr:rowOff>54309</xdr:rowOff>
    </xdr:to>
    <xdr:pic>
      <xdr:nvPicPr>
        <xdr:cNvPr id="4" name="dimg_371" descr="Witteveen + Bos is partner Betoniek geworden!">
          <a:extLst>
            <a:ext uri="{FF2B5EF4-FFF2-40B4-BE49-F238E27FC236}">
              <a16:creationId xmlns:a16="http://schemas.microsoft.com/office/drawing/2014/main" id="{D49B7300-758D-4793-A885-CD77E4FC65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582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312420</xdr:colOff>
      <xdr:row>0</xdr:row>
      <xdr:rowOff>0</xdr:rowOff>
    </xdr:from>
    <xdr:to>
      <xdr:col>9</xdr:col>
      <xdr:colOff>382905</xdr:colOff>
      <xdr:row>2</xdr:row>
      <xdr:rowOff>131978</xdr:rowOff>
    </xdr:to>
    <xdr:pic>
      <xdr:nvPicPr>
        <xdr:cNvPr id="5" name="dimg_221" descr="B-WARE Research Centre | LinkedIn">
          <a:extLst>
            <a:ext uri="{FF2B5EF4-FFF2-40B4-BE49-F238E27FC236}">
              <a16:creationId xmlns:a16="http://schemas.microsoft.com/office/drawing/2014/main" id="{D6E43942-CF89-44E1-8E2E-68624551336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890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251460</xdr:colOff>
      <xdr:row>0</xdr:row>
      <xdr:rowOff>137160</xdr:rowOff>
    </xdr:from>
    <xdr:to>
      <xdr:col>12</xdr:col>
      <xdr:colOff>478155</xdr:colOff>
      <xdr:row>2</xdr:row>
      <xdr:rowOff>94129</xdr:rowOff>
    </xdr:to>
    <xdr:pic>
      <xdr:nvPicPr>
        <xdr:cNvPr id="6" name="dimg_13" descr="STOWA - Kaumera">
          <a:extLst>
            <a:ext uri="{FF2B5EF4-FFF2-40B4-BE49-F238E27FC236}">
              <a16:creationId xmlns:a16="http://schemas.microsoft.com/office/drawing/2014/main" id="{926732EF-CDE0-4330-BDBE-FC75B8022F6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7522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167640</xdr:colOff>
      <xdr:row>0</xdr:row>
      <xdr:rowOff>152401</xdr:rowOff>
    </xdr:from>
    <xdr:to>
      <xdr:col>8</xdr:col>
      <xdr:colOff>19050</xdr:colOff>
      <xdr:row>2</xdr:row>
      <xdr:rowOff>58119</xdr:rowOff>
    </xdr:to>
    <xdr:pic>
      <xdr:nvPicPr>
        <xdr:cNvPr id="4" name="dimg_371" descr="Witteveen + Bos is partner Betoniek geworden!">
          <a:extLst>
            <a:ext uri="{FF2B5EF4-FFF2-40B4-BE49-F238E27FC236}">
              <a16:creationId xmlns:a16="http://schemas.microsoft.com/office/drawing/2014/main" id="{A5756FBF-3C95-4060-A84F-23F8B866FF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304800</xdr:colOff>
      <xdr:row>0</xdr:row>
      <xdr:rowOff>0</xdr:rowOff>
    </xdr:from>
    <xdr:to>
      <xdr:col>9</xdr:col>
      <xdr:colOff>419100</xdr:colOff>
      <xdr:row>2</xdr:row>
      <xdr:rowOff>135788</xdr:rowOff>
    </xdr:to>
    <xdr:pic>
      <xdr:nvPicPr>
        <xdr:cNvPr id="5" name="dimg_221" descr="B-WARE Research Centre | LinkedIn">
          <a:extLst>
            <a:ext uri="{FF2B5EF4-FFF2-40B4-BE49-F238E27FC236}">
              <a16:creationId xmlns:a16="http://schemas.microsoft.com/office/drawing/2014/main" id="{67563416-5158-46D9-9D7A-D73364DC6D6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12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243840</xdr:colOff>
      <xdr:row>0</xdr:row>
      <xdr:rowOff>137160</xdr:rowOff>
    </xdr:from>
    <xdr:to>
      <xdr:col>12</xdr:col>
      <xdr:colOff>474345</xdr:colOff>
      <xdr:row>2</xdr:row>
      <xdr:rowOff>97939</xdr:rowOff>
    </xdr:to>
    <xdr:pic>
      <xdr:nvPicPr>
        <xdr:cNvPr id="6" name="dimg_13" descr="STOWA - Kaumera">
          <a:extLst>
            <a:ext uri="{FF2B5EF4-FFF2-40B4-BE49-F238E27FC236}">
              <a16:creationId xmlns:a16="http://schemas.microsoft.com/office/drawing/2014/main" id="{B825275C-EC96-4FF7-B0E7-525F2282CDA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676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hyperlink" Target="https://wkp.rws.nl/geoviewer/water-guideline-views/Oppervlaktewater_vlak_lijn_groep"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9EA9D-F45A-4D80-8D89-2A751634209F}">
  <dimension ref="B2:W150"/>
  <sheetViews>
    <sheetView tabSelected="1" workbookViewId="0"/>
  </sheetViews>
  <sheetFormatPr defaultRowHeight="13.2" x14ac:dyDescent="0.3"/>
  <cols>
    <col min="23" max="23" width="16.625" customWidth="1"/>
  </cols>
  <sheetData>
    <row r="2" spans="2:23" x14ac:dyDescent="0.3">
      <c r="B2" s="139" t="s">
        <v>0</v>
      </c>
      <c r="C2" s="140"/>
      <c r="D2" s="140"/>
      <c r="E2" s="140"/>
      <c r="F2" s="140"/>
      <c r="G2" s="140"/>
      <c r="H2" s="140"/>
      <c r="I2" s="140"/>
      <c r="J2" s="140"/>
      <c r="K2" s="140"/>
      <c r="L2" s="140"/>
      <c r="M2" s="140"/>
      <c r="N2" s="140"/>
      <c r="O2" s="140"/>
      <c r="P2" s="140"/>
      <c r="Q2" s="140"/>
      <c r="R2" s="140"/>
      <c r="S2" s="140"/>
      <c r="T2" s="140"/>
      <c r="U2" s="140"/>
      <c r="V2" s="140"/>
      <c r="W2" s="141"/>
    </row>
    <row r="4" spans="2:23" x14ac:dyDescent="0.3">
      <c r="B4" s="90" t="s">
        <v>1</v>
      </c>
      <c r="C4" s="55"/>
      <c r="D4" s="55"/>
      <c r="E4" s="55"/>
      <c r="F4" s="55"/>
      <c r="G4" s="55"/>
      <c r="H4" s="55"/>
      <c r="I4" s="55"/>
      <c r="J4" s="55"/>
      <c r="K4" s="55"/>
      <c r="L4" s="55"/>
      <c r="M4" s="55"/>
      <c r="N4" s="55"/>
      <c r="O4" s="55"/>
      <c r="P4" s="55"/>
      <c r="Q4" s="55"/>
      <c r="R4" s="55"/>
      <c r="S4" s="55"/>
      <c r="T4" s="55"/>
      <c r="U4" s="55"/>
      <c r="V4" s="55"/>
      <c r="W4" s="56"/>
    </row>
    <row r="5" spans="2:23" x14ac:dyDescent="0.3">
      <c r="B5" s="57" t="s">
        <v>471</v>
      </c>
      <c r="C5" s="58"/>
      <c r="D5" s="58"/>
      <c r="E5" s="58"/>
      <c r="F5" s="58"/>
      <c r="G5" s="58"/>
      <c r="H5" s="58"/>
      <c r="I5" s="58"/>
      <c r="J5" s="58"/>
      <c r="K5" s="58"/>
      <c r="L5" s="58"/>
      <c r="M5" s="58"/>
      <c r="N5" s="58"/>
      <c r="O5" s="58"/>
      <c r="P5" s="58"/>
      <c r="Q5" s="58"/>
      <c r="R5" s="58"/>
      <c r="S5" s="58"/>
      <c r="T5" s="58"/>
      <c r="U5" s="58"/>
      <c r="V5" s="58"/>
      <c r="W5" s="59"/>
    </row>
    <row r="6" spans="2:23" x14ac:dyDescent="0.3">
      <c r="B6" s="57" t="s">
        <v>472</v>
      </c>
      <c r="C6" s="58"/>
      <c r="D6" s="58"/>
      <c r="E6" s="58"/>
      <c r="F6" s="58"/>
      <c r="G6" s="58"/>
      <c r="H6" s="58"/>
      <c r="I6" s="58"/>
      <c r="J6" s="58"/>
      <c r="K6" s="58"/>
      <c r="L6" s="58"/>
      <c r="M6" s="58"/>
      <c r="N6" s="58"/>
      <c r="O6" s="58"/>
      <c r="P6" s="58"/>
      <c r="Q6" s="58"/>
      <c r="R6" s="58"/>
      <c r="S6" s="58"/>
      <c r="T6" s="58"/>
      <c r="U6" s="58"/>
      <c r="V6" s="58"/>
      <c r="W6" s="59"/>
    </row>
    <row r="7" spans="2:23" x14ac:dyDescent="0.3">
      <c r="B7" s="57" t="s">
        <v>473</v>
      </c>
      <c r="C7" s="58"/>
      <c r="D7" s="58"/>
      <c r="E7" s="58"/>
      <c r="F7" s="58"/>
      <c r="G7" s="58"/>
      <c r="H7" s="58"/>
      <c r="I7" s="58"/>
      <c r="J7" s="58"/>
      <c r="K7" s="58"/>
      <c r="L7" s="58"/>
      <c r="M7" s="58"/>
      <c r="N7" s="58"/>
      <c r="O7" s="58"/>
      <c r="P7" s="58"/>
      <c r="Q7" s="58"/>
      <c r="R7" s="58"/>
      <c r="S7" s="58"/>
      <c r="T7" s="58"/>
      <c r="U7" s="58"/>
      <c r="V7" s="58"/>
      <c r="W7" s="59"/>
    </row>
    <row r="8" spans="2:23" x14ac:dyDescent="0.3">
      <c r="B8" s="57" t="s">
        <v>474</v>
      </c>
      <c r="C8" s="58"/>
      <c r="D8" s="58"/>
      <c r="E8" s="58"/>
      <c r="F8" s="58"/>
      <c r="G8" s="58"/>
      <c r="H8" s="58"/>
      <c r="I8" s="58"/>
      <c r="J8" s="58"/>
      <c r="K8" s="58"/>
      <c r="L8" s="58"/>
      <c r="M8" s="58"/>
      <c r="N8" s="58"/>
      <c r="O8" s="58"/>
      <c r="P8" s="58"/>
      <c r="Q8" s="58"/>
      <c r="R8" s="58"/>
      <c r="S8" s="58"/>
      <c r="T8" s="58"/>
      <c r="U8" s="58"/>
      <c r="V8" s="58"/>
      <c r="W8" s="59"/>
    </row>
    <row r="9" spans="2:23" x14ac:dyDescent="0.3">
      <c r="B9" s="57" t="s">
        <v>475</v>
      </c>
      <c r="C9" s="58"/>
      <c r="D9" s="58"/>
      <c r="E9" s="58"/>
      <c r="F9" s="58"/>
      <c r="G9" s="58"/>
      <c r="H9" s="58"/>
      <c r="I9" s="58"/>
      <c r="J9" s="58"/>
      <c r="K9" s="58"/>
      <c r="L9" s="58"/>
      <c r="M9" s="58"/>
      <c r="N9" s="58"/>
      <c r="O9" s="58"/>
      <c r="P9" s="58"/>
      <c r="Q9" s="58"/>
      <c r="R9" s="58"/>
      <c r="S9" s="58"/>
      <c r="T9" s="58"/>
      <c r="U9" s="58"/>
      <c r="V9" s="58"/>
      <c r="W9" s="59"/>
    </row>
    <row r="10" spans="2:23" x14ac:dyDescent="0.3">
      <c r="B10" s="114" t="s">
        <v>476</v>
      </c>
      <c r="C10" s="58"/>
      <c r="D10" s="58"/>
      <c r="E10" s="58"/>
      <c r="F10" s="58"/>
      <c r="G10" s="58"/>
      <c r="H10" s="58"/>
      <c r="I10" s="58"/>
      <c r="J10" s="58"/>
      <c r="K10" s="58"/>
      <c r="L10" s="58"/>
      <c r="M10" s="58"/>
      <c r="N10" s="58"/>
      <c r="O10" s="58"/>
      <c r="P10" s="58"/>
      <c r="Q10" s="58"/>
      <c r="R10" s="58"/>
      <c r="S10" s="58"/>
      <c r="T10" s="58"/>
      <c r="U10" s="58"/>
      <c r="V10" s="58"/>
      <c r="W10" s="59"/>
    </row>
    <row r="11" spans="2:23" x14ac:dyDescent="0.3">
      <c r="B11" s="57"/>
      <c r="C11" s="58"/>
      <c r="D11" s="58"/>
      <c r="E11" s="58"/>
      <c r="F11" s="58"/>
      <c r="G11" s="58"/>
      <c r="H11" s="58"/>
      <c r="I11" s="58"/>
      <c r="J11" s="58"/>
      <c r="K11" s="58"/>
      <c r="L11" s="58"/>
      <c r="M11" s="58"/>
      <c r="N11" s="58"/>
      <c r="O11" s="58"/>
      <c r="P11" s="58"/>
      <c r="Q11" s="58"/>
      <c r="R11" s="58"/>
      <c r="S11" s="58"/>
      <c r="T11" s="58"/>
      <c r="U11" s="58"/>
      <c r="V11" s="58"/>
      <c r="W11" s="59"/>
    </row>
    <row r="12" spans="2:23" x14ac:dyDescent="0.3">
      <c r="B12" s="57" t="s">
        <v>2</v>
      </c>
      <c r="C12" s="58"/>
      <c r="D12" s="58"/>
      <c r="E12" s="58"/>
      <c r="F12" s="58"/>
      <c r="G12" s="58"/>
      <c r="H12" s="58"/>
      <c r="I12" s="58"/>
      <c r="J12" s="58"/>
      <c r="K12" s="58"/>
      <c r="L12" s="58"/>
      <c r="M12" s="58"/>
      <c r="N12" s="58"/>
      <c r="O12" s="58"/>
      <c r="P12" s="58"/>
      <c r="Q12" s="58"/>
      <c r="R12" s="58"/>
      <c r="S12" s="58"/>
      <c r="T12" s="58"/>
      <c r="U12" s="58"/>
      <c r="V12" s="58"/>
      <c r="W12" s="59"/>
    </row>
    <row r="13" spans="2:23" x14ac:dyDescent="0.3">
      <c r="B13" s="57" t="s">
        <v>3</v>
      </c>
      <c r="C13" s="58"/>
      <c r="D13" s="58"/>
      <c r="E13" s="58"/>
      <c r="F13" s="58"/>
      <c r="G13" s="58"/>
      <c r="H13" s="58"/>
      <c r="I13" s="58"/>
      <c r="J13" s="58"/>
      <c r="K13" s="58"/>
      <c r="L13" s="58"/>
      <c r="M13" s="58"/>
      <c r="N13" s="58"/>
      <c r="O13" s="58"/>
      <c r="P13" s="58"/>
      <c r="Q13" s="58"/>
      <c r="R13" s="58"/>
      <c r="S13" s="58"/>
      <c r="T13" s="58"/>
      <c r="U13" s="58"/>
      <c r="V13" s="58"/>
      <c r="W13" s="59"/>
    </row>
    <row r="14" spans="2:23" x14ac:dyDescent="0.3">
      <c r="B14" s="79" t="s">
        <v>4</v>
      </c>
      <c r="C14" s="58"/>
      <c r="D14" s="58"/>
      <c r="E14" s="58"/>
      <c r="F14" s="58"/>
      <c r="G14" s="58"/>
      <c r="H14" s="58"/>
      <c r="I14" s="58"/>
      <c r="J14" s="58"/>
      <c r="K14" s="58"/>
      <c r="L14" s="58"/>
      <c r="M14" s="58"/>
      <c r="N14" s="58"/>
      <c r="O14" s="58"/>
      <c r="P14" s="58"/>
      <c r="Q14" s="58"/>
      <c r="R14" s="58"/>
      <c r="S14" s="58"/>
      <c r="T14" s="58"/>
      <c r="U14" s="58"/>
      <c r="V14" s="58"/>
      <c r="W14" s="59"/>
    </row>
    <row r="15" spans="2:23" x14ac:dyDescent="0.3">
      <c r="B15" s="79" t="s">
        <v>5</v>
      </c>
      <c r="C15" s="58"/>
      <c r="D15" s="58"/>
      <c r="E15" s="58"/>
      <c r="F15" s="58"/>
      <c r="G15" s="58"/>
      <c r="H15" s="58"/>
      <c r="I15" s="58"/>
      <c r="J15" s="58"/>
      <c r="K15" s="58"/>
      <c r="L15" s="58"/>
      <c r="M15" s="58"/>
      <c r="N15" s="58"/>
      <c r="O15" s="58"/>
      <c r="P15" s="58"/>
      <c r="Q15" s="58"/>
      <c r="R15" s="58"/>
      <c r="S15" s="58"/>
      <c r="T15" s="58"/>
      <c r="U15" s="58"/>
      <c r="V15" s="58"/>
      <c r="W15" s="59"/>
    </row>
    <row r="16" spans="2:23" x14ac:dyDescent="0.3">
      <c r="B16" s="79"/>
      <c r="C16" s="58"/>
      <c r="D16" s="58"/>
      <c r="E16" s="58"/>
      <c r="F16" s="58"/>
      <c r="G16" s="58"/>
      <c r="H16" s="58"/>
      <c r="I16" s="58"/>
      <c r="J16" s="58"/>
      <c r="K16" s="58"/>
      <c r="L16" s="58"/>
      <c r="M16" s="58"/>
      <c r="N16" s="58"/>
      <c r="O16" s="58"/>
      <c r="P16" s="58"/>
      <c r="Q16" s="58"/>
      <c r="R16" s="58"/>
      <c r="S16" s="58"/>
      <c r="T16" s="58"/>
      <c r="U16" s="58"/>
      <c r="V16" s="58"/>
      <c r="W16" s="59"/>
    </row>
    <row r="17" spans="2:23" x14ac:dyDescent="0.3">
      <c r="B17" s="57" t="s">
        <v>463</v>
      </c>
      <c r="C17" s="58"/>
      <c r="D17" s="58"/>
      <c r="E17" s="58"/>
      <c r="F17" s="58"/>
      <c r="G17" s="58"/>
      <c r="H17" s="58"/>
      <c r="I17" s="58"/>
      <c r="J17" s="58"/>
      <c r="K17" s="58"/>
      <c r="L17" s="58"/>
      <c r="M17" s="58"/>
      <c r="N17" s="58"/>
      <c r="O17" s="58"/>
      <c r="P17" s="58"/>
      <c r="Q17" s="58"/>
      <c r="R17" s="58"/>
      <c r="S17" s="58"/>
      <c r="T17" s="58"/>
      <c r="U17" s="58"/>
      <c r="V17" s="58"/>
      <c r="W17" s="59"/>
    </row>
    <row r="18" spans="2:23" x14ac:dyDescent="0.3">
      <c r="B18" s="57" t="s">
        <v>620</v>
      </c>
      <c r="C18" s="58"/>
      <c r="D18" s="58"/>
      <c r="E18" s="58"/>
      <c r="F18" s="58"/>
      <c r="G18" s="58"/>
      <c r="H18" s="58"/>
      <c r="I18" s="58"/>
      <c r="J18" s="58"/>
      <c r="K18" s="58"/>
      <c r="L18" s="58"/>
      <c r="M18" s="58"/>
      <c r="N18" s="58"/>
      <c r="O18" s="58"/>
      <c r="P18" s="58"/>
      <c r="Q18" s="58"/>
      <c r="R18" s="58"/>
      <c r="S18" s="58"/>
      <c r="T18" s="58"/>
      <c r="U18" s="58"/>
      <c r="V18" s="58"/>
      <c r="W18" s="59"/>
    </row>
    <row r="19" spans="2:23" x14ac:dyDescent="0.3">
      <c r="B19" s="57" t="s">
        <v>6</v>
      </c>
      <c r="C19" s="58"/>
      <c r="D19" s="58"/>
      <c r="E19" s="58"/>
      <c r="F19" s="58"/>
      <c r="G19" s="58"/>
      <c r="H19" s="58"/>
      <c r="I19" s="58"/>
      <c r="J19" s="58"/>
      <c r="K19" s="58"/>
      <c r="L19" s="58"/>
      <c r="M19" s="58"/>
      <c r="N19" s="58"/>
      <c r="O19" s="58"/>
      <c r="P19" s="58"/>
      <c r="Q19" s="58"/>
      <c r="R19" s="58"/>
      <c r="S19" s="58"/>
      <c r="T19" s="58"/>
      <c r="U19" s="58"/>
      <c r="V19" s="58"/>
      <c r="W19" s="59"/>
    </row>
    <row r="20" spans="2:23" x14ac:dyDescent="0.3">
      <c r="B20" s="67" t="s">
        <v>7</v>
      </c>
      <c r="C20" s="61"/>
      <c r="D20" s="61"/>
      <c r="E20" s="61"/>
      <c r="F20" s="61"/>
      <c r="G20" s="61"/>
      <c r="H20" s="61"/>
      <c r="I20" s="61"/>
      <c r="J20" s="61"/>
      <c r="K20" s="61"/>
      <c r="L20" s="61"/>
      <c r="M20" s="61"/>
      <c r="N20" s="61"/>
      <c r="O20" s="61"/>
      <c r="P20" s="61"/>
      <c r="Q20" s="61"/>
      <c r="R20" s="61"/>
      <c r="S20" s="61"/>
      <c r="T20" s="61"/>
      <c r="U20" s="61"/>
      <c r="V20" s="61"/>
      <c r="W20" s="62"/>
    </row>
    <row r="22" spans="2:23" x14ac:dyDescent="0.3">
      <c r="B22" s="86" t="s">
        <v>8</v>
      </c>
    </row>
    <row r="24" spans="2:23" x14ac:dyDescent="0.3">
      <c r="B24" s="100" t="s">
        <v>9</v>
      </c>
      <c r="C24" s="92"/>
      <c r="D24" s="92"/>
      <c r="E24" s="92"/>
      <c r="F24" s="92"/>
      <c r="G24" s="92"/>
      <c r="H24" s="92"/>
      <c r="I24" s="92"/>
      <c r="J24" s="92"/>
      <c r="K24" s="92"/>
      <c r="L24" s="92"/>
      <c r="M24" s="92"/>
      <c r="N24" s="92"/>
      <c r="O24" s="92"/>
      <c r="P24" s="92"/>
      <c r="Q24" s="92"/>
      <c r="R24" s="92"/>
      <c r="S24" s="92"/>
      <c r="T24" s="92"/>
      <c r="U24" s="92"/>
      <c r="V24" s="92"/>
      <c r="W24" s="93"/>
    </row>
    <row r="25" spans="2:23" x14ac:dyDescent="0.3">
      <c r="B25" s="94" t="s">
        <v>10</v>
      </c>
      <c r="C25" s="49"/>
      <c r="D25" s="49"/>
      <c r="E25" s="49"/>
      <c r="F25" s="49"/>
      <c r="G25" s="49"/>
      <c r="H25" s="49"/>
      <c r="I25" s="49"/>
      <c r="J25" s="49"/>
      <c r="K25" s="49"/>
      <c r="L25" s="49"/>
      <c r="M25" s="49"/>
      <c r="N25" s="49"/>
      <c r="O25" s="49"/>
      <c r="P25" s="49"/>
      <c r="Q25" s="49"/>
      <c r="R25" s="49"/>
      <c r="S25" s="49"/>
      <c r="T25" s="49"/>
      <c r="U25" s="49"/>
      <c r="V25" s="49"/>
      <c r="W25" s="50"/>
    </row>
    <row r="26" spans="2:23" x14ac:dyDescent="0.3">
      <c r="B26" s="142" t="s">
        <v>627</v>
      </c>
      <c r="C26" s="49"/>
      <c r="D26" s="49"/>
      <c r="E26" s="49"/>
      <c r="F26" s="49"/>
      <c r="G26" s="49"/>
      <c r="H26" s="49"/>
      <c r="I26" s="49"/>
      <c r="J26" s="49"/>
      <c r="K26" s="49"/>
      <c r="L26" s="49"/>
      <c r="M26" s="49"/>
      <c r="N26" s="49"/>
      <c r="O26" s="49"/>
      <c r="P26" s="49"/>
      <c r="Q26" s="49"/>
      <c r="R26" s="49"/>
      <c r="S26" s="49"/>
      <c r="T26" s="49"/>
      <c r="U26" s="49"/>
      <c r="V26" s="49"/>
      <c r="W26" s="50"/>
    </row>
    <row r="27" spans="2:23" x14ac:dyDescent="0.3">
      <c r="B27" s="95" t="s">
        <v>11</v>
      </c>
      <c r="C27" s="49"/>
      <c r="D27" s="49"/>
      <c r="E27" s="49"/>
      <c r="F27" s="49"/>
      <c r="G27" s="49"/>
      <c r="H27" s="49"/>
      <c r="I27" s="49"/>
      <c r="J27" s="49"/>
      <c r="K27" s="49"/>
      <c r="L27" s="49"/>
      <c r="M27" s="49"/>
      <c r="N27" s="49"/>
      <c r="O27" s="49"/>
      <c r="P27" s="49"/>
      <c r="Q27" s="49"/>
      <c r="R27" s="49"/>
      <c r="S27" s="49"/>
      <c r="T27" s="49"/>
      <c r="U27" s="49"/>
      <c r="V27" s="49"/>
      <c r="W27" s="50"/>
    </row>
    <row r="28" spans="2:23" x14ac:dyDescent="0.3">
      <c r="B28" s="96" t="s">
        <v>464</v>
      </c>
      <c r="C28" s="49"/>
      <c r="D28" s="49"/>
      <c r="E28" s="49"/>
      <c r="F28" s="49"/>
      <c r="G28" s="49"/>
      <c r="H28" s="49"/>
      <c r="I28" s="49"/>
      <c r="J28" s="49"/>
      <c r="K28" s="49"/>
      <c r="L28" s="49"/>
      <c r="M28" s="49"/>
      <c r="N28" s="49"/>
      <c r="O28" s="49"/>
      <c r="P28" s="49"/>
      <c r="Q28" s="49"/>
      <c r="R28" s="49"/>
      <c r="S28" s="49"/>
      <c r="T28" s="49"/>
      <c r="U28" s="49"/>
      <c r="V28" s="49"/>
      <c r="W28" s="50"/>
    </row>
    <row r="29" spans="2:23" x14ac:dyDescent="0.3">
      <c r="B29" s="96" t="s">
        <v>479</v>
      </c>
      <c r="C29" s="49"/>
      <c r="D29" s="49"/>
      <c r="E29" s="49"/>
      <c r="F29" s="49"/>
      <c r="G29" s="49"/>
      <c r="H29" s="49"/>
      <c r="I29" s="49"/>
      <c r="J29" s="49"/>
      <c r="K29" s="49"/>
      <c r="L29" s="49"/>
      <c r="M29" s="49"/>
      <c r="N29" s="49"/>
      <c r="O29" s="49"/>
      <c r="P29" s="49"/>
      <c r="Q29" s="49"/>
      <c r="R29" s="49"/>
      <c r="S29" s="49"/>
      <c r="T29" s="49"/>
      <c r="U29" s="49"/>
      <c r="V29" s="49"/>
      <c r="W29" s="50"/>
    </row>
    <row r="30" spans="2:23" x14ac:dyDescent="0.3">
      <c r="B30" s="94"/>
      <c r="C30" s="49" t="s">
        <v>480</v>
      </c>
      <c r="D30" s="49"/>
      <c r="E30" s="49"/>
      <c r="F30" s="49"/>
      <c r="G30" s="49"/>
      <c r="H30" s="49"/>
      <c r="I30" s="49"/>
      <c r="J30" s="49"/>
      <c r="K30" s="49"/>
      <c r="L30" s="49"/>
      <c r="M30" s="49"/>
      <c r="N30" s="49"/>
      <c r="O30" s="49"/>
      <c r="P30" s="49"/>
      <c r="Q30" s="49"/>
      <c r="R30" s="49"/>
      <c r="S30" s="49"/>
      <c r="T30" s="49"/>
      <c r="U30" s="49"/>
      <c r="V30" s="49"/>
      <c r="W30" s="50"/>
    </row>
    <row r="31" spans="2:23" x14ac:dyDescent="0.3">
      <c r="B31" s="94" t="s">
        <v>12</v>
      </c>
      <c r="C31" s="49"/>
      <c r="D31" s="49"/>
      <c r="E31" s="49"/>
      <c r="F31" s="49"/>
      <c r="G31" s="49"/>
      <c r="H31" s="49"/>
      <c r="I31" s="49"/>
      <c r="J31" s="49"/>
      <c r="K31" s="49"/>
      <c r="L31" s="49"/>
      <c r="M31" s="49"/>
      <c r="N31" s="49"/>
      <c r="O31" s="49"/>
      <c r="P31" s="49"/>
      <c r="Q31" s="49"/>
      <c r="R31" s="49"/>
      <c r="S31" s="49"/>
      <c r="T31" s="49"/>
      <c r="U31" s="49"/>
      <c r="V31" s="49"/>
      <c r="W31" s="50"/>
    </row>
    <row r="32" spans="2:23" x14ac:dyDescent="0.3">
      <c r="B32" s="97" t="s">
        <v>13</v>
      </c>
      <c r="C32" s="98"/>
      <c r="D32" s="98"/>
      <c r="E32" s="98"/>
      <c r="F32" s="98"/>
      <c r="G32" s="98"/>
      <c r="H32" s="98"/>
      <c r="I32" s="98"/>
      <c r="J32" s="98"/>
      <c r="K32" s="98"/>
      <c r="L32" s="98"/>
      <c r="M32" s="98"/>
      <c r="N32" s="98"/>
      <c r="O32" s="98"/>
      <c r="P32" s="98"/>
      <c r="Q32" s="98"/>
      <c r="R32" s="98"/>
      <c r="S32" s="98"/>
      <c r="T32" s="98"/>
      <c r="U32" s="98"/>
      <c r="V32" s="98"/>
      <c r="W32" s="99"/>
    </row>
    <row r="34" spans="2:23" x14ac:dyDescent="0.3">
      <c r="B34" s="102" t="s">
        <v>14</v>
      </c>
      <c r="C34" s="103"/>
      <c r="D34" s="103"/>
      <c r="E34" s="103"/>
      <c r="F34" s="103"/>
      <c r="G34" s="103"/>
      <c r="H34" s="103"/>
      <c r="I34" s="103"/>
      <c r="J34" s="103"/>
      <c r="K34" s="103"/>
      <c r="L34" s="103"/>
      <c r="M34" s="103"/>
      <c r="N34" s="103"/>
      <c r="O34" s="103"/>
      <c r="P34" s="103"/>
      <c r="Q34" s="103"/>
      <c r="R34" s="103"/>
      <c r="S34" s="103"/>
      <c r="T34" s="103"/>
      <c r="U34" s="103"/>
      <c r="V34" s="103"/>
      <c r="W34" s="104"/>
    </row>
    <row r="35" spans="2:23" x14ac:dyDescent="0.3">
      <c r="B35" s="105" t="s">
        <v>15</v>
      </c>
      <c r="C35" s="106"/>
      <c r="D35" s="106"/>
      <c r="E35" s="106"/>
      <c r="F35" s="106"/>
      <c r="G35" s="106"/>
      <c r="H35" s="106"/>
      <c r="I35" s="106"/>
      <c r="J35" s="106"/>
      <c r="K35" s="106"/>
      <c r="L35" s="106"/>
      <c r="M35" s="106"/>
      <c r="N35" s="106"/>
      <c r="O35" s="106"/>
      <c r="P35" s="106"/>
      <c r="Q35" s="106"/>
      <c r="R35" s="106"/>
      <c r="S35" s="106"/>
      <c r="T35" s="106"/>
      <c r="U35" s="106"/>
      <c r="V35" s="106"/>
      <c r="W35" s="52"/>
    </row>
    <row r="36" spans="2:23" x14ac:dyDescent="0.3">
      <c r="B36" s="107" t="s">
        <v>16</v>
      </c>
      <c r="C36" s="106"/>
      <c r="D36" s="106"/>
      <c r="E36" s="106"/>
      <c r="F36" s="106"/>
      <c r="G36" s="106"/>
      <c r="H36" s="106"/>
      <c r="I36" s="106"/>
      <c r="J36" s="106"/>
      <c r="K36" s="106"/>
      <c r="L36" s="106"/>
      <c r="M36" s="106"/>
      <c r="N36" s="106"/>
      <c r="O36" s="106"/>
      <c r="P36" s="106"/>
      <c r="Q36" s="106"/>
      <c r="R36" s="106"/>
      <c r="S36" s="106"/>
      <c r="T36" s="106"/>
      <c r="U36" s="106"/>
      <c r="V36" s="106"/>
      <c r="W36" s="52"/>
    </row>
    <row r="37" spans="2:23" x14ac:dyDescent="0.3">
      <c r="B37" s="107" t="s">
        <v>17</v>
      </c>
      <c r="C37" s="106"/>
      <c r="D37" s="106"/>
      <c r="E37" s="106"/>
      <c r="F37" s="106"/>
      <c r="G37" s="106"/>
      <c r="H37" s="106"/>
      <c r="I37" s="106"/>
      <c r="J37" s="106"/>
      <c r="K37" s="106"/>
      <c r="L37" s="106"/>
      <c r="M37" s="106"/>
      <c r="N37" s="106"/>
      <c r="O37" s="106"/>
      <c r="P37" s="106"/>
      <c r="Q37" s="106"/>
      <c r="R37" s="106"/>
      <c r="S37" s="106"/>
      <c r="T37" s="106"/>
      <c r="U37" s="106"/>
      <c r="V37" s="106"/>
      <c r="W37" s="52"/>
    </row>
    <row r="38" spans="2:23" x14ac:dyDescent="0.3">
      <c r="B38" s="107" t="s">
        <v>18</v>
      </c>
      <c r="C38" s="106"/>
      <c r="D38" s="106"/>
      <c r="E38" s="106"/>
      <c r="F38" s="106"/>
      <c r="G38" s="106"/>
      <c r="H38" s="106"/>
      <c r="I38" s="106"/>
      <c r="J38" s="106"/>
      <c r="K38" s="106"/>
      <c r="L38" s="106"/>
      <c r="M38" s="106"/>
      <c r="N38" s="106"/>
      <c r="O38" s="106"/>
      <c r="P38" s="106"/>
      <c r="Q38" s="106"/>
      <c r="R38" s="106"/>
      <c r="S38" s="106"/>
      <c r="T38" s="106"/>
      <c r="U38" s="106"/>
      <c r="V38" s="106"/>
      <c r="W38" s="52"/>
    </row>
    <row r="39" spans="2:23" x14ac:dyDescent="0.3">
      <c r="B39" s="105"/>
      <c r="C39" s="106"/>
      <c r="D39" s="106"/>
      <c r="E39" s="106"/>
      <c r="F39" s="106"/>
      <c r="G39" s="106"/>
      <c r="H39" s="106"/>
      <c r="I39" s="106"/>
      <c r="J39" s="106"/>
      <c r="K39" s="106"/>
      <c r="L39" s="106"/>
      <c r="M39" s="106"/>
      <c r="N39" s="106"/>
      <c r="O39" s="106"/>
      <c r="P39" s="106"/>
      <c r="Q39" s="106"/>
      <c r="R39" s="106"/>
      <c r="S39" s="106"/>
      <c r="T39" s="106"/>
      <c r="U39" s="106"/>
      <c r="V39" s="106"/>
      <c r="W39" s="52"/>
    </row>
    <row r="40" spans="2:23" x14ac:dyDescent="0.3">
      <c r="B40" s="108" t="s">
        <v>19</v>
      </c>
      <c r="C40" s="106"/>
      <c r="D40" s="106"/>
      <c r="E40" s="106"/>
      <c r="F40" s="106"/>
      <c r="G40" s="106"/>
      <c r="H40" s="106"/>
      <c r="I40" s="106"/>
      <c r="J40" s="106"/>
      <c r="K40" s="106"/>
      <c r="L40" s="106"/>
      <c r="M40" s="106"/>
      <c r="N40" s="106"/>
      <c r="O40" s="106"/>
      <c r="P40" s="106"/>
      <c r="Q40" s="106"/>
      <c r="R40" s="106"/>
      <c r="S40" s="106"/>
      <c r="T40" s="106"/>
      <c r="U40" s="106"/>
      <c r="V40" s="106"/>
      <c r="W40" s="52"/>
    </row>
    <row r="41" spans="2:23" x14ac:dyDescent="0.3">
      <c r="B41" s="105" t="s">
        <v>20</v>
      </c>
      <c r="C41" s="106"/>
      <c r="D41" s="106"/>
      <c r="E41" s="106"/>
      <c r="F41" s="106"/>
      <c r="G41" s="106"/>
      <c r="H41" s="106"/>
      <c r="I41" s="106"/>
      <c r="J41" s="106"/>
      <c r="K41" s="106"/>
      <c r="L41" s="106"/>
      <c r="M41" s="106"/>
      <c r="N41" s="106"/>
      <c r="O41" s="106"/>
      <c r="P41" s="106"/>
      <c r="Q41" s="106"/>
      <c r="R41" s="106"/>
      <c r="S41" s="106"/>
      <c r="T41" s="106"/>
      <c r="U41" s="106"/>
      <c r="V41" s="106"/>
      <c r="W41" s="52"/>
    </row>
    <row r="42" spans="2:23" x14ac:dyDescent="0.3">
      <c r="B42" s="105" t="s">
        <v>21</v>
      </c>
      <c r="C42" s="106"/>
      <c r="D42" s="106"/>
      <c r="E42" s="106"/>
      <c r="F42" s="106"/>
      <c r="G42" s="106"/>
      <c r="H42" s="106"/>
      <c r="I42" s="106"/>
      <c r="J42" s="106"/>
      <c r="K42" s="106"/>
      <c r="L42" s="106"/>
      <c r="M42" s="106"/>
      <c r="N42" s="106"/>
      <c r="O42" s="106"/>
      <c r="P42" s="106"/>
      <c r="Q42" s="106"/>
      <c r="R42" s="106"/>
      <c r="S42" s="106"/>
      <c r="T42" s="106"/>
      <c r="U42" s="106"/>
      <c r="V42" s="106"/>
      <c r="W42" s="52"/>
    </row>
    <row r="43" spans="2:23" x14ac:dyDescent="0.3">
      <c r="B43" s="105" t="s">
        <v>22</v>
      </c>
      <c r="C43" s="106"/>
      <c r="D43" s="106"/>
      <c r="E43" s="106"/>
      <c r="F43" s="106"/>
      <c r="G43" s="106"/>
      <c r="H43" s="106"/>
      <c r="I43" s="106"/>
      <c r="J43" s="106"/>
      <c r="K43" s="106"/>
      <c r="L43" s="106"/>
      <c r="M43" s="106"/>
      <c r="N43" s="106"/>
      <c r="O43" s="106"/>
      <c r="P43" s="106"/>
      <c r="Q43" s="106"/>
      <c r="R43" s="106"/>
      <c r="S43" s="106"/>
      <c r="T43" s="106"/>
      <c r="U43" s="106"/>
      <c r="V43" s="106"/>
      <c r="W43" s="52"/>
    </row>
    <row r="44" spans="2:23" x14ac:dyDescent="0.3">
      <c r="B44" s="105"/>
      <c r="C44" s="106"/>
      <c r="D44" s="106"/>
      <c r="E44" s="106"/>
      <c r="F44" s="106"/>
      <c r="G44" s="106"/>
      <c r="H44" s="106"/>
      <c r="I44" s="106"/>
      <c r="J44" s="106"/>
      <c r="K44" s="106"/>
      <c r="L44" s="106"/>
      <c r="M44" s="106"/>
      <c r="N44" s="106"/>
      <c r="O44" s="106"/>
      <c r="P44" s="106"/>
      <c r="Q44" s="106"/>
      <c r="R44" s="106"/>
      <c r="S44" s="106"/>
      <c r="T44" s="106"/>
      <c r="U44" s="106"/>
      <c r="V44" s="106"/>
      <c r="W44" s="52"/>
    </row>
    <row r="45" spans="2:23" x14ac:dyDescent="0.3">
      <c r="B45" s="108" t="s">
        <v>23</v>
      </c>
      <c r="C45" s="106"/>
      <c r="D45" s="106"/>
      <c r="E45" s="106"/>
      <c r="F45" s="106"/>
      <c r="G45" s="106"/>
      <c r="H45" s="106"/>
      <c r="I45" s="106"/>
      <c r="J45" s="106"/>
      <c r="K45" s="106"/>
      <c r="L45" s="106"/>
      <c r="M45" s="106"/>
      <c r="N45" s="106"/>
      <c r="O45" s="106"/>
      <c r="P45" s="106"/>
      <c r="Q45" s="106"/>
      <c r="R45" s="106"/>
      <c r="S45" s="106"/>
      <c r="T45" s="106"/>
      <c r="U45" s="106"/>
      <c r="V45" s="106"/>
      <c r="W45" s="52"/>
    </row>
    <row r="46" spans="2:23" x14ac:dyDescent="0.3">
      <c r="B46" s="105" t="s">
        <v>24</v>
      </c>
      <c r="C46" s="106"/>
      <c r="D46" s="106"/>
      <c r="E46" s="106"/>
      <c r="F46" s="106"/>
      <c r="G46" s="106"/>
      <c r="H46" s="106"/>
      <c r="I46" s="106"/>
      <c r="J46" s="106"/>
      <c r="K46" s="106"/>
      <c r="L46" s="106"/>
      <c r="M46" s="106"/>
      <c r="N46" s="106"/>
      <c r="O46" s="106"/>
      <c r="P46" s="106"/>
      <c r="Q46" s="106"/>
      <c r="R46" s="106"/>
      <c r="S46" s="106"/>
      <c r="T46" s="106"/>
      <c r="U46" s="106"/>
      <c r="V46" s="106"/>
      <c r="W46" s="52"/>
    </row>
    <row r="47" spans="2:23" x14ac:dyDescent="0.3">
      <c r="B47" s="105" t="s">
        <v>25</v>
      </c>
      <c r="C47" s="106"/>
      <c r="D47" s="106"/>
      <c r="E47" s="106"/>
      <c r="F47" s="106"/>
      <c r="G47" s="106"/>
      <c r="H47" s="106"/>
      <c r="I47" s="106"/>
      <c r="J47" s="106"/>
      <c r="K47" s="106"/>
      <c r="L47" s="106"/>
      <c r="M47" s="106"/>
      <c r="N47" s="106"/>
      <c r="O47" s="106"/>
      <c r="P47" s="106"/>
      <c r="Q47" s="106"/>
      <c r="R47" s="106"/>
      <c r="S47" s="106"/>
      <c r="T47" s="106"/>
      <c r="U47" s="106"/>
      <c r="V47" s="106"/>
      <c r="W47" s="52"/>
    </row>
    <row r="48" spans="2:23" x14ac:dyDescent="0.3">
      <c r="B48" s="107" t="s">
        <v>26</v>
      </c>
      <c r="C48" s="106"/>
      <c r="D48" s="106"/>
      <c r="E48" s="106"/>
      <c r="F48" s="106"/>
      <c r="G48" s="106"/>
      <c r="H48" s="106"/>
      <c r="I48" s="106"/>
      <c r="J48" s="106"/>
      <c r="K48" s="106"/>
      <c r="L48" s="106"/>
      <c r="M48" s="106"/>
      <c r="N48" s="106"/>
      <c r="O48" s="106"/>
      <c r="P48" s="106"/>
      <c r="Q48" s="106"/>
      <c r="R48" s="106"/>
      <c r="S48" s="106"/>
      <c r="T48" s="106"/>
      <c r="U48" s="106"/>
      <c r="V48" s="106"/>
      <c r="W48" s="52"/>
    </row>
    <row r="49" spans="2:23" x14ac:dyDescent="0.3">
      <c r="B49" s="107" t="s">
        <v>27</v>
      </c>
      <c r="C49" s="106"/>
      <c r="D49" s="106"/>
      <c r="E49" s="106"/>
      <c r="F49" s="106"/>
      <c r="G49" s="106"/>
      <c r="H49" s="106"/>
      <c r="I49" s="106"/>
      <c r="J49" s="106"/>
      <c r="K49" s="106"/>
      <c r="L49" s="106"/>
      <c r="M49" s="106"/>
      <c r="N49" s="106"/>
      <c r="O49" s="106"/>
      <c r="P49" s="106"/>
      <c r="Q49" s="106"/>
      <c r="R49" s="106"/>
      <c r="S49" s="106"/>
      <c r="T49" s="106"/>
      <c r="U49" s="106"/>
      <c r="V49" s="106"/>
      <c r="W49" s="52"/>
    </row>
    <row r="50" spans="2:23" x14ac:dyDescent="0.3">
      <c r="B50" s="107" t="s">
        <v>28</v>
      </c>
      <c r="C50" s="106"/>
      <c r="D50" s="106"/>
      <c r="E50" s="106"/>
      <c r="F50" s="106"/>
      <c r="G50" s="106"/>
      <c r="H50" s="106"/>
      <c r="I50" s="106"/>
      <c r="J50" s="106"/>
      <c r="K50" s="106"/>
      <c r="L50" s="106"/>
      <c r="M50" s="106"/>
      <c r="N50" s="106"/>
      <c r="O50" s="106"/>
      <c r="P50" s="106"/>
      <c r="Q50" s="106"/>
      <c r="R50" s="106"/>
      <c r="S50" s="106"/>
      <c r="T50" s="106"/>
      <c r="U50" s="106"/>
      <c r="V50" s="106"/>
      <c r="W50" s="52"/>
    </row>
    <row r="51" spans="2:23" x14ac:dyDescent="0.3">
      <c r="B51" s="107" t="s">
        <v>29</v>
      </c>
      <c r="C51" s="106"/>
      <c r="D51" s="106"/>
      <c r="E51" s="106"/>
      <c r="F51" s="106"/>
      <c r="G51" s="106"/>
      <c r="H51" s="106"/>
      <c r="I51" s="106"/>
      <c r="J51" s="106"/>
      <c r="K51" s="106"/>
      <c r="L51" s="106"/>
      <c r="M51" s="106"/>
      <c r="N51" s="106"/>
      <c r="O51" s="106"/>
      <c r="P51" s="106"/>
      <c r="Q51" s="106"/>
      <c r="R51" s="106"/>
      <c r="S51" s="106"/>
      <c r="T51" s="106"/>
      <c r="U51" s="106"/>
      <c r="V51" s="106"/>
      <c r="W51" s="52"/>
    </row>
    <row r="52" spans="2:23" x14ac:dyDescent="0.3">
      <c r="B52" s="107" t="s">
        <v>30</v>
      </c>
      <c r="C52" s="106"/>
      <c r="D52" s="106"/>
      <c r="E52" s="106"/>
      <c r="F52" s="106"/>
      <c r="G52" s="106"/>
      <c r="H52" s="106"/>
      <c r="I52" s="106"/>
      <c r="J52" s="106"/>
      <c r="K52" s="106"/>
      <c r="L52" s="106"/>
      <c r="M52" s="106"/>
      <c r="N52" s="106"/>
      <c r="O52" s="106"/>
      <c r="P52" s="106"/>
      <c r="Q52" s="106"/>
      <c r="R52" s="106"/>
      <c r="S52" s="106"/>
      <c r="T52" s="106"/>
      <c r="U52" s="106"/>
      <c r="V52" s="106"/>
      <c r="W52" s="52"/>
    </row>
    <row r="53" spans="2:23" x14ac:dyDescent="0.3">
      <c r="B53" s="105"/>
      <c r="C53" s="106"/>
      <c r="D53" s="106"/>
      <c r="E53" s="106"/>
      <c r="F53" s="106"/>
      <c r="G53" s="106"/>
      <c r="H53" s="106"/>
      <c r="I53" s="106"/>
      <c r="J53" s="106"/>
      <c r="K53" s="106"/>
      <c r="L53" s="106"/>
      <c r="M53" s="106"/>
      <c r="N53" s="106"/>
      <c r="O53" s="106"/>
      <c r="P53" s="106"/>
      <c r="Q53" s="106"/>
      <c r="R53" s="106"/>
      <c r="S53" s="106"/>
      <c r="T53" s="106"/>
      <c r="U53" s="106"/>
      <c r="V53" s="106"/>
      <c r="W53" s="52"/>
    </row>
    <row r="54" spans="2:23" x14ac:dyDescent="0.3">
      <c r="B54" s="105" t="s">
        <v>31</v>
      </c>
      <c r="C54" s="106"/>
      <c r="D54" s="106"/>
      <c r="E54" s="106"/>
      <c r="F54" s="106"/>
      <c r="G54" s="106"/>
      <c r="H54" s="106"/>
      <c r="I54" s="106"/>
      <c r="J54" s="106"/>
      <c r="K54" s="106"/>
      <c r="L54" s="106"/>
      <c r="M54" s="106"/>
      <c r="N54" s="106"/>
      <c r="O54" s="106"/>
      <c r="P54" s="106"/>
      <c r="Q54" s="106"/>
      <c r="R54" s="106"/>
      <c r="S54" s="106"/>
      <c r="T54" s="106"/>
      <c r="U54" s="106"/>
      <c r="V54" s="106"/>
      <c r="W54" s="52"/>
    </row>
    <row r="55" spans="2:23" x14ac:dyDescent="0.3">
      <c r="B55" s="105" t="s">
        <v>32</v>
      </c>
      <c r="C55" s="106"/>
      <c r="D55" s="106"/>
      <c r="E55" s="106"/>
      <c r="F55" s="106"/>
      <c r="G55" s="106"/>
      <c r="H55" s="106"/>
      <c r="I55" s="106"/>
      <c r="J55" s="106"/>
      <c r="K55" s="106"/>
      <c r="L55" s="106"/>
      <c r="M55" s="106"/>
      <c r="N55" s="106"/>
      <c r="O55" s="106"/>
      <c r="P55" s="106"/>
      <c r="Q55" s="106"/>
      <c r="R55" s="106"/>
      <c r="S55" s="106"/>
      <c r="T55" s="106"/>
      <c r="U55" s="106"/>
      <c r="V55" s="106"/>
      <c r="W55" s="52"/>
    </row>
    <row r="56" spans="2:23" x14ac:dyDescent="0.3">
      <c r="B56" s="105" t="s">
        <v>33</v>
      </c>
      <c r="C56" s="106"/>
      <c r="D56" s="106"/>
      <c r="E56" s="106"/>
      <c r="F56" s="106"/>
      <c r="G56" s="106"/>
      <c r="H56" s="106"/>
      <c r="I56" s="106"/>
      <c r="J56" s="106"/>
      <c r="K56" s="106"/>
      <c r="L56" s="106"/>
      <c r="M56" s="106"/>
      <c r="N56" s="106"/>
      <c r="O56" s="106"/>
      <c r="P56" s="106"/>
      <c r="Q56" s="106"/>
      <c r="R56" s="106"/>
      <c r="S56" s="106"/>
      <c r="T56" s="106"/>
      <c r="U56" s="106"/>
      <c r="V56" s="106"/>
      <c r="W56" s="52"/>
    </row>
    <row r="57" spans="2:23" x14ac:dyDescent="0.3">
      <c r="B57" s="105"/>
      <c r="C57" s="106"/>
      <c r="D57" s="106"/>
      <c r="E57" s="106"/>
      <c r="F57" s="106"/>
      <c r="G57" s="106"/>
      <c r="H57" s="106"/>
      <c r="I57" s="106"/>
      <c r="J57" s="106"/>
      <c r="K57" s="106"/>
      <c r="L57" s="106"/>
      <c r="M57" s="106"/>
      <c r="N57" s="106"/>
      <c r="O57" s="106"/>
      <c r="P57" s="106"/>
      <c r="Q57" s="106"/>
      <c r="R57" s="106"/>
      <c r="S57" s="106"/>
      <c r="T57" s="106"/>
      <c r="U57" s="106"/>
      <c r="V57" s="106"/>
      <c r="W57" s="52"/>
    </row>
    <row r="58" spans="2:23" x14ac:dyDescent="0.3">
      <c r="B58" s="108" t="s">
        <v>34</v>
      </c>
      <c r="C58" s="106"/>
      <c r="D58" s="106"/>
      <c r="E58" s="106"/>
      <c r="F58" s="106"/>
      <c r="G58" s="106"/>
      <c r="H58" s="106"/>
      <c r="I58" s="106"/>
      <c r="J58" s="106"/>
      <c r="K58" s="106"/>
      <c r="L58" s="106"/>
      <c r="M58" s="106"/>
      <c r="N58" s="106"/>
      <c r="O58" s="106"/>
      <c r="P58" s="106"/>
      <c r="Q58" s="106"/>
      <c r="R58" s="106"/>
      <c r="S58" s="106"/>
      <c r="T58" s="106"/>
      <c r="U58" s="106"/>
      <c r="V58" s="106"/>
      <c r="W58" s="52"/>
    </row>
    <row r="59" spans="2:23" x14ac:dyDescent="0.3">
      <c r="B59" s="109" t="s">
        <v>524</v>
      </c>
      <c r="C59" s="110"/>
      <c r="D59" s="110"/>
      <c r="E59" s="110"/>
      <c r="F59" s="110"/>
      <c r="G59" s="110"/>
      <c r="H59" s="110"/>
      <c r="I59" s="110"/>
      <c r="J59" s="110"/>
      <c r="K59" s="110"/>
      <c r="L59" s="110"/>
      <c r="M59" s="110"/>
      <c r="N59" s="110"/>
      <c r="O59" s="110"/>
      <c r="P59" s="110"/>
      <c r="Q59" s="110"/>
      <c r="R59" s="110"/>
      <c r="S59" s="110"/>
      <c r="T59" s="110"/>
      <c r="U59" s="110"/>
      <c r="V59" s="110"/>
      <c r="W59" s="111"/>
    </row>
    <row r="60" spans="2:23" x14ac:dyDescent="0.3">
      <c r="B60" s="101"/>
    </row>
    <row r="61" spans="2:23" x14ac:dyDescent="0.3">
      <c r="B61" s="113" t="s">
        <v>35</v>
      </c>
      <c r="C61" s="103"/>
      <c r="D61" s="103"/>
      <c r="E61" s="103"/>
      <c r="F61" s="103"/>
      <c r="G61" s="103"/>
      <c r="H61" s="103"/>
      <c r="I61" s="103"/>
      <c r="J61" s="103"/>
      <c r="K61" s="103"/>
      <c r="L61" s="103"/>
      <c r="M61" s="103"/>
      <c r="N61" s="103"/>
      <c r="O61" s="103"/>
      <c r="P61" s="103"/>
      <c r="Q61" s="103"/>
      <c r="R61" s="103"/>
      <c r="S61" s="103"/>
      <c r="T61" s="103"/>
      <c r="U61" s="103"/>
      <c r="V61" s="103"/>
      <c r="W61" s="104"/>
    </row>
    <row r="62" spans="2:23" x14ac:dyDescent="0.3">
      <c r="B62" s="105" t="s">
        <v>36</v>
      </c>
      <c r="C62" s="106"/>
      <c r="D62" s="106"/>
      <c r="E62" s="106"/>
      <c r="F62" s="106"/>
      <c r="G62" s="106"/>
      <c r="H62" s="106"/>
      <c r="I62" s="106"/>
      <c r="J62" s="106"/>
      <c r="K62" s="106"/>
      <c r="L62" s="106"/>
      <c r="M62" s="106"/>
      <c r="N62" s="106"/>
      <c r="O62" s="106"/>
      <c r="P62" s="106"/>
      <c r="Q62" s="106"/>
      <c r="R62" s="106"/>
      <c r="S62" s="106"/>
      <c r="T62" s="106"/>
      <c r="U62" s="106"/>
      <c r="V62" s="106"/>
      <c r="W62" s="52"/>
    </row>
    <row r="63" spans="2:23" x14ac:dyDescent="0.3">
      <c r="B63" s="112" t="s">
        <v>37</v>
      </c>
      <c r="C63" s="110"/>
      <c r="D63" s="110"/>
      <c r="E63" s="110"/>
      <c r="F63" s="110"/>
      <c r="G63" s="110"/>
      <c r="H63" s="110"/>
      <c r="I63" s="110"/>
      <c r="J63" s="110"/>
      <c r="K63" s="110"/>
      <c r="L63" s="110"/>
      <c r="M63" s="110"/>
      <c r="N63" s="110"/>
      <c r="O63" s="110"/>
      <c r="P63" s="110"/>
      <c r="Q63" s="110"/>
      <c r="R63" s="110"/>
      <c r="S63" s="110"/>
      <c r="T63" s="110"/>
      <c r="U63" s="110"/>
      <c r="V63" s="110"/>
      <c r="W63" s="111"/>
    </row>
    <row r="65" spans="2:23" x14ac:dyDescent="0.3">
      <c r="B65" s="102" t="s">
        <v>38</v>
      </c>
      <c r="C65" s="103"/>
      <c r="D65" s="103"/>
      <c r="E65" s="103"/>
      <c r="F65" s="103"/>
      <c r="G65" s="103"/>
      <c r="H65" s="103"/>
      <c r="I65" s="103"/>
      <c r="J65" s="103"/>
      <c r="K65" s="103"/>
      <c r="L65" s="103"/>
      <c r="M65" s="103"/>
      <c r="N65" s="103"/>
      <c r="O65" s="103"/>
      <c r="P65" s="103"/>
      <c r="Q65" s="103"/>
      <c r="R65" s="103"/>
      <c r="S65" s="103"/>
      <c r="T65" s="103"/>
      <c r="U65" s="103"/>
      <c r="V65" s="103"/>
      <c r="W65" s="104"/>
    </row>
    <row r="66" spans="2:23" x14ac:dyDescent="0.3">
      <c r="B66" s="105" t="s">
        <v>465</v>
      </c>
      <c r="C66" s="106"/>
      <c r="D66" s="106"/>
      <c r="E66" s="106"/>
      <c r="F66" s="106"/>
      <c r="G66" s="106"/>
      <c r="H66" s="106"/>
      <c r="I66" s="106"/>
      <c r="J66" s="106"/>
      <c r="K66" s="106"/>
      <c r="L66" s="106"/>
      <c r="M66" s="106"/>
      <c r="N66" s="106"/>
      <c r="O66" s="106"/>
      <c r="P66" s="106"/>
      <c r="Q66" s="106"/>
      <c r="R66" s="106"/>
      <c r="S66" s="106"/>
      <c r="T66" s="106"/>
      <c r="U66" s="106"/>
      <c r="V66" s="106"/>
      <c r="W66" s="52"/>
    </row>
    <row r="67" spans="2:23" x14ac:dyDescent="0.3">
      <c r="B67" s="105" t="s">
        <v>39</v>
      </c>
      <c r="C67" s="106"/>
      <c r="D67" s="106"/>
      <c r="E67" s="106"/>
      <c r="F67" s="106"/>
      <c r="G67" s="106"/>
      <c r="H67" s="106"/>
      <c r="I67" s="106"/>
      <c r="J67" s="106"/>
      <c r="K67" s="106"/>
      <c r="L67" s="106"/>
      <c r="M67" s="106"/>
      <c r="N67" s="106"/>
      <c r="O67" s="106"/>
      <c r="P67" s="106"/>
      <c r="Q67" s="106"/>
      <c r="R67" s="106"/>
      <c r="S67" s="106"/>
      <c r="T67" s="106"/>
      <c r="U67" s="106"/>
      <c r="V67" s="106"/>
      <c r="W67" s="52"/>
    </row>
    <row r="68" spans="2:23" x14ac:dyDescent="0.3">
      <c r="B68" s="105" t="s">
        <v>40</v>
      </c>
      <c r="C68" s="106"/>
      <c r="D68" s="106"/>
      <c r="E68" s="106"/>
      <c r="F68" s="106"/>
      <c r="G68" s="106"/>
      <c r="H68" s="106"/>
      <c r="I68" s="106"/>
      <c r="J68" s="106"/>
      <c r="K68" s="106"/>
      <c r="L68" s="106"/>
      <c r="M68" s="106"/>
      <c r="N68" s="106"/>
      <c r="O68" s="106"/>
      <c r="P68" s="106"/>
      <c r="Q68" s="106"/>
      <c r="R68" s="106"/>
      <c r="S68" s="106"/>
      <c r="T68" s="106"/>
      <c r="U68" s="106"/>
      <c r="V68" s="106"/>
      <c r="W68" s="52"/>
    </row>
    <row r="69" spans="2:23" x14ac:dyDescent="0.3">
      <c r="B69" s="105" t="s">
        <v>41</v>
      </c>
      <c r="C69" s="106"/>
      <c r="D69" s="106"/>
      <c r="E69" s="106"/>
      <c r="F69" s="106"/>
      <c r="G69" s="106"/>
      <c r="H69" s="106"/>
      <c r="I69" s="106"/>
      <c r="J69" s="106"/>
      <c r="K69" s="106"/>
      <c r="L69" s="106"/>
      <c r="M69" s="106"/>
      <c r="N69" s="106"/>
      <c r="O69" s="106"/>
      <c r="P69" s="106"/>
      <c r="Q69" s="106"/>
      <c r="R69" s="106"/>
      <c r="S69" s="106"/>
      <c r="T69" s="106"/>
      <c r="U69" s="106"/>
      <c r="V69" s="106"/>
      <c r="W69" s="52"/>
    </row>
    <row r="70" spans="2:23" x14ac:dyDescent="0.3">
      <c r="B70" s="109" t="s">
        <v>42</v>
      </c>
      <c r="C70" s="110"/>
      <c r="D70" s="110"/>
      <c r="E70" s="110"/>
      <c r="F70" s="110"/>
      <c r="G70" s="110"/>
      <c r="H70" s="110"/>
      <c r="I70" s="110"/>
      <c r="J70" s="110"/>
      <c r="K70" s="110"/>
      <c r="L70" s="110"/>
      <c r="M70" s="110"/>
      <c r="N70" s="110"/>
      <c r="O70" s="110"/>
      <c r="P70" s="110"/>
      <c r="Q70" s="110"/>
      <c r="R70" s="110"/>
      <c r="S70" s="110"/>
      <c r="T70" s="110"/>
      <c r="U70" s="110"/>
      <c r="V70" s="110"/>
      <c r="W70" s="111"/>
    </row>
    <row r="71" spans="2:23" x14ac:dyDescent="0.3">
      <c r="B71" s="91"/>
    </row>
    <row r="72" spans="2:23" x14ac:dyDescent="0.3">
      <c r="B72" s="124" t="s">
        <v>43</v>
      </c>
      <c r="C72" s="115"/>
      <c r="D72" s="115"/>
      <c r="E72" s="115"/>
      <c r="F72" s="115"/>
      <c r="G72" s="115"/>
      <c r="H72" s="115"/>
      <c r="I72" s="115"/>
      <c r="J72" s="115"/>
      <c r="K72" s="115"/>
      <c r="L72" s="115"/>
      <c r="M72" s="115"/>
      <c r="N72" s="115"/>
      <c r="O72" s="115"/>
      <c r="P72" s="115"/>
      <c r="Q72" s="115"/>
      <c r="R72" s="115"/>
      <c r="S72" s="115"/>
      <c r="T72" s="115"/>
      <c r="U72" s="115"/>
      <c r="V72" s="115"/>
      <c r="W72" s="116"/>
    </row>
    <row r="73" spans="2:23" x14ac:dyDescent="0.3">
      <c r="B73" s="117" t="s">
        <v>44</v>
      </c>
      <c r="C73" s="118"/>
      <c r="D73" s="118"/>
      <c r="E73" s="118"/>
      <c r="F73" s="118"/>
      <c r="G73" s="118"/>
      <c r="H73" s="118"/>
      <c r="I73" s="118"/>
      <c r="J73" s="118"/>
      <c r="K73" s="118"/>
      <c r="L73" s="118"/>
      <c r="M73" s="118"/>
      <c r="N73" s="118"/>
      <c r="O73" s="118"/>
      <c r="P73" s="118"/>
      <c r="Q73" s="118"/>
      <c r="R73" s="118"/>
      <c r="S73" s="118"/>
      <c r="T73" s="118"/>
      <c r="U73" s="118"/>
      <c r="V73" s="118"/>
      <c r="W73" s="119"/>
    </row>
    <row r="74" spans="2:23" x14ac:dyDescent="0.3">
      <c r="B74" s="126" t="s">
        <v>45</v>
      </c>
      <c r="C74" s="118"/>
      <c r="D74" s="118"/>
      <c r="E74" s="118"/>
      <c r="F74" s="118"/>
      <c r="G74" s="118"/>
      <c r="H74" s="118"/>
      <c r="I74" s="118"/>
      <c r="J74" s="118"/>
      <c r="K74" s="118"/>
      <c r="L74" s="118"/>
      <c r="M74" s="118"/>
      <c r="N74" s="118"/>
      <c r="O74" s="118"/>
      <c r="P74" s="118"/>
      <c r="Q74" s="118"/>
      <c r="R74" s="118"/>
      <c r="S74" s="118"/>
      <c r="T74" s="118"/>
      <c r="U74" s="118"/>
      <c r="V74" s="118"/>
      <c r="W74" s="119"/>
    </row>
    <row r="75" spans="2:23" x14ac:dyDescent="0.3">
      <c r="B75" s="126" t="s">
        <v>533</v>
      </c>
      <c r="C75" s="118"/>
      <c r="D75" s="118"/>
      <c r="E75" s="118"/>
      <c r="F75" s="118"/>
      <c r="G75" s="118"/>
      <c r="H75" s="118"/>
      <c r="I75" s="118"/>
      <c r="J75" s="118"/>
      <c r="K75" s="118"/>
      <c r="L75" s="118"/>
      <c r="M75" s="118"/>
      <c r="N75" s="118"/>
      <c r="O75" s="118"/>
      <c r="P75" s="118"/>
      <c r="Q75" s="118"/>
      <c r="R75" s="118"/>
      <c r="S75" s="118"/>
      <c r="T75" s="118"/>
      <c r="U75" s="118"/>
      <c r="V75" s="118"/>
      <c r="W75" s="119"/>
    </row>
    <row r="76" spans="2:23" x14ac:dyDescent="0.3">
      <c r="B76" s="126" t="s">
        <v>534</v>
      </c>
      <c r="C76" s="118"/>
      <c r="D76" s="118"/>
      <c r="E76" s="118"/>
      <c r="F76" s="118"/>
      <c r="G76" s="118"/>
      <c r="H76" s="118"/>
      <c r="I76" s="118"/>
      <c r="J76" s="118"/>
      <c r="K76" s="118"/>
      <c r="L76" s="118"/>
      <c r="M76" s="118"/>
      <c r="N76" s="118"/>
      <c r="O76" s="118"/>
      <c r="P76" s="118"/>
      <c r="Q76" s="118"/>
      <c r="R76" s="118"/>
      <c r="S76" s="118"/>
      <c r="T76" s="118"/>
      <c r="U76" s="118"/>
      <c r="V76" s="118"/>
      <c r="W76" s="119"/>
    </row>
    <row r="77" spans="2:23" x14ac:dyDescent="0.3">
      <c r="B77" s="117"/>
      <c r="C77" s="118" t="s">
        <v>535</v>
      </c>
      <c r="D77" s="118"/>
      <c r="E77" s="118"/>
      <c r="F77" s="118"/>
      <c r="G77" s="118"/>
      <c r="H77" s="118"/>
      <c r="I77" s="118"/>
      <c r="J77" s="118"/>
      <c r="K77" s="118"/>
      <c r="L77" s="118"/>
      <c r="M77" s="118"/>
      <c r="N77" s="118"/>
      <c r="O77" s="118"/>
      <c r="P77" s="118"/>
      <c r="Q77" s="118"/>
      <c r="R77" s="118"/>
      <c r="S77" s="118"/>
      <c r="T77" s="118"/>
      <c r="U77" s="118"/>
      <c r="V77" s="118"/>
      <c r="W77" s="119"/>
    </row>
    <row r="78" spans="2:23" x14ac:dyDescent="0.3">
      <c r="B78" s="117"/>
      <c r="C78" s="118"/>
      <c r="D78" s="118"/>
      <c r="E78" s="118"/>
      <c r="F78" s="118"/>
      <c r="G78" s="118"/>
      <c r="H78" s="118"/>
      <c r="I78" s="118"/>
      <c r="J78" s="118"/>
      <c r="K78" s="118"/>
      <c r="L78" s="118"/>
      <c r="M78" s="118"/>
      <c r="N78" s="118"/>
      <c r="O78" s="118"/>
      <c r="P78" s="118"/>
      <c r="Q78" s="118"/>
      <c r="R78" s="118"/>
      <c r="S78" s="118"/>
      <c r="T78" s="118"/>
      <c r="U78" s="118"/>
      <c r="V78" s="118"/>
      <c r="W78" s="119"/>
    </row>
    <row r="79" spans="2:23" x14ac:dyDescent="0.3">
      <c r="B79" s="117" t="s">
        <v>530</v>
      </c>
      <c r="C79" s="118"/>
      <c r="D79" s="118"/>
      <c r="E79" s="118"/>
      <c r="F79" s="118"/>
      <c r="G79" s="118"/>
      <c r="H79" s="118"/>
      <c r="I79" s="118"/>
      <c r="J79" s="118"/>
      <c r="K79" s="118"/>
      <c r="L79" s="118"/>
      <c r="M79" s="118"/>
      <c r="N79" s="118"/>
      <c r="O79" s="118"/>
      <c r="P79" s="118"/>
      <c r="Q79" s="118"/>
      <c r="R79" s="118"/>
      <c r="S79" s="118"/>
      <c r="T79" s="118"/>
      <c r="U79" s="118"/>
      <c r="V79" s="118"/>
      <c r="W79" s="119"/>
    </row>
    <row r="80" spans="2:23" x14ac:dyDescent="0.3">
      <c r="B80" s="117"/>
      <c r="C80" s="118"/>
      <c r="D80" s="118"/>
      <c r="E80" s="118"/>
      <c r="F80" s="118"/>
      <c r="G80" s="118"/>
      <c r="H80" s="118"/>
      <c r="I80" s="118"/>
      <c r="J80" s="118"/>
      <c r="K80" s="118"/>
      <c r="L80" s="118"/>
      <c r="M80" s="118"/>
      <c r="N80" s="118"/>
      <c r="O80" s="118"/>
      <c r="P80" s="118"/>
      <c r="Q80" s="118"/>
      <c r="R80" s="118"/>
      <c r="S80" s="118"/>
      <c r="T80" s="118"/>
      <c r="U80" s="118"/>
      <c r="V80" s="118"/>
      <c r="W80" s="119"/>
    </row>
    <row r="81" spans="2:23" x14ac:dyDescent="0.3">
      <c r="B81" s="117" t="s">
        <v>46</v>
      </c>
      <c r="C81" s="118"/>
      <c r="D81" s="118"/>
      <c r="E81" s="118"/>
      <c r="F81" s="118"/>
      <c r="G81" s="118"/>
      <c r="H81" s="118"/>
      <c r="I81" s="118"/>
      <c r="J81" s="118"/>
      <c r="K81" s="118"/>
      <c r="L81" s="118"/>
      <c r="M81" s="118"/>
      <c r="N81" s="118"/>
      <c r="O81" s="118"/>
      <c r="P81" s="118"/>
      <c r="Q81" s="118"/>
      <c r="R81" s="118"/>
      <c r="S81" s="118"/>
      <c r="T81" s="118"/>
      <c r="U81" s="118"/>
      <c r="V81" s="118"/>
      <c r="W81" s="119"/>
    </row>
    <row r="82" spans="2:23" x14ac:dyDescent="0.3">
      <c r="B82" s="120" t="s">
        <v>47</v>
      </c>
      <c r="C82" s="118"/>
      <c r="D82" s="118"/>
      <c r="E82" s="118"/>
      <c r="F82" s="118"/>
      <c r="G82" s="118"/>
      <c r="H82" s="118"/>
      <c r="I82" s="118"/>
      <c r="J82" s="118"/>
      <c r="K82" s="118"/>
      <c r="L82" s="118"/>
      <c r="M82" s="118"/>
      <c r="N82" s="118"/>
      <c r="O82" s="118"/>
      <c r="P82" s="118"/>
      <c r="Q82" s="118"/>
      <c r="R82" s="118"/>
      <c r="S82" s="118"/>
      <c r="T82" s="118"/>
      <c r="U82" s="118"/>
      <c r="V82" s="118"/>
      <c r="W82" s="119"/>
    </row>
    <row r="83" spans="2:23" x14ac:dyDescent="0.3">
      <c r="B83" s="120" t="s">
        <v>48</v>
      </c>
      <c r="C83" s="118"/>
      <c r="D83" s="118"/>
      <c r="E83" s="118"/>
      <c r="F83" s="118"/>
      <c r="G83" s="118"/>
      <c r="H83" s="118"/>
      <c r="I83" s="118"/>
      <c r="J83" s="118"/>
      <c r="K83" s="118"/>
      <c r="L83" s="118"/>
      <c r="M83" s="118"/>
      <c r="N83" s="118"/>
      <c r="O83" s="118"/>
      <c r="P83" s="118"/>
      <c r="Q83" s="118"/>
      <c r="R83" s="118"/>
      <c r="S83" s="118"/>
      <c r="T83" s="118"/>
      <c r="U83" s="118"/>
      <c r="V83" s="118"/>
      <c r="W83" s="119"/>
    </row>
    <row r="84" spans="2:23" x14ac:dyDescent="0.3">
      <c r="B84" s="125" t="s">
        <v>532</v>
      </c>
      <c r="C84" s="122"/>
      <c r="D84" s="122"/>
      <c r="E84" s="122"/>
      <c r="F84" s="122"/>
      <c r="G84" s="122"/>
      <c r="H84" s="122"/>
      <c r="I84" s="122"/>
      <c r="J84" s="122"/>
      <c r="K84" s="122"/>
      <c r="L84" s="122"/>
      <c r="M84" s="122"/>
      <c r="N84" s="122"/>
      <c r="O84" s="122"/>
      <c r="P84" s="122"/>
      <c r="Q84" s="122"/>
      <c r="R84" s="122"/>
      <c r="S84" s="122"/>
      <c r="T84" s="122"/>
      <c r="U84" s="122"/>
      <c r="V84" s="122"/>
      <c r="W84" s="123"/>
    </row>
    <row r="85" spans="2:23" x14ac:dyDescent="0.3">
      <c r="B85" s="101"/>
    </row>
    <row r="86" spans="2:23" x14ac:dyDescent="0.3">
      <c r="B86" s="128" t="s">
        <v>49</v>
      </c>
      <c r="C86" s="115"/>
      <c r="D86" s="115"/>
      <c r="E86" s="115"/>
      <c r="F86" s="115"/>
      <c r="G86" s="115"/>
      <c r="H86" s="115"/>
      <c r="I86" s="115"/>
      <c r="J86" s="115"/>
      <c r="K86" s="115"/>
      <c r="L86" s="115"/>
      <c r="M86" s="115"/>
      <c r="N86" s="115"/>
      <c r="O86" s="115"/>
      <c r="P86" s="115"/>
      <c r="Q86" s="115"/>
      <c r="R86" s="115"/>
      <c r="S86" s="115"/>
      <c r="T86" s="115"/>
      <c r="U86" s="115"/>
      <c r="V86" s="115"/>
      <c r="W86" s="116"/>
    </row>
    <row r="87" spans="2:23" x14ac:dyDescent="0.3">
      <c r="B87" s="117" t="s">
        <v>50</v>
      </c>
      <c r="C87" s="118"/>
      <c r="D87" s="118"/>
      <c r="E87" s="118"/>
      <c r="F87" s="118"/>
      <c r="G87" s="118"/>
      <c r="H87" s="118"/>
      <c r="I87" s="118"/>
      <c r="J87" s="118"/>
      <c r="K87" s="118"/>
      <c r="L87" s="118"/>
      <c r="M87" s="118"/>
      <c r="N87" s="118"/>
      <c r="O87" s="118"/>
      <c r="P87" s="118"/>
      <c r="Q87" s="118"/>
      <c r="R87" s="118"/>
      <c r="S87" s="118"/>
      <c r="T87" s="118"/>
      <c r="U87" s="118"/>
      <c r="V87" s="118"/>
      <c r="W87" s="119"/>
    </row>
    <row r="88" spans="2:23" x14ac:dyDescent="0.3">
      <c r="B88" s="120" t="s">
        <v>51</v>
      </c>
      <c r="C88" s="118"/>
      <c r="D88" s="118"/>
      <c r="E88" s="118"/>
      <c r="F88" s="118"/>
      <c r="G88" s="118"/>
      <c r="H88" s="118"/>
      <c r="I88" s="118"/>
      <c r="J88" s="118"/>
      <c r="K88" s="118"/>
      <c r="L88" s="118"/>
      <c r="M88" s="118"/>
      <c r="N88" s="118"/>
      <c r="O88" s="118"/>
      <c r="P88" s="118"/>
      <c r="Q88" s="118"/>
      <c r="R88" s="118"/>
      <c r="S88" s="118"/>
      <c r="T88" s="118"/>
      <c r="U88" s="118"/>
      <c r="V88" s="118"/>
      <c r="W88" s="119"/>
    </row>
    <row r="89" spans="2:23" x14ac:dyDescent="0.3">
      <c r="B89" s="126" t="s">
        <v>52</v>
      </c>
      <c r="C89" s="118"/>
      <c r="D89" s="118"/>
      <c r="E89" s="118"/>
      <c r="F89" s="118"/>
      <c r="G89" s="118"/>
      <c r="H89" s="118"/>
      <c r="I89" s="118"/>
      <c r="J89" s="118"/>
      <c r="K89" s="118"/>
      <c r="L89" s="118"/>
      <c r="M89" s="118"/>
      <c r="N89" s="118"/>
      <c r="O89" s="118"/>
      <c r="P89" s="118"/>
      <c r="Q89" s="118"/>
      <c r="R89" s="118"/>
      <c r="S89" s="118"/>
      <c r="T89" s="118"/>
      <c r="U89" s="118"/>
      <c r="V89" s="118"/>
      <c r="W89" s="119"/>
    </row>
    <row r="90" spans="2:23" x14ac:dyDescent="0.3">
      <c r="B90" s="120"/>
      <c r="C90" s="118" t="s">
        <v>576</v>
      </c>
      <c r="D90" s="118"/>
      <c r="E90" s="118"/>
      <c r="F90" s="118"/>
      <c r="G90" s="118"/>
      <c r="H90" s="118"/>
      <c r="I90" s="118"/>
      <c r="J90" s="118"/>
      <c r="K90" s="118"/>
      <c r="L90" s="118"/>
      <c r="M90" s="118"/>
      <c r="N90" s="118"/>
      <c r="O90" s="118"/>
      <c r="P90" s="118"/>
      <c r="Q90" s="118"/>
      <c r="R90" s="118"/>
      <c r="S90" s="118"/>
      <c r="T90" s="118"/>
      <c r="U90" s="118"/>
      <c r="V90" s="118"/>
      <c r="W90" s="119"/>
    </row>
    <row r="91" spans="2:23" x14ac:dyDescent="0.3">
      <c r="B91" s="120"/>
      <c r="C91" s="118" t="s">
        <v>577</v>
      </c>
      <c r="D91" s="118"/>
      <c r="E91" s="118"/>
      <c r="F91" s="118"/>
      <c r="G91" s="118"/>
      <c r="H91" s="118"/>
      <c r="I91" s="118"/>
      <c r="J91" s="118"/>
      <c r="K91" s="118"/>
      <c r="L91" s="118"/>
      <c r="M91" s="118"/>
      <c r="N91" s="118"/>
      <c r="O91" s="118"/>
      <c r="P91" s="118"/>
      <c r="Q91" s="118"/>
      <c r="R91" s="118"/>
      <c r="S91" s="118"/>
      <c r="T91" s="118"/>
      <c r="U91" s="118"/>
      <c r="V91" s="118"/>
      <c r="W91" s="119"/>
    </row>
    <row r="92" spans="2:23" x14ac:dyDescent="0.3">
      <c r="B92" s="120" t="s">
        <v>53</v>
      </c>
      <c r="C92" s="118"/>
      <c r="D92" s="118"/>
      <c r="E92" s="118"/>
      <c r="F92" s="118"/>
      <c r="G92" s="118"/>
      <c r="H92" s="118"/>
      <c r="I92" s="118"/>
      <c r="J92" s="118"/>
      <c r="K92" s="118"/>
      <c r="L92" s="118"/>
      <c r="M92" s="118"/>
      <c r="N92" s="118"/>
      <c r="O92" s="118"/>
      <c r="P92" s="118"/>
      <c r="Q92" s="118"/>
      <c r="R92" s="118"/>
      <c r="S92" s="118"/>
      <c r="T92" s="118"/>
      <c r="U92" s="118"/>
      <c r="V92" s="118"/>
      <c r="W92" s="119"/>
    </row>
    <row r="93" spans="2:23" x14ac:dyDescent="0.3">
      <c r="B93" s="120" t="s">
        <v>54</v>
      </c>
      <c r="C93" s="118"/>
      <c r="D93" s="118"/>
      <c r="E93" s="118"/>
      <c r="F93" s="118"/>
      <c r="G93" s="118"/>
      <c r="H93" s="118"/>
      <c r="I93" s="118"/>
      <c r="J93" s="118"/>
      <c r="K93" s="118"/>
      <c r="L93" s="118"/>
      <c r="M93" s="118"/>
      <c r="N93" s="118"/>
      <c r="O93" s="118"/>
      <c r="P93" s="118"/>
      <c r="Q93" s="118"/>
      <c r="R93" s="118"/>
      <c r="S93" s="118"/>
      <c r="T93" s="118"/>
      <c r="U93" s="118"/>
      <c r="V93" s="118"/>
      <c r="W93" s="119"/>
    </row>
    <row r="94" spans="2:23" x14ac:dyDescent="0.3">
      <c r="B94" s="120" t="s">
        <v>55</v>
      </c>
      <c r="C94" s="118"/>
      <c r="D94" s="118"/>
      <c r="E94" s="118"/>
      <c r="F94" s="118"/>
      <c r="G94" s="118"/>
      <c r="H94" s="118"/>
      <c r="I94" s="118"/>
      <c r="J94" s="118"/>
      <c r="K94" s="118"/>
      <c r="L94" s="118"/>
      <c r="M94" s="118"/>
      <c r="N94" s="118"/>
      <c r="O94" s="118"/>
      <c r="P94" s="118"/>
      <c r="Q94" s="118"/>
      <c r="R94" s="118"/>
      <c r="S94" s="118"/>
      <c r="T94" s="118"/>
      <c r="U94" s="118"/>
      <c r="V94" s="118"/>
      <c r="W94" s="119"/>
    </row>
    <row r="95" spans="2:23" x14ac:dyDescent="0.3">
      <c r="B95" s="126" t="s">
        <v>56</v>
      </c>
      <c r="C95" s="118"/>
      <c r="D95" s="118"/>
      <c r="E95" s="118"/>
      <c r="F95" s="118"/>
      <c r="G95" s="118"/>
      <c r="H95" s="118"/>
      <c r="I95" s="118"/>
      <c r="J95" s="118"/>
      <c r="K95" s="118"/>
      <c r="L95" s="118"/>
      <c r="M95" s="118"/>
      <c r="N95" s="118"/>
      <c r="O95" s="118"/>
      <c r="P95" s="118"/>
      <c r="Q95" s="118"/>
      <c r="R95" s="118"/>
      <c r="S95" s="118"/>
      <c r="T95" s="118"/>
      <c r="U95" s="118"/>
      <c r="V95" s="118"/>
      <c r="W95" s="119"/>
    </row>
    <row r="96" spans="2:23" x14ac:dyDescent="0.3">
      <c r="B96" s="126"/>
      <c r="C96" s="118" t="s">
        <v>57</v>
      </c>
      <c r="D96" s="118"/>
      <c r="E96" s="118"/>
      <c r="F96" s="118"/>
      <c r="G96" s="118"/>
      <c r="H96" s="118"/>
      <c r="I96" s="118"/>
      <c r="J96" s="118"/>
      <c r="K96" s="118"/>
      <c r="L96" s="118"/>
      <c r="M96" s="118"/>
      <c r="N96" s="118"/>
      <c r="O96" s="118"/>
      <c r="P96" s="118"/>
      <c r="Q96" s="118"/>
      <c r="R96" s="118"/>
      <c r="S96" s="118"/>
      <c r="T96" s="118"/>
      <c r="U96" s="118"/>
      <c r="V96" s="118"/>
      <c r="W96" s="119"/>
    </row>
    <row r="97" spans="2:23" x14ac:dyDescent="0.3">
      <c r="B97" s="126"/>
      <c r="C97" s="145" t="s">
        <v>540</v>
      </c>
      <c r="D97" s="118"/>
      <c r="E97" s="118"/>
      <c r="F97" s="118"/>
      <c r="G97" s="118"/>
      <c r="H97" s="118"/>
      <c r="I97" s="118"/>
      <c r="J97" s="118"/>
      <c r="K97" s="118"/>
      <c r="L97" s="118"/>
      <c r="M97" s="118"/>
      <c r="N97" s="118"/>
      <c r="O97" s="118"/>
      <c r="P97" s="118"/>
      <c r="Q97" s="118"/>
      <c r="R97" s="118"/>
      <c r="S97" s="118"/>
      <c r="T97" s="118"/>
      <c r="U97" s="118"/>
      <c r="V97" s="118"/>
      <c r="W97" s="119"/>
    </row>
    <row r="98" spans="2:23" x14ac:dyDescent="0.3">
      <c r="B98" s="126"/>
      <c r="C98" s="145" t="s">
        <v>545</v>
      </c>
      <c r="D98" s="118"/>
      <c r="E98" s="118"/>
      <c r="F98" s="118"/>
      <c r="G98" s="118"/>
      <c r="H98" s="118"/>
      <c r="I98" s="118"/>
      <c r="J98" s="118"/>
      <c r="K98" s="118"/>
      <c r="L98" s="118"/>
      <c r="M98" s="118"/>
      <c r="N98" s="118"/>
      <c r="O98" s="118"/>
      <c r="P98" s="118"/>
      <c r="Q98" s="118"/>
      <c r="R98" s="118"/>
      <c r="S98" s="118"/>
      <c r="T98" s="118"/>
      <c r="U98" s="118"/>
      <c r="V98" s="118"/>
      <c r="W98" s="119"/>
    </row>
    <row r="99" spans="2:23" x14ac:dyDescent="0.3">
      <c r="B99" s="126"/>
      <c r="C99" s="145"/>
      <c r="D99" s="118" t="s">
        <v>541</v>
      </c>
      <c r="E99" s="118"/>
      <c r="F99" s="118"/>
      <c r="G99" s="118"/>
      <c r="H99" s="118"/>
      <c r="I99" s="118"/>
      <c r="J99" s="118"/>
      <c r="K99" s="118"/>
      <c r="L99" s="118"/>
      <c r="M99" s="118"/>
      <c r="N99" s="118"/>
      <c r="O99" s="118"/>
      <c r="P99" s="118"/>
      <c r="Q99" s="118"/>
      <c r="R99" s="118"/>
      <c r="S99" s="118"/>
      <c r="T99" s="118"/>
      <c r="U99" s="118"/>
      <c r="V99" s="118"/>
      <c r="W99" s="119"/>
    </row>
    <row r="100" spans="2:23" x14ac:dyDescent="0.3">
      <c r="B100" s="126"/>
      <c r="C100" s="145" t="s">
        <v>543</v>
      </c>
      <c r="D100" s="118"/>
      <c r="E100" s="118"/>
      <c r="F100" s="118"/>
      <c r="G100" s="118"/>
      <c r="H100" s="118"/>
      <c r="I100" s="118"/>
      <c r="J100" s="118"/>
      <c r="K100" s="118"/>
      <c r="L100" s="118"/>
      <c r="M100" s="118"/>
      <c r="N100" s="118"/>
      <c r="O100" s="118"/>
      <c r="P100" s="118"/>
      <c r="Q100" s="118"/>
      <c r="R100" s="118"/>
      <c r="S100" s="118"/>
      <c r="T100" s="118"/>
      <c r="U100" s="118"/>
      <c r="V100" s="118"/>
      <c r="W100" s="119"/>
    </row>
    <row r="101" spans="2:23" x14ac:dyDescent="0.3">
      <c r="B101" s="126"/>
      <c r="C101" s="145" t="s">
        <v>542</v>
      </c>
      <c r="D101" s="118"/>
      <c r="E101" s="118"/>
      <c r="F101" s="118"/>
      <c r="G101" s="118"/>
      <c r="H101" s="118"/>
      <c r="I101" s="118"/>
      <c r="J101" s="118"/>
      <c r="K101" s="118"/>
      <c r="L101" s="118"/>
      <c r="M101" s="118"/>
      <c r="N101" s="118"/>
      <c r="O101" s="118"/>
      <c r="P101" s="118"/>
      <c r="Q101" s="118"/>
      <c r="R101" s="118"/>
      <c r="S101" s="118"/>
      <c r="T101" s="118"/>
      <c r="U101" s="118"/>
      <c r="V101" s="118"/>
      <c r="W101" s="119"/>
    </row>
    <row r="102" spans="2:23" x14ac:dyDescent="0.3">
      <c r="B102" s="126"/>
      <c r="C102" s="145" t="s">
        <v>544</v>
      </c>
      <c r="D102" s="118"/>
      <c r="E102" s="118"/>
      <c r="F102" s="118"/>
      <c r="G102" s="118"/>
      <c r="H102" s="118"/>
      <c r="I102" s="118"/>
      <c r="J102" s="118"/>
      <c r="K102" s="118"/>
      <c r="L102" s="118"/>
      <c r="M102" s="118"/>
      <c r="N102" s="118"/>
      <c r="O102" s="118"/>
      <c r="P102" s="118"/>
      <c r="Q102" s="118"/>
      <c r="R102" s="118"/>
      <c r="S102" s="118"/>
      <c r="T102" s="118"/>
      <c r="U102" s="118"/>
      <c r="V102" s="118"/>
      <c r="W102" s="119"/>
    </row>
    <row r="103" spans="2:23" x14ac:dyDescent="0.3">
      <c r="B103" s="126"/>
      <c r="C103" s="118"/>
      <c r="D103" s="118"/>
      <c r="E103" s="118"/>
      <c r="F103" s="118"/>
      <c r="G103" s="118"/>
      <c r="H103" s="118"/>
      <c r="I103" s="118"/>
      <c r="J103" s="118"/>
      <c r="K103" s="118"/>
      <c r="L103" s="118"/>
      <c r="M103" s="118"/>
      <c r="N103" s="118"/>
      <c r="O103" s="118"/>
      <c r="P103" s="118"/>
      <c r="Q103" s="118"/>
      <c r="R103" s="118"/>
      <c r="S103" s="118"/>
      <c r="T103" s="118"/>
      <c r="U103" s="118"/>
      <c r="V103" s="118"/>
      <c r="W103" s="119"/>
    </row>
    <row r="104" spans="2:23" x14ac:dyDescent="0.3">
      <c r="B104" s="117" t="s">
        <v>58</v>
      </c>
      <c r="C104" s="118"/>
      <c r="D104" s="118"/>
      <c r="E104" s="118"/>
      <c r="F104" s="118"/>
      <c r="G104" s="118"/>
      <c r="H104" s="118"/>
      <c r="I104" s="118"/>
      <c r="J104" s="118"/>
      <c r="K104" s="118"/>
      <c r="L104" s="118"/>
      <c r="M104" s="118"/>
      <c r="N104" s="118"/>
      <c r="O104" s="118"/>
      <c r="P104" s="118"/>
      <c r="Q104" s="118"/>
      <c r="R104" s="118"/>
      <c r="S104" s="118"/>
      <c r="T104" s="118"/>
      <c r="U104" s="118"/>
      <c r="V104" s="118"/>
      <c r="W104" s="119"/>
    </row>
    <row r="105" spans="2:23" x14ac:dyDescent="0.3">
      <c r="B105" s="117"/>
      <c r="C105" s="118"/>
      <c r="D105" s="118"/>
      <c r="E105" s="118"/>
      <c r="F105" s="118"/>
      <c r="G105" s="118"/>
      <c r="H105" s="118"/>
      <c r="I105" s="118"/>
      <c r="J105" s="118"/>
      <c r="K105" s="118"/>
      <c r="L105" s="118"/>
      <c r="M105" s="118"/>
      <c r="N105" s="118"/>
      <c r="O105" s="118"/>
      <c r="P105" s="118"/>
      <c r="Q105" s="118"/>
      <c r="R105" s="118"/>
      <c r="S105" s="118"/>
      <c r="T105" s="118"/>
      <c r="U105" s="118"/>
      <c r="V105" s="118"/>
      <c r="W105" s="119"/>
    </row>
    <row r="106" spans="2:23" x14ac:dyDescent="0.3">
      <c r="B106" s="117" t="s">
        <v>59</v>
      </c>
      <c r="C106" s="118"/>
      <c r="D106" s="118"/>
      <c r="E106" s="118"/>
      <c r="F106" s="118"/>
      <c r="G106" s="118"/>
      <c r="H106" s="118"/>
      <c r="I106" s="118"/>
      <c r="J106" s="118"/>
      <c r="K106" s="118"/>
      <c r="L106" s="118"/>
      <c r="M106" s="118"/>
      <c r="N106" s="118"/>
      <c r="O106" s="118"/>
      <c r="P106" s="118"/>
      <c r="Q106" s="118"/>
      <c r="R106" s="118"/>
      <c r="S106" s="118"/>
      <c r="T106" s="118"/>
      <c r="U106" s="118"/>
      <c r="V106" s="118"/>
      <c r="W106" s="119"/>
    </row>
    <row r="107" spans="2:23" x14ac:dyDescent="0.3">
      <c r="B107" s="117" t="s">
        <v>60</v>
      </c>
      <c r="C107" s="118"/>
      <c r="D107" s="118"/>
      <c r="E107" s="118"/>
      <c r="F107" s="118"/>
      <c r="G107" s="118"/>
      <c r="H107" s="118"/>
      <c r="I107" s="118"/>
      <c r="J107" s="118"/>
      <c r="K107" s="118"/>
      <c r="L107" s="118"/>
      <c r="M107" s="118"/>
      <c r="N107" s="118"/>
      <c r="O107" s="118"/>
      <c r="P107" s="118"/>
      <c r="Q107" s="118"/>
      <c r="R107" s="118"/>
      <c r="S107" s="118"/>
      <c r="T107" s="118"/>
      <c r="U107" s="118"/>
      <c r="V107" s="118"/>
      <c r="W107" s="119"/>
    </row>
    <row r="108" spans="2:23" x14ac:dyDescent="0.3">
      <c r="B108" s="117"/>
      <c r="C108" s="118"/>
      <c r="D108" s="118"/>
      <c r="E108" s="118"/>
      <c r="F108" s="118"/>
      <c r="G108" s="118"/>
      <c r="H108" s="118"/>
      <c r="I108" s="118"/>
      <c r="J108" s="118"/>
      <c r="K108" s="118"/>
      <c r="L108" s="118"/>
      <c r="M108" s="118"/>
      <c r="N108" s="118"/>
      <c r="O108" s="118"/>
      <c r="P108" s="118"/>
      <c r="Q108" s="118"/>
      <c r="R108" s="118"/>
      <c r="S108" s="118"/>
      <c r="T108" s="118"/>
      <c r="U108" s="118"/>
      <c r="V108" s="118"/>
      <c r="W108" s="119"/>
    </row>
    <row r="109" spans="2:23" x14ac:dyDescent="0.3">
      <c r="B109" s="127" t="s">
        <v>61</v>
      </c>
      <c r="C109" s="122"/>
      <c r="D109" s="122"/>
      <c r="E109" s="122"/>
      <c r="F109" s="122"/>
      <c r="G109" s="122"/>
      <c r="H109" s="122"/>
      <c r="I109" s="122"/>
      <c r="J109" s="122"/>
      <c r="K109" s="122"/>
      <c r="L109" s="122"/>
      <c r="M109" s="122"/>
      <c r="N109" s="122"/>
      <c r="O109" s="122"/>
      <c r="P109" s="122"/>
      <c r="Q109" s="122"/>
      <c r="R109" s="122"/>
      <c r="S109" s="122"/>
      <c r="T109" s="122"/>
      <c r="U109" s="122"/>
      <c r="V109" s="122"/>
      <c r="W109" s="123"/>
    </row>
    <row r="110" spans="2:23" x14ac:dyDescent="0.3">
      <c r="B110" s="101"/>
    </row>
    <row r="111" spans="2:23" x14ac:dyDescent="0.3">
      <c r="B111" s="124" t="s">
        <v>62</v>
      </c>
      <c r="C111" s="115"/>
      <c r="D111" s="115"/>
      <c r="E111" s="115"/>
      <c r="F111" s="115"/>
      <c r="G111" s="115"/>
      <c r="H111" s="115"/>
      <c r="I111" s="115"/>
      <c r="J111" s="115"/>
      <c r="K111" s="115"/>
      <c r="L111" s="115"/>
      <c r="M111" s="115"/>
      <c r="N111" s="115"/>
      <c r="O111" s="115"/>
      <c r="P111" s="115"/>
      <c r="Q111" s="115"/>
      <c r="R111" s="115"/>
      <c r="S111" s="115"/>
      <c r="T111" s="115"/>
      <c r="U111" s="115"/>
      <c r="V111" s="115"/>
      <c r="W111" s="116"/>
    </row>
    <row r="112" spans="2:23" x14ac:dyDescent="0.3">
      <c r="B112" s="117" t="s">
        <v>553</v>
      </c>
      <c r="C112" s="118"/>
      <c r="D112" s="118"/>
      <c r="E112" s="118"/>
      <c r="F112" s="118"/>
      <c r="G112" s="118"/>
      <c r="H112" s="118"/>
      <c r="I112" s="118"/>
      <c r="J112" s="118"/>
      <c r="K112" s="118"/>
      <c r="L112" s="118"/>
      <c r="M112" s="118"/>
      <c r="N112" s="118"/>
      <c r="O112" s="118"/>
      <c r="P112" s="118"/>
      <c r="Q112" s="118"/>
      <c r="R112" s="118"/>
      <c r="S112" s="118"/>
      <c r="T112" s="118"/>
      <c r="U112" s="118"/>
      <c r="V112" s="118"/>
      <c r="W112" s="119"/>
    </row>
    <row r="113" spans="2:23" x14ac:dyDescent="0.3">
      <c r="B113" s="126" t="s">
        <v>554</v>
      </c>
      <c r="C113" s="118"/>
      <c r="D113" s="118"/>
      <c r="E113" s="118"/>
      <c r="F113" s="118"/>
      <c r="G113" s="118"/>
      <c r="H113" s="118"/>
      <c r="I113" s="118"/>
      <c r="J113" s="118"/>
      <c r="K113" s="118"/>
      <c r="L113" s="118"/>
      <c r="M113" s="118"/>
      <c r="N113" s="118"/>
      <c r="O113" s="118"/>
      <c r="P113" s="118"/>
      <c r="Q113" s="118"/>
      <c r="R113" s="118"/>
      <c r="S113" s="118"/>
      <c r="T113" s="118"/>
      <c r="U113" s="118"/>
      <c r="V113" s="118"/>
      <c r="W113" s="119"/>
    </row>
    <row r="114" spans="2:23" x14ac:dyDescent="0.3">
      <c r="B114" s="117"/>
      <c r="C114" s="118" t="s">
        <v>555</v>
      </c>
      <c r="D114" s="118"/>
      <c r="E114" s="118"/>
      <c r="F114" s="118"/>
      <c r="G114" s="118"/>
      <c r="H114" s="118"/>
      <c r="I114" s="118"/>
      <c r="J114" s="118"/>
      <c r="K114" s="118"/>
      <c r="L114" s="118"/>
      <c r="M114" s="118"/>
      <c r="N114" s="118"/>
      <c r="O114" s="118"/>
      <c r="P114" s="118"/>
      <c r="Q114" s="118"/>
      <c r="R114" s="118"/>
      <c r="S114" s="118"/>
      <c r="T114" s="118"/>
      <c r="U114" s="118"/>
      <c r="V114" s="118"/>
      <c r="W114" s="119"/>
    </row>
    <row r="115" spans="2:23" x14ac:dyDescent="0.3">
      <c r="B115" s="117"/>
      <c r="C115" s="145" t="s">
        <v>557</v>
      </c>
      <c r="D115" s="118"/>
      <c r="E115" s="118"/>
      <c r="F115" s="118"/>
      <c r="G115" s="118"/>
      <c r="H115" s="118"/>
      <c r="I115" s="118"/>
      <c r="J115" s="118"/>
      <c r="K115" s="118"/>
      <c r="L115" s="118"/>
      <c r="M115" s="118"/>
      <c r="N115" s="118"/>
      <c r="O115" s="118"/>
      <c r="P115" s="118"/>
      <c r="Q115" s="118"/>
      <c r="R115" s="118"/>
      <c r="S115" s="118"/>
      <c r="T115" s="118"/>
      <c r="U115" s="118"/>
      <c r="V115" s="118"/>
      <c r="W115" s="119"/>
    </row>
    <row r="116" spans="2:23" x14ac:dyDescent="0.3">
      <c r="B116" s="117"/>
      <c r="C116" s="145" t="s">
        <v>556</v>
      </c>
      <c r="D116" s="118"/>
      <c r="E116" s="118"/>
      <c r="F116" s="118"/>
      <c r="G116" s="118"/>
      <c r="H116" s="118"/>
      <c r="I116" s="118"/>
      <c r="J116" s="118"/>
      <c r="K116" s="118"/>
      <c r="L116" s="118"/>
      <c r="M116" s="118"/>
      <c r="N116" s="118"/>
      <c r="O116" s="118"/>
      <c r="P116" s="118"/>
      <c r="Q116" s="118"/>
      <c r="R116" s="118"/>
      <c r="S116" s="118"/>
      <c r="T116" s="118"/>
      <c r="U116" s="118"/>
      <c r="V116" s="118"/>
      <c r="W116" s="119"/>
    </row>
    <row r="117" spans="2:23" x14ac:dyDescent="0.3">
      <c r="B117" s="117"/>
      <c r="C117" s="145" t="s">
        <v>558</v>
      </c>
      <c r="D117" s="118"/>
      <c r="E117" s="118"/>
      <c r="F117" s="118"/>
      <c r="G117" s="118"/>
      <c r="H117" s="118"/>
      <c r="I117" s="118"/>
      <c r="J117" s="118"/>
      <c r="K117" s="118"/>
      <c r="L117" s="118"/>
      <c r="M117" s="118"/>
      <c r="N117" s="118"/>
      <c r="O117" s="118"/>
      <c r="P117" s="118"/>
      <c r="Q117" s="118"/>
      <c r="R117" s="118"/>
      <c r="S117" s="118"/>
      <c r="T117" s="118"/>
      <c r="U117" s="118"/>
      <c r="V117" s="118"/>
      <c r="W117" s="119"/>
    </row>
    <row r="118" spans="2:23" x14ac:dyDescent="0.3">
      <c r="B118" s="129" t="s">
        <v>466</v>
      </c>
      <c r="C118" s="118"/>
      <c r="D118" s="118"/>
      <c r="E118" s="118"/>
      <c r="F118" s="118"/>
      <c r="G118" s="118"/>
      <c r="H118" s="118"/>
      <c r="I118" s="118"/>
      <c r="J118" s="118"/>
      <c r="K118" s="118"/>
      <c r="L118" s="118"/>
      <c r="M118" s="118"/>
      <c r="N118" s="118"/>
      <c r="O118" s="118"/>
      <c r="P118" s="118"/>
      <c r="Q118" s="118"/>
      <c r="R118" s="118"/>
      <c r="S118" s="118"/>
      <c r="T118" s="118"/>
      <c r="U118" s="118"/>
      <c r="V118" s="118"/>
      <c r="W118" s="119"/>
    </row>
    <row r="119" spans="2:23" x14ac:dyDescent="0.3">
      <c r="B119" s="121" t="s">
        <v>467</v>
      </c>
      <c r="C119" s="122"/>
      <c r="D119" s="122"/>
      <c r="E119" s="122"/>
      <c r="F119" s="122"/>
      <c r="G119" s="122"/>
      <c r="H119" s="122"/>
      <c r="I119" s="122"/>
      <c r="J119" s="122"/>
      <c r="K119" s="122"/>
      <c r="L119" s="122"/>
      <c r="M119" s="122"/>
      <c r="N119" s="122"/>
      <c r="O119" s="122"/>
      <c r="P119" s="122"/>
      <c r="Q119" s="122"/>
      <c r="R119" s="122"/>
      <c r="S119" s="122"/>
      <c r="T119" s="122"/>
      <c r="U119" s="122"/>
      <c r="V119" s="122"/>
      <c r="W119" s="123"/>
    </row>
    <row r="121" spans="2:23" x14ac:dyDescent="0.3">
      <c r="B121" s="90" t="s">
        <v>63</v>
      </c>
      <c r="C121" s="55"/>
      <c r="D121" s="55"/>
      <c r="E121" s="55"/>
      <c r="F121" s="55"/>
      <c r="G121" s="55"/>
      <c r="H121" s="55"/>
      <c r="I121" s="55"/>
      <c r="J121" s="55"/>
      <c r="K121" s="55"/>
      <c r="L121" s="55"/>
      <c r="M121" s="55"/>
      <c r="N121" s="55"/>
      <c r="O121" s="55"/>
      <c r="P121" s="55"/>
      <c r="Q121" s="55"/>
      <c r="R121" s="55"/>
      <c r="S121" s="55"/>
      <c r="T121" s="55"/>
      <c r="U121" s="55"/>
      <c r="V121" s="55"/>
      <c r="W121" s="56"/>
    </row>
    <row r="122" spans="2:23" x14ac:dyDescent="0.3">
      <c r="B122" s="57" t="s">
        <v>64</v>
      </c>
      <c r="C122" s="58"/>
      <c r="D122" s="58"/>
      <c r="E122" s="58"/>
      <c r="F122" s="58"/>
      <c r="G122" s="58"/>
      <c r="H122" s="58"/>
      <c r="I122" s="58"/>
      <c r="J122" s="58"/>
      <c r="K122" s="58"/>
      <c r="L122" s="58"/>
      <c r="M122" s="58"/>
      <c r="N122" s="58"/>
      <c r="O122" s="58"/>
      <c r="P122" s="58"/>
      <c r="Q122" s="58"/>
      <c r="R122" s="58"/>
      <c r="S122" s="58"/>
      <c r="T122" s="58"/>
      <c r="U122" s="58"/>
      <c r="V122" s="58"/>
      <c r="W122" s="59"/>
    </row>
    <row r="123" spans="2:23" x14ac:dyDescent="0.3">
      <c r="B123" s="57" t="s">
        <v>65</v>
      </c>
      <c r="C123" s="58"/>
      <c r="D123" s="58"/>
      <c r="E123" s="58"/>
      <c r="F123" s="58"/>
      <c r="G123" s="58"/>
      <c r="H123" s="58"/>
      <c r="I123" s="58"/>
      <c r="J123" s="58"/>
      <c r="K123" s="58"/>
      <c r="L123" s="58"/>
      <c r="M123" s="58"/>
      <c r="N123" s="58"/>
      <c r="O123" s="58"/>
      <c r="P123" s="58"/>
      <c r="Q123" s="58"/>
      <c r="R123" s="58"/>
      <c r="S123" s="58"/>
      <c r="T123" s="58"/>
      <c r="U123" s="58"/>
      <c r="V123" s="58"/>
      <c r="W123" s="59"/>
    </row>
    <row r="124" spans="2:23" x14ac:dyDescent="0.3">
      <c r="B124" s="57" t="s">
        <v>66</v>
      </c>
      <c r="C124" s="58"/>
      <c r="D124" s="58"/>
      <c r="E124" s="58"/>
      <c r="F124" s="58"/>
      <c r="G124" s="58"/>
      <c r="H124" s="58"/>
      <c r="I124" s="58"/>
      <c r="J124" s="58"/>
      <c r="K124" s="58"/>
      <c r="L124" s="58"/>
      <c r="M124" s="58"/>
      <c r="N124" s="58"/>
      <c r="O124" s="58"/>
      <c r="P124" s="58"/>
      <c r="Q124" s="58"/>
      <c r="R124" s="58"/>
      <c r="S124" s="58"/>
      <c r="T124" s="58"/>
      <c r="U124" s="58"/>
      <c r="V124" s="58"/>
      <c r="W124" s="59"/>
    </row>
    <row r="125" spans="2:23" x14ac:dyDescent="0.3">
      <c r="B125" s="57"/>
      <c r="C125" s="58"/>
      <c r="D125" s="58"/>
      <c r="E125" s="58"/>
      <c r="F125" s="58"/>
      <c r="G125" s="58"/>
      <c r="H125" s="58"/>
      <c r="I125" s="58"/>
      <c r="J125" s="58"/>
      <c r="K125" s="58"/>
      <c r="L125" s="58"/>
      <c r="M125" s="58"/>
      <c r="N125" s="58"/>
      <c r="O125" s="58"/>
      <c r="P125" s="58"/>
      <c r="Q125" s="58"/>
      <c r="R125" s="58"/>
      <c r="S125" s="58"/>
      <c r="T125" s="58"/>
      <c r="U125" s="58"/>
      <c r="V125" s="58"/>
      <c r="W125" s="59"/>
    </row>
    <row r="126" spans="2:23" x14ac:dyDescent="0.3">
      <c r="B126" s="136" t="s">
        <v>585</v>
      </c>
      <c r="C126" s="58"/>
      <c r="D126" s="58"/>
      <c r="E126" s="58"/>
      <c r="F126" s="58"/>
      <c r="G126" s="58"/>
      <c r="H126" s="58"/>
      <c r="I126" s="58"/>
      <c r="J126" s="58"/>
      <c r="K126" s="58"/>
      <c r="L126" s="58"/>
      <c r="M126" s="58"/>
      <c r="N126" s="58"/>
      <c r="O126" s="58"/>
      <c r="P126" s="58"/>
      <c r="Q126" s="58"/>
      <c r="R126" s="58"/>
      <c r="S126" s="58"/>
      <c r="T126" s="58"/>
      <c r="U126" s="58"/>
      <c r="V126" s="58"/>
      <c r="W126" s="59"/>
    </row>
    <row r="127" spans="2:23" x14ac:dyDescent="0.3">
      <c r="B127" s="57" t="s">
        <v>586</v>
      </c>
      <c r="C127" s="58"/>
      <c r="D127" s="58"/>
      <c r="E127" s="58"/>
      <c r="F127" s="58"/>
      <c r="G127" s="58"/>
      <c r="H127" s="58"/>
      <c r="I127" s="58"/>
      <c r="J127" s="58"/>
      <c r="K127" s="58"/>
      <c r="L127" s="58"/>
      <c r="M127" s="58"/>
      <c r="N127" s="58"/>
      <c r="O127" s="58"/>
      <c r="P127" s="58"/>
      <c r="Q127" s="58"/>
      <c r="R127" s="58"/>
      <c r="S127" s="58"/>
      <c r="T127" s="58"/>
      <c r="U127" s="58"/>
      <c r="V127" s="58"/>
      <c r="W127" s="59"/>
    </row>
    <row r="128" spans="2:23" x14ac:dyDescent="0.3">
      <c r="B128" s="67" t="s">
        <v>587</v>
      </c>
      <c r="C128" s="61"/>
      <c r="D128" s="61"/>
      <c r="E128" s="61"/>
      <c r="F128" s="61"/>
      <c r="G128" s="61"/>
      <c r="H128" s="61"/>
      <c r="I128" s="61"/>
      <c r="J128" s="61"/>
      <c r="K128" s="61"/>
      <c r="L128" s="61"/>
      <c r="M128" s="61"/>
      <c r="N128" s="61"/>
      <c r="O128" s="61"/>
      <c r="P128" s="61"/>
      <c r="Q128" s="61"/>
      <c r="R128" s="61"/>
      <c r="S128" s="61"/>
      <c r="T128" s="61"/>
      <c r="U128" s="61"/>
      <c r="V128" s="61"/>
      <c r="W128" s="62"/>
    </row>
    <row r="130" spans="2:23" x14ac:dyDescent="0.3">
      <c r="B130" s="90" t="s">
        <v>67</v>
      </c>
      <c r="C130" s="55"/>
      <c r="D130" s="55"/>
      <c r="E130" s="55"/>
      <c r="F130" s="55"/>
      <c r="G130" s="55"/>
      <c r="H130" s="55"/>
      <c r="I130" s="55"/>
      <c r="J130" s="55"/>
      <c r="K130" s="55"/>
      <c r="L130" s="55"/>
      <c r="M130" s="55"/>
      <c r="N130" s="55"/>
      <c r="O130" s="55"/>
      <c r="P130" s="55"/>
      <c r="Q130" s="55"/>
      <c r="R130" s="55"/>
      <c r="S130" s="55"/>
      <c r="T130" s="55"/>
      <c r="U130" s="55"/>
      <c r="V130" s="55"/>
      <c r="W130" s="56"/>
    </row>
    <row r="131" spans="2:23" x14ac:dyDescent="0.3">
      <c r="B131" s="137" t="s">
        <v>68</v>
      </c>
      <c r="C131" s="58"/>
      <c r="D131" s="58"/>
      <c r="E131" s="58"/>
      <c r="F131" s="58"/>
      <c r="G131" s="58"/>
      <c r="H131" s="58"/>
      <c r="I131" s="58"/>
      <c r="J131" s="58"/>
      <c r="K131" s="58"/>
      <c r="L131" s="58"/>
      <c r="M131" s="58"/>
      <c r="N131" s="58"/>
      <c r="O131" s="58"/>
      <c r="P131" s="58"/>
      <c r="Q131" s="58"/>
      <c r="R131" s="58"/>
      <c r="S131" s="58"/>
      <c r="T131" s="58"/>
      <c r="U131" s="58"/>
      <c r="V131" s="58"/>
      <c r="W131" s="59"/>
    </row>
    <row r="132" spans="2:23" x14ac:dyDescent="0.3">
      <c r="B132" s="136" t="s">
        <v>69</v>
      </c>
      <c r="C132" s="58"/>
      <c r="D132" s="58"/>
      <c r="E132" s="58"/>
      <c r="F132" s="58"/>
      <c r="G132" s="58"/>
      <c r="H132" s="58"/>
      <c r="I132" s="58"/>
      <c r="J132" s="58"/>
      <c r="K132" s="58"/>
      <c r="L132" s="58"/>
      <c r="M132" s="58"/>
      <c r="N132" s="58"/>
      <c r="O132" s="58"/>
      <c r="P132" s="58"/>
      <c r="Q132" s="58"/>
      <c r="R132" s="58"/>
      <c r="S132" s="58"/>
      <c r="T132" s="58"/>
      <c r="U132" s="58"/>
      <c r="V132" s="58"/>
      <c r="W132" s="59"/>
    </row>
    <row r="133" spans="2:23" x14ac:dyDescent="0.3">
      <c r="B133" s="136" t="s">
        <v>70</v>
      </c>
      <c r="C133" s="58"/>
      <c r="D133" s="58"/>
      <c r="E133" s="58"/>
      <c r="F133" s="58"/>
      <c r="G133" s="58"/>
      <c r="H133" s="58"/>
      <c r="I133" s="58"/>
      <c r="J133" s="58"/>
      <c r="K133" s="58"/>
      <c r="L133" s="58"/>
      <c r="M133" s="58"/>
      <c r="N133" s="58"/>
      <c r="O133" s="58"/>
      <c r="P133" s="58"/>
      <c r="Q133" s="58"/>
      <c r="R133" s="58"/>
      <c r="S133" s="58"/>
      <c r="T133" s="58"/>
      <c r="U133" s="58"/>
      <c r="V133" s="58"/>
      <c r="W133" s="59"/>
    </row>
    <row r="134" spans="2:23" x14ac:dyDescent="0.3">
      <c r="B134" s="136"/>
      <c r="C134" s="58"/>
      <c r="D134" s="58"/>
      <c r="E134" s="58"/>
      <c r="F134" s="58"/>
      <c r="G134" s="58"/>
      <c r="H134" s="58"/>
      <c r="I134" s="58"/>
      <c r="J134" s="58"/>
      <c r="K134" s="58"/>
      <c r="L134" s="58"/>
      <c r="M134" s="58"/>
      <c r="N134" s="58"/>
      <c r="O134" s="58"/>
      <c r="P134" s="58"/>
      <c r="Q134" s="58"/>
      <c r="R134" s="58"/>
      <c r="S134" s="58"/>
      <c r="T134" s="58"/>
      <c r="U134" s="58"/>
      <c r="V134" s="58"/>
      <c r="W134" s="59"/>
    </row>
    <row r="135" spans="2:23" x14ac:dyDescent="0.3">
      <c r="B135" s="137" t="s">
        <v>71</v>
      </c>
      <c r="C135" s="58"/>
      <c r="D135" s="58"/>
      <c r="E135" s="58"/>
      <c r="F135" s="58"/>
      <c r="G135" s="58"/>
      <c r="H135" s="58"/>
      <c r="I135" s="58"/>
      <c r="J135" s="58"/>
      <c r="K135" s="58"/>
      <c r="L135" s="58"/>
      <c r="M135" s="58"/>
      <c r="N135" s="58"/>
      <c r="O135" s="58"/>
      <c r="P135" s="58"/>
      <c r="Q135" s="58"/>
      <c r="R135" s="58"/>
      <c r="S135" s="58"/>
      <c r="T135" s="58"/>
      <c r="U135" s="58"/>
      <c r="V135" s="58"/>
      <c r="W135" s="59"/>
    </row>
    <row r="136" spans="2:23" x14ac:dyDescent="0.3">
      <c r="B136" s="136" t="s">
        <v>72</v>
      </c>
      <c r="C136" s="58"/>
      <c r="D136" s="58"/>
      <c r="E136" s="58"/>
      <c r="F136" s="58"/>
      <c r="G136" s="58"/>
      <c r="H136" s="58"/>
      <c r="I136" s="58"/>
      <c r="J136" s="58"/>
      <c r="K136" s="58"/>
      <c r="L136" s="58"/>
      <c r="M136" s="58"/>
      <c r="N136" s="58"/>
      <c r="O136" s="58"/>
      <c r="P136" s="58"/>
      <c r="Q136" s="58"/>
      <c r="R136" s="58"/>
      <c r="S136" s="58"/>
      <c r="T136" s="58"/>
      <c r="U136" s="58"/>
      <c r="V136" s="58"/>
      <c r="W136" s="59"/>
    </row>
    <row r="137" spans="2:23" x14ac:dyDescent="0.3">
      <c r="B137" s="136" t="s">
        <v>73</v>
      </c>
      <c r="C137" s="58"/>
      <c r="D137" s="58"/>
      <c r="E137" s="58"/>
      <c r="F137" s="58"/>
      <c r="G137" s="58"/>
      <c r="H137" s="58"/>
      <c r="I137" s="58"/>
      <c r="J137" s="58"/>
      <c r="K137" s="58"/>
      <c r="L137" s="58"/>
      <c r="M137" s="58"/>
      <c r="N137" s="58"/>
      <c r="O137" s="58"/>
      <c r="P137" s="58"/>
      <c r="Q137" s="58"/>
      <c r="R137" s="58"/>
      <c r="S137" s="58"/>
      <c r="T137" s="58"/>
      <c r="U137" s="58"/>
      <c r="V137" s="58"/>
      <c r="W137" s="59"/>
    </row>
    <row r="138" spans="2:23" x14ac:dyDescent="0.3">
      <c r="B138" s="136"/>
      <c r="C138" s="58"/>
      <c r="D138" s="58"/>
      <c r="E138" s="58"/>
      <c r="F138" s="58"/>
      <c r="G138" s="58"/>
      <c r="H138" s="58"/>
      <c r="I138" s="58"/>
      <c r="J138" s="58"/>
      <c r="K138" s="58"/>
      <c r="L138" s="58"/>
      <c r="M138" s="58"/>
      <c r="N138" s="58"/>
      <c r="O138" s="58"/>
      <c r="P138" s="58"/>
      <c r="Q138" s="58"/>
      <c r="R138" s="58"/>
      <c r="S138" s="58"/>
      <c r="T138" s="58"/>
      <c r="U138" s="58"/>
      <c r="V138" s="58"/>
      <c r="W138" s="59"/>
    </row>
    <row r="139" spans="2:23" x14ac:dyDescent="0.3">
      <c r="B139" s="137" t="s">
        <v>74</v>
      </c>
      <c r="C139" s="58"/>
      <c r="D139" s="58"/>
      <c r="E139" s="58"/>
      <c r="F139" s="58"/>
      <c r="G139" s="58"/>
      <c r="H139" s="58"/>
      <c r="I139" s="58"/>
      <c r="J139" s="58"/>
      <c r="K139" s="58"/>
      <c r="L139" s="58"/>
      <c r="M139" s="58"/>
      <c r="N139" s="58"/>
      <c r="O139" s="58"/>
      <c r="P139" s="58"/>
      <c r="Q139" s="58"/>
      <c r="R139" s="58"/>
      <c r="S139" s="58"/>
      <c r="T139" s="58"/>
      <c r="U139" s="58"/>
      <c r="V139" s="58"/>
      <c r="W139" s="59"/>
    </row>
    <row r="140" spans="2:23" x14ac:dyDescent="0.3">
      <c r="B140" s="136" t="s">
        <v>75</v>
      </c>
      <c r="C140" s="58"/>
      <c r="D140" s="58"/>
      <c r="E140" s="58"/>
      <c r="F140" s="58"/>
      <c r="G140" s="58"/>
      <c r="H140" s="58"/>
      <c r="I140" s="58"/>
      <c r="J140" s="58"/>
      <c r="K140" s="58"/>
      <c r="L140" s="58"/>
      <c r="M140" s="58"/>
      <c r="N140" s="58"/>
      <c r="O140" s="58"/>
      <c r="P140" s="58"/>
      <c r="Q140" s="58"/>
      <c r="R140" s="58"/>
      <c r="S140" s="58"/>
      <c r="T140" s="58"/>
      <c r="U140" s="58"/>
      <c r="V140" s="58"/>
      <c r="W140" s="59"/>
    </row>
    <row r="141" spans="2:23" x14ac:dyDescent="0.3">
      <c r="B141" s="136" t="s">
        <v>76</v>
      </c>
      <c r="C141" s="58"/>
      <c r="D141" s="58"/>
      <c r="E141" s="58"/>
      <c r="F141" s="58"/>
      <c r="G141" s="58"/>
      <c r="H141" s="58"/>
      <c r="I141" s="58"/>
      <c r="J141" s="58"/>
      <c r="K141" s="58"/>
      <c r="L141" s="58"/>
      <c r="M141" s="58"/>
      <c r="N141" s="58"/>
      <c r="O141" s="58"/>
      <c r="P141" s="58"/>
      <c r="Q141" s="58"/>
      <c r="R141" s="58"/>
      <c r="S141" s="58"/>
      <c r="T141" s="58"/>
      <c r="U141" s="58"/>
      <c r="V141" s="58"/>
      <c r="W141" s="59"/>
    </row>
    <row r="142" spans="2:23" x14ac:dyDescent="0.3">
      <c r="B142" s="136" t="s">
        <v>77</v>
      </c>
      <c r="C142" s="58"/>
      <c r="D142" s="58"/>
      <c r="E142" s="58"/>
      <c r="F142" s="58"/>
      <c r="G142" s="58"/>
      <c r="H142" s="58"/>
      <c r="I142" s="58"/>
      <c r="J142" s="58"/>
      <c r="K142" s="58"/>
      <c r="L142" s="58"/>
      <c r="M142" s="58"/>
      <c r="N142" s="58"/>
      <c r="O142" s="58"/>
      <c r="P142" s="58"/>
      <c r="Q142" s="58"/>
      <c r="R142" s="58"/>
      <c r="S142" s="58"/>
      <c r="T142" s="58"/>
      <c r="U142" s="58"/>
      <c r="V142" s="58"/>
      <c r="W142" s="59"/>
    </row>
    <row r="143" spans="2:23" x14ac:dyDescent="0.3">
      <c r="B143" s="57" t="s">
        <v>78</v>
      </c>
      <c r="C143" s="58"/>
      <c r="D143" s="58"/>
      <c r="E143" s="58"/>
      <c r="F143" s="58"/>
      <c r="G143" s="58"/>
      <c r="H143" s="58"/>
      <c r="I143" s="58"/>
      <c r="J143" s="58"/>
      <c r="K143" s="58"/>
      <c r="L143" s="58"/>
      <c r="M143" s="58"/>
      <c r="N143" s="58"/>
      <c r="O143" s="58"/>
      <c r="P143" s="58"/>
      <c r="Q143" s="58"/>
      <c r="R143" s="58"/>
      <c r="S143" s="58"/>
      <c r="T143" s="58"/>
      <c r="U143" s="58"/>
      <c r="V143" s="58"/>
      <c r="W143" s="59"/>
    </row>
    <row r="144" spans="2:23" x14ac:dyDescent="0.3">
      <c r="B144" s="57" t="s">
        <v>79</v>
      </c>
      <c r="C144" s="58"/>
      <c r="D144" s="58"/>
      <c r="E144" s="58"/>
      <c r="F144" s="58"/>
      <c r="G144" s="58"/>
      <c r="H144" s="58"/>
      <c r="I144" s="58"/>
      <c r="J144" s="58"/>
      <c r="K144" s="58"/>
      <c r="L144" s="58"/>
      <c r="M144" s="58"/>
      <c r="N144" s="58"/>
      <c r="O144" s="58"/>
      <c r="P144" s="58"/>
      <c r="Q144" s="58"/>
      <c r="R144" s="58"/>
      <c r="S144" s="58"/>
      <c r="T144" s="58"/>
      <c r="U144" s="58"/>
      <c r="V144" s="58"/>
      <c r="W144" s="59"/>
    </row>
    <row r="145" spans="2:23" x14ac:dyDescent="0.3">
      <c r="B145" s="57"/>
      <c r="C145" s="58"/>
      <c r="D145" s="58"/>
      <c r="E145" s="58"/>
      <c r="F145" s="58"/>
      <c r="G145" s="58"/>
      <c r="H145" s="58"/>
      <c r="I145" s="58"/>
      <c r="J145" s="58"/>
      <c r="K145" s="58"/>
      <c r="L145" s="58"/>
      <c r="M145" s="58"/>
      <c r="N145" s="58"/>
      <c r="O145" s="58"/>
      <c r="P145" s="58"/>
      <c r="Q145" s="58"/>
      <c r="R145" s="58"/>
      <c r="S145" s="58"/>
      <c r="T145" s="58"/>
      <c r="U145" s="58"/>
      <c r="V145" s="58"/>
      <c r="W145" s="59"/>
    </row>
    <row r="146" spans="2:23" x14ac:dyDescent="0.3">
      <c r="B146" s="137" t="s">
        <v>80</v>
      </c>
      <c r="C146" s="58"/>
      <c r="D146" s="58"/>
      <c r="E146" s="58"/>
      <c r="F146" s="58"/>
      <c r="G146" s="58"/>
      <c r="H146" s="58"/>
      <c r="I146" s="58"/>
      <c r="J146" s="58"/>
      <c r="K146" s="58"/>
      <c r="L146" s="58"/>
      <c r="M146" s="58"/>
      <c r="N146" s="58"/>
      <c r="O146" s="58"/>
      <c r="P146" s="58"/>
      <c r="Q146" s="58"/>
      <c r="R146" s="58"/>
      <c r="S146" s="58"/>
      <c r="T146" s="58"/>
      <c r="U146" s="58"/>
      <c r="V146" s="58"/>
      <c r="W146" s="59"/>
    </row>
    <row r="147" spans="2:23" x14ac:dyDescent="0.3">
      <c r="B147" s="136" t="s">
        <v>81</v>
      </c>
      <c r="C147" s="58"/>
      <c r="D147" s="58"/>
      <c r="E147" s="58"/>
      <c r="F147" s="58"/>
      <c r="G147" s="58"/>
      <c r="H147" s="58"/>
      <c r="I147" s="58"/>
      <c r="J147" s="58"/>
      <c r="K147" s="58"/>
      <c r="L147" s="58"/>
      <c r="M147" s="58"/>
      <c r="N147" s="58"/>
      <c r="O147" s="58"/>
      <c r="P147" s="58"/>
      <c r="Q147" s="58"/>
      <c r="R147" s="58"/>
      <c r="S147" s="58"/>
      <c r="T147" s="58"/>
      <c r="U147" s="58"/>
      <c r="V147" s="58"/>
      <c r="W147" s="59"/>
    </row>
    <row r="148" spans="2:23" x14ac:dyDescent="0.3">
      <c r="B148" s="144" t="s">
        <v>470</v>
      </c>
      <c r="C148" s="58"/>
      <c r="D148" s="58"/>
      <c r="E148" s="58"/>
      <c r="F148" s="58"/>
      <c r="G148" s="58"/>
      <c r="H148" s="58"/>
      <c r="I148" s="58"/>
      <c r="J148" s="58"/>
      <c r="K148" s="58"/>
      <c r="L148" s="58"/>
      <c r="M148" s="58"/>
      <c r="N148" s="58"/>
      <c r="O148" s="58"/>
      <c r="P148" s="58"/>
      <c r="Q148" s="58"/>
      <c r="R148" s="58"/>
      <c r="S148" s="58"/>
      <c r="T148" s="58"/>
      <c r="U148" s="58"/>
      <c r="V148" s="58"/>
      <c r="W148" s="59"/>
    </row>
    <row r="149" spans="2:23" x14ac:dyDescent="0.3">
      <c r="B149" s="138" t="s">
        <v>469</v>
      </c>
      <c r="C149" s="58"/>
      <c r="D149" s="58"/>
      <c r="E149" s="58"/>
      <c r="F149" s="58"/>
      <c r="G149" s="58"/>
      <c r="H149" s="58"/>
      <c r="I149" s="58"/>
      <c r="J149" s="58"/>
      <c r="K149" s="58"/>
      <c r="L149" s="58"/>
      <c r="M149" s="58"/>
      <c r="N149" s="58"/>
      <c r="O149" s="58"/>
      <c r="P149" s="58"/>
      <c r="Q149" s="58"/>
      <c r="R149" s="58"/>
      <c r="S149" s="58"/>
      <c r="T149" s="58"/>
      <c r="U149" s="58"/>
      <c r="V149" s="58"/>
      <c r="W149" s="59"/>
    </row>
    <row r="150" spans="2:23" x14ac:dyDescent="0.3">
      <c r="B150" s="67"/>
      <c r="C150" s="61" t="s">
        <v>468</v>
      </c>
      <c r="D150" s="61"/>
      <c r="E150" s="61"/>
      <c r="F150" s="61"/>
      <c r="G150" s="61"/>
      <c r="H150" s="61"/>
      <c r="I150" s="61"/>
      <c r="J150" s="61"/>
      <c r="K150" s="61"/>
      <c r="L150" s="61"/>
      <c r="M150" s="61"/>
      <c r="N150" s="61"/>
      <c r="O150" s="61"/>
      <c r="P150" s="61"/>
      <c r="Q150" s="61"/>
      <c r="R150" s="61"/>
      <c r="S150" s="61"/>
      <c r="T150" s="61"/>
      <c r="U150" s="61"/>
      <c r="V150" s="61"/>
      <c r="W150" s="6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22A91-871A-4817-95DE-DE1965986CE0}">
  <dimension ref="A1:K6"/>
  <sheetViews>
    <sheetView workbookViewId="0"/>
  </sheetViews>
  <sheetFormatPr defaultRowHeight="13.2" x14ac:dyDescent="0.3"/>
  <cols>
    <col min="1" max="1" width="37.625" customWidth="1"/>
  </cols>
  <sheetData>
    <row r="1" spans="1:11" ht="19.2" x14ac:dyDescent="0.45">
      <c r="A1" s="36" t="s">
        <v>406</v>
      </c>
    </row>
    <row r="5" spans="1:11" x14ac:dyDescent="0.3">
      <c r="A5" s="54" t="s">
        <v>407</v>
      </c>
      <c r="B5" s="55"/>
      <c r="C5" s="55"/>
      <c r="D5" s="55"/>
      <c r="E5" s="55"/>
      <c r="F5" s="55"/>
      <c r="G5" s="55"/>
      <c r="H5" s="55"/>
      <c r="I5" s="55"/>
      <c r="J5" s="55"/>
      <c r="K5" s="56"/>
    </row>
    <row r="6" spans="1:11" x14ac:dyDescent="0.3">
      <c r="A6" s="67" t="s">
        <v>408</v>
      </c>
      <c r="B6" s="61"/>
      <c r="C6" s="61"/>
      <c r="D6" s="61"/>
      <c r="E6" s="61"/>
      <c r="F6" s="61"/>
      <c r="G6" s="61"/>
      <c r="H6" s="61"/>
      <c r="I6" s="61"/>
      <c r="J6" s="61"/>
      <c r="K6" s="6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732E3-BA75-4AC0-9805-2B8E88A0DF32}">
  <dimension ref="A1:AN107"/>
  <sheetViews>
    <sheetView workbookViewId="0"/>
  </sheetViews>
  <sheetFormatPr defaultRowHeight="13.2" x14ac:dyDescent="0.3"/>
  <cols>
    <col min="1" max="1" width="37.5" customWidth="1"/>
    <col min="9" max="9" width="12.125" customWidth="1"/>
    <col min="12" max="12" width="10.5" bestFit="1" customWidth="1"/>
    <col min="13" max="13" width="10.375" customWidth="1"/>
    <col min="27" max="28" width="0" hidden="1" customWidth="1"/>
  </cols>
  <sheetData>
    <row r="1" spans="1:40" ht="19.2" x14ac:dyDescent="0.45">
      <c r="A1" s="36" t="s">
        <v>409</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3">
      <c r="A3" s="1"/>
    </row>
    <row r="4" spans="1:40" s="10" customFormat="1" x14ac:dyDescent="0.3">
      <c r="A4" s="22" t="s">
        <v>276</v>
      </c>
    </row>
    <row r="5" spans="1:40" ht="13.8" thickBot="1" x14ac:dyDescent="0.35">
      <c r="A5" s="45" t="s">
        <v>410</v>
      </c>
      <c r="J5" s="21" t="s">
        <v>278</v>
      </c>
      <c r="M5" s="2" t="s">
        <v>279</v>
      </c>
    </row>
    <row r="6" spans="1:40" x14ac:dyDescent="0.3">
      <c r="A6" s="2" t="s">
        <v>411</v>
      </c>
      <c r="K6" s="7"/>
      <c r="M6" s="37"/>
      <c r="O6" s="54" t="s">
        <v>281</v>
      </c>
      <c r="P6" s="55"/>
      <c r="Q6" s="55"/>
      <c r="R6" s="55"/>
      <c r="S6" s="55"/>
      <c r="T6" s="55"/>
      <c r="U6" s="55"/>
      <c r="V6" s="55"/>
      <c r="W6" s="55"/>
      <c r="X6" s="55"/>
      <c r="Y6" s="56"/>
      <c r="AA6" t="s">
        <v>231</v>
      </c>
    </row>
    <row r="7" spans="1:40" ht="13.8" thickBot="1" x14ac:dyDescent="0.35">
      <c r="A7" s="2" t="s">
        <v>412</v>
      </c>
      <c r="K7" s="7"/>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45" t="s">
        <v>413</v>
      </c>
      <c r="O9" s="67" t="s">
        <v>491</v>
      </c>
      <c r="P9" s="61"/>
      <c r="Q9" s="61"/>
      <c r="R9" s="61"/>
      <c r="S9" s="61"/>
      <c r="T9" s="61"/>
      <c r="U9" s="61"/>
      <c r="V9" s="61"/>
      <c r="W9" s="61"/>
      <c r="X9" s="61"/>
      <c r="Y9" s="62"/>
    </row>
    <row r="10" spans="1:40" ht="13.8" thickBot="1" x14ac:dyDescent="0.35">
      <c r="A10" s="2" t="s">
        <v>493</v>
      </c>
      <c r="K10" s="7"/>
      <c r="M10" s="5"/>
    </row>
    <row r="11" spans="1:40" x14ac:dyDescent="0.3">
      <c r="A11" s="2" t="s">
        <v>494</v>
      </c>
      <c r="K11" s="7"/>
      <c r="M11" s="8"/>
      <c r="O11" s="12" t="s">
        <v>209</v>
      </c>
      <c r="P11" s="13"/>
      <c r="Q11" s="13"/>
      <c r="R11" s="13"/>
      <c r="S11" s="14"/>
    </row>
    <row r="12" spans="1:40" x14ac:dyDescent="0.3">
      <c r="A12" s="2" t="s">
        <v>495</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7" ht="13.8" thickBot="1" x14ac:dyDescent="0.35">
      <c r="A17" t="s">
        <v>414</v>
      </c>
      <c r="J17" s="1"/>
      <c r="K17" s="7"/>
      <c r="M17" s="9"/>
      <c r="AA17" t="s">
        <v>292</v>
      </c>
    </row>
    <row r="18" spans="1:27" ht="13.8" thickBot="1" x14ac:dyDescent="0.35">
      <c r="AA18" t="s">
        <v>294</v>
      </c>
    </row>
    <row r="19" spans="1:27" ht="13.8" thickBot="1" x14ac:dyDescent="0.35">
      <c r="A19" s="2" t="s">
        <v>403</v>
      </c>
      <c r="K19" s="7"/>
      <c r="M19" s="9"/>
      <c r="AA19" t="s">
        <v>296</v>
      </c>
    </row>
    <row r="20" spans="1:27" x14ac:dyDescent="0.3">
      <c r="A20" s="1"/>
      <c r="AA20" t="s">
        <v>297</v>
      </c>
    </row>
    <row r="21" spans="1:27" s="10" customFormat="1" ht="13.8" thickBot="1" x14ac:dyDescent="0.35">
      <c r="A21" s="22" t="s">
        <v>298</v>
      </c>
      <c r="AA21" s="10" t="s">
        <v>299</v>
      </c>
    </row>
    <row r="22" spans="1:27" ht="13.8" thickBot="1" x14ac:dyDescent="0.35">
      <c r="A22" t="s">
        <v>300</v>
      </c>
      <c r="B22" t="s">
        <v>301</v>
      </c>
      <c r="K22" s="7"/>
      <c r="M22" s="9" t="str">
        <f>IF(K22="","",IF(K22="ja","Sterke / mogelijke reden om in te laten","Geen reden om in te laten"))</f>
        <v/>
      </c>
    </row>
    <row r="23" spans="1:27" ht="13.8" thickBot="1" x14ac:dyDescent="0.35">
      <c r="C23" t="s">
        <v>302</v>
      </c>
      <c r="M23" t="str">
        <f t="shared" ref="M23:M34" si="0">IF(K23="","",IF(K23="ja","Sterke / mogelijke reden om in te laten","Geen reden om in te laten"))</f>
        <v/>
      </c>
      <c r="Q23" s="54" t="s">
        <v>303</v>
      </c>
      <c r="R23" s="55"/>
      <c r="S23" s="55"/>
      <c r="T23" s="55"/>
      <c r="U23" s="55"/>
      <c r="V23" s="55"/>
      <c r="W23" s="55"/>
      <c r="X23" s="55"/>
      <c r="Y23" s="56"/>
      <c r="AA23" t="s">
        <v>415</v>
      </c>
    </row>
    <row r="24" spans="1:27" x14ac:dyDescent="0.3">
      <c r="B24" t="s">
        <v>528</v>
      </c>
      <c r="K24" s="7"/>
      <c r="M24" s="5" t="str">
        <f t="shared" si="0"/>
        <v/>
      </c>
      <c r="Q24" s="79" t="s">
        <v>305</v>
      </c>
      <c r="R24" s="58"/>
      <c r="S24" s="58"/>
      <c r="T24" s="58"/>
      <c r="U24" s="58"/>
      <c r="V24" s="58"/>
      <c r="W24" s="58"/>
      <c r="X24" s="58"/>
      <c r="Y24" s="59"/>
      <c r="AA24" t="s">
        <v>116</v>
      </c>
    </row>
    <row r="25" spans="1:27" x14ac:dyDescent="0.3">
      <c r="B25" t="s">
        <v>304</v>
      </c>
      <c r="K25" s="7"/>
      <c r="M25" s="8" t="str">
        <f t="shared" si="0"/>
        <v/>
      </c>
      <c r="Q25" s="57" t="s">
        <v>308</v>
      </c>
      <c r="R25" s="58"/>
      <c r="S25" s="58"/>
      <c r="T25" s="58"/>
      <c r="U25" s="58"/>
      <c r="V25" s="58"/>
      <c r="W25" s="58"/>
      <c r="X25" s="58"/>
      <c r="Y25" s="59"/>
      <c r="AA25" t="s">
        <v>143</v>
      </c>
    </row>
    <row r="26" spans="1:27" x14ac:dyDescent="0.3">
      <c r="B26" t="s">
        <v>307</v>
      </c>
      <c r="K26" s="7"/>
      <c r="M26" s="8" t="str">
        <f t="shared" si="0"/>
        <v/>
      </c>
      <c r="Q26" s="57" t="s">
        <v>311</v>
      </c>
      <c r="R26" s="58"/>
      <c r="S26" s="58"/>
      <c r="T26" s="58"/>
      <c r="U26" s="58"/>
      <c r="V26" s="58"/>
      <c r="W26" s="58"/>
      <c r="X26" s="58"/>
      <c r="Y26" s="59"/>
      <c r="AA26" t="s">
        <v>98</v>
      </c>
    </row>
    <row r="27" spans="1:27" x14ac:dyDescent="0.3">
      <c r="B27" t="s">
        <v>310</v>
      </c>
      <c r="K27" s="7"/>
      <c r="M27" s="8" t="str">
        <f t="shared" si="0"/>
        <v/>
      </c>
      <c r="Q27" s="67" t="s">
        <v>313</v>
      </c>
      <c r="R27" s="61"/>
      <c r="S27" s="61"/>
      <c r="T27" s="61"/>
      <c r="U27" s="61"/>
      <c r="V27" s="61"/>
      <c r="W27" s="61"/>
      <c r="X27" s="61"/>
      <c r="Y27" s="62"/>
    </row>
    <row r="28" spans="1:27" x14ac:dyDescent="0.3">
      <c r="B28" t="s">
        <v>529</v>
      </c>
      <c r="K28" s="7"/>
      <c r="M28" s="8" t="str">
        <f t="shared" si="0"/>
        <v/>
      </c>
    </row>
    <row r="29" spans="1:27" x14ac:dyDescent="0.3">
      <c r="B29" t="s">
        <v>312</v>
      </c>
      <c r="K29" s="7"/>
      <c r="M29" s="8" t="str">
        <f t="shared" si="0"/>
        <v/>
      </c>
    </row>
    <row r="30" spans="1:27" x14ac:dyDescent="0.3">
      <c r="B30" t="s">
        <v>314</v>
      </c>
      <c r="K30" s="7"/>
      <c r="M30" s="8" t="str">
        <f t="shared" si="0"/>
        <v/>
      </c>
    </row>
    <row r="31" spans="1:27" x14ac:dyDescent="0.3">
      <c r="B31" t="s">
        <v>315</v>
      </c>
      <c r="K31" s="7"/>
      <c r="M31" s="8" t="str">
        <f t="shared" si="0"/>
        <v/>
      </c>
    </row>
    <row r="32" spans="1:27" x14ac:dyDescent="0.3">
      <c r="B32" t="s">
        <v>316</v>
      </c>
      <c r="K32" s="7"/>
      <c r="M32" s="8" t="str">
        <f t="shared" si="0"/>
        <v/>
      </c>
      <c r="AA32" t="s">
        <v>317</v>
      </c>
    </row>
    <row r="33" spans="1:28" x14ac:dyDescent="0.3">
      <c r="B33" t="s">
        <v>318</v>
      </c>
      <c r="K33" s="7"/>
      <c r="M33" s="8" t="str">
        <f t="shared" si="0"/>
        <v/>
      </c>
      <c r="AA33" t="s">
        <v>319</v>
      </c>
    </row>
    <row r="34" spans="1:28" ht="13.8" thickBot="1" x14ac:dyDescent="0.35">
      <c r="B34" t="s">
        <v>320</v>
      </c>
      <c r="K34" s="7"/>
      <c r="M34" s="6" t="str">
        <f t="shared" si="0"/>
        <v/>
      </c>
      <c r="AA34" t="s">
        <v>321</v>
      </c>
    </row>
    <row r="37" spans="1:28" s="25" customFormat="1" ht="13.8" thickBot="1" x14ac:dyDescent="0.35">
      <c r="A37" s="24" t="s">
        <v>38</v>
      </c>
      <c r="M37" s="26"/>
      <c r="AA37" s="27"/>
    </row>
    <row r="38" spans="1:28" x14ac:dyDescent="0.3">
      <c r="A38" s="1" t="s">
        <v>276</v>
      </c>
      <c r="K38" s="84"/>
      <c r="M38" s="2"/>
      <c r="O38" s="54" t="s">
        <v>578</v>
      </c>
      <c r="P38" s="55"/>
      <c r="Q38" s="55"/>
      <c r="R38" s="55"/>
      <c r="S38" s="55"/>
      <c r="T38" s="55"/>
      <c r="U38" s="55"/>
      <c r="V38" s="55"/>
      <c r="W38" s="55"/>
      <c r="X38" s="55"/>
      <c r="Y38" s="56"/>
      <c r="AA38" s="78"/>
    </row>
    <row r="39" spans="1:28" ht="13.8" thickBot="1" x14ac:dyDescent="0.35">
      <c r="A39" s="1" t="s">
        <v>298</v>
      </c>
      <c r="K39" s="85"/>
      <c r="M39" s="2"/>
      <c r="O39" s="57" t="s">
        <v>322</v>
      </c>
      <c r="P39" s="58"/>
      <c r="Q39" s="58"/>
      <c r="R39" s="58"/>
      <c r="S39" s="58"/>
      <c r="T39" s="58"/>
      <c r="U39" s="58"/>
      <c r="V39" s="58"/>
      <c r="W39" s="58"/>
      <c r="X39" s="58"/>
      <c r="Y39" s="59"/>
      <c r="AA39" s="78"/>
    </row>
    <row r="40" spans="1:28" x14ac:dyDescent="0.3">
      <c r="A40" s="1"/>
      <c r="M40" s="2"/>
      <c r="O40" s="57" t="s">
        <v>323</v>
      </c>
      <c r="P40" s="58"/>
      <c r="Q40" s="58"/>
      <c r="R40" s="58"/>
      <c r="S40" s="58"/>
      <c r="T40" s="58"/>
      <c r="U40" s="58"/>
      <c r="V40" s="58"/>
      <c r="W40" s="58"/>
      <c r="X40" s="58"/>
      <c r="Y40" s="59"/>
      <c r="AA40" s="78"/>
    </row>
    <row r="41" spans="1:28" x14ac:dyDescent="0.3">
      <c r="O41" s="79" t="s">
        <v>324</v>
      </c>
      <c r="P41" s="58"/>
      <c r="Q41" s="58"/>
      <c r="R41" s="58"/>
      <c r="S41" s="58"/>
      <c r="T41" s="58"/>
      <c r="U41" s="58"/>
      <c r="V41" s="58"/>
      <c r="W41" s="58"/>
      <c r="X41" s="58"/>
      <c r="Y41" s="59"/>
    </row>
    <row r="42" spans="1:28" s="81" customFormat="1" ht="13.8" thickBot="1" x14ac:dyDescent="0.35">
      <c r="O42" s="146" t="s">
        <v>579</v>
      </c>
      <c r="P42" s="147"/>
      <c r="Q42" s="147"/>
      <c r="R42" s="147"/>
      <c r="S42" s="147"/>
      <c r="T42" s="147"/>
      <c r="U42" s="147"/>
      <c r="V42" s="147"/>
      <c r="W42" s="147"/>
      <c r="X42" s="147"/>
      <c r="Y42" s="148"/>
    </row>
    <row r="43" spans="1:28" ht="13.8" thickTop="1" x14ac:dyDescent="0.3"/>
    <row r="44" spans="1:28" s="10" customFormat="1" x14ac:dyDescent="0.3">
      <c r="A44" s="22" t="s">
        <v>325</v>
      </c>
      <c r="N44" s="11"/>
    </row>
    <row r="45" spans="1:28" ht="13.8" thickBot="1" x14ac:dyDescent="0.35">
      <c r="A45" s="1"/>
      <c r="J45" s="21" t="s">
        <v>278</v>
      </c>
      <c r="N45" s="2"/>
      <c r="AB45" t="s">
        <v>326</v>
      </c>
    </row>
    <row r="46" spans="1:28"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row>
    <row r="47" spans="1:28" x14ac:dyDescent="0.3">
      <c r="A47" t="s">
        <v>329</v>
      </c>
      <c r="K47" s="7"/>
      <c r="M47" s="67" t="s">
        <v>491</v>
      </c>
      <c r="N47" s="61"/>
      <c r="O47" s="62"/>
      <c r="Q47" s="34"/>
      <c r="R47" s="15"/>
      <c r="S47" t="s">
        <v>330</v>
      </c>
      <c r="U47" s="16"/>
      <c r="AA47">
        <f>IF(K47="nooit",1,IF(K47="incidenteel",2,IF(K47="regelmatig",3,IF(K47="vaak",4,IF(K47="doorspoelen",5,0)))))</f>
        <v>0</v>
      </c>
      <c r="AB47" t="s">
        <v>331</v>
      </c>
    </row>
    <row r="48" spans="1:28" x14ac:dyDescent="0.3">
      <c r="A48" t="s">
        <v>332</v>
      </c>
      <c r="K48" s="7"/>
      <c r="R48" s="17"/>
      <c r="S48" t="s">
        <v>333</v>
      </c>
      <c r="U48" s="16"/>
      <c r="AA48">
        <f>IF(K48="neerslag",1,IF(K48="grondwater",2,IF(K48="inlaatwater",3,0)))</f>
        <v>0</v>
      </c>
      <c r="AB48" t="s">
        <v>334</v>
      </c>
    </row>
    <row r="49" spans="1:28" ht="13.8" thickBot="1" x14ac:dyDescent="0.35">
      <c r="N49" s="2"/>
      <c r="R49" s="18"/>
      <c r="S49" s="19" t="s">
        <v>335</v>
      </c>
      <c r="T49" s="19"/>
      <c r="U49" s="20"/>
      <c r="AB49" t="s">
        <v>336</v>
      </c>
    </row>
    <row r="50" spans="1:28" ht="13.8" thickBot="1" x14ac:dyDescent="0.35">
      <c r="N50" s="2" t="s">
        <v>337</v>
      </c>
      <c r="AB50" t="s">
        <v>338</v>
      </c>
    </row>
    <row r="51" spans="1:28" ht="13.8" thickBot="1" x14ac:dyDescent="0.35">
      <c r="N51" s="9"/>
      <c r="AA51">
        <f>IF(AND(AA48=2,OR(AA46=1,AA46=2,AA46=3,AA46=4,AA46=5)),1,IF(OR(OR(AA48=2,AA48=1),OR(AA47=1,AA47=2,AA47=3)),3,IF(OR(AA48=3,OR(AA47=5,AA47=4)),2,0)))</f>
        <v>0</v>
      </c>
    </row>
    <row r="53" spans="1:28" s="10" customFormat="1" x14ac:dyDescent="0.3">
      <c r="A53" s="22" t="s">
        <v>339</v>
      </c>
    </row>
    <row r="54" spans="1:28" x14ac:dyDescent="0.3">
      <c r="A54" s="1"/>
      <c r="J54" s="21" t="s">
        <v>278</v>
      </c>
    </row>
    <row r="55" spans="1:28" x14ac:dyDescent="0.3">
      <c r="A55" t="s">
        <v>340</v>
      </c>
      <c r="K55" s="7"/>
    </row>
    <row r="56" spans="1:28" ht="13.8" thickBot="1" x14ac:dyDescent="0.35">
      <c r="L56" s="78" t="s">
        <v>628</v>
      </c>
      <c r="N56" s="2" t="s">
        <v>341</v>
      </c>
      <c r="P56" s="2"/>
    </row>
    <row r="57" spans="1:28" ht="13.8" thickBot="1" x14ac:dyDescent="0.35">
      <c r="A57" t="s">
        <v>342</v>
      </c>
      <c r="J57" t="s">
        <v>392</v>
      </c>
      <c r="K57" t="s">
        <v>393</v>
      </c>
      <c r="L57" t="s">
        <v>536</v>
      </c>
      <c r="M57" t="s">
        <v>537</v>
      </c>
      <c r="N57" s="2" t="s">
        <v>345</v>
      </c>
      <c r="P57" s="2" t="s">
        <v>346</v>
      </c>
      <c r="R57" s="12" t="s">
        <v>209</v>
      </c>
      <c r="S57" s="13"/>
      <c r="T57" s="13"/>
      <c r="U57" s="14"/>
      <c r="AA57" t="s">
        <v>345</v>
      </c>
      <c r="AB57" t="s">
        <v>346</v>
      </c>
    </row>
    <row r="58" spans="1:28" x14ac:dyDescent="0.3">
      <c r="B58" t="s">
        <v>347</v>
      </c>
      <c r="J58" s="7"/>
      <c r="K58" s="7"/>
      <c r="M58">
        <v>0.05</v>
      </c>
      <c r="N58" s="5"/>
      <c r="P58" s="10" t="str">
        <f>IF(AB58=0,"",IF(AB58=1,"voldoet niet",IF(AB58=2,"voldoet")))</f>
        <v/>
      </c>
      <c r="R58" s="15"/>
      <c r="S58" t="s">
        <v>330</v>
      </c>
      <c r="U58" s="16"/>
      <c r="AA58">
        <f>IF(OR(K58="",J58=""),0,IF(J58&lt;=K58,2,1))</f>
        <v>0</v>
      </c>
      <c r="AB58">
        <f>IF(OR(M58="",J58=""),0,IF(J58&lt;M58,2,1))</f>
        <v>0</v>
      </c>
    </row>
    <row r="59" spans="1:28" ht="13.8" thickBot="1" x14ac:dyDescent="0.35">
      <c r="B59" t="s">
        <v>348</v>
      </c>
      <c r="J59" s="7"/>
      <c r="K59" s="7"/>
      <c r="M59">
        <v>2</v>
      </c>
      <c r="N59" s="6"/>
      <c r="P59" s="10" t="str">
        <f>IF(AB59=0,"",IF(AB59=1,"voldoet niet",IF(AB59=2,"voldoet")))</f>
        <v/>
      </c>
      <c r="R59" s="47"/>
      <c r="S59" s="19" t="s">
        <v>333</v>
      </c>
      <c r="T59" s="19"/>
      <c r="U59" s="20"/>
      <c r="AA59">
        <f>IF(OR(K59="",J59=""),0,IF(J59&lt;=K59,2,1))</f>
        <v>0</v>
      </c>
      <c r="AB59">
        <f>IF(OR(M59="",J59=""),0,IF(J59&lt;M59,2,1))</f>
        <v>0</v>
      </c>
    </row>
    <row r="61" spans="1:28" ht="13.8" thickBot="1" x14ac:dyDescent="0.35">
      <c r="A61" t="s">
        <v>349</v>
      </c>
      <c r="R61" s="54" t="s">
        <v>350</v>
      </c>
      <c r="S61" s="55"/>
      <c r="T61" s="55"/>
      <c r="U61" s="55"/>
      <c r="V61" s="55"/>
      <c r="W61" s="55"/>
      <c r="X61" s="55"/>
      <c r="Y61" s="55"/>
      <c r="Z61" s="56"/>
    </row>
    <row r="62" spans="1:28" x14ac:dyDescent="0.3">
      <c r="B62" t="s">
        <v>351</v>
      </c>
      <c r="J62" s="7"/>
      <c r="K62" s="7"/>
      <c r="L62">
        <v>5</v>
      </c>
      <c r="M62">
        <v>20</v>
      </c>
      <c r="N62" s="5"/>
      <c r="R62" s="57" t="s">
        <v>567</v>
      </c>
      <c r="S62" s="58"/>
      <c r="T62" s="58"/>
      <c r="U62" s="58"/>
      <c r="V62" s="58"/>
      <c r="W62" s="58"/>
      <c r="X62" s="58"/>
      <c r="Y62" s="58"/>
      <c r="Z62" s="59"/>
      <c r="AA62">
        <f>IF(OR(K62="",J62=""),0,IF(OR(AND(K62&gt;=L62,K62&lt;=M62,J62&gt;=L62,J62&lt;=M62),AND(K62&lt;=L62,J62&lt;=L62),AND(K62&gt;=M62,J62&gt;=M62)),2,1))</f>
        <v>0</v>
      </c>
    </row>
    <row r="63" spans="1:28" x14ac:dyDescent="0.3">
      <c r="B63" t="s">
        <v>352</v>
      </c>
      <c r="J63" s="7"/>
      <c r="K63" s="7"/>
      <c r="L63" t="str">
        <f>IF(K55="M13",3.5,IF(OR(K55="M12",K55="M26",K55="nvt"),4,""))</f>
        <v/>
      </c>
      <c r="M63" t="str">
        <f>IF(K55="M13",6.5,IF(OR(K55="M12",K55="M26",K55="nvt"),7.5,""))</f>
        <v/>
      </c>
      <c r="N63" s="8"/>
      <c r="P63" s="10" t="str">
        <f t="shared" ref="P63" si="1">IF(AB63=0,"",IF(AB63=1,"voldoet niet",IF(AB63=2,"voldoet")))</f>
        <v/>
      </c>
      <c r="R63" s="57" t="s">
        <v>614</v>
      </c>
      <c r="S63" s="58"/>
      <c r="T63" s="58"/>
      <c r="U63" s="58"/>
      <c r="V63" s="58"/>
      <c r="W63" s="58"/>
      <c r="X63" s="58"/>
      <c r="Y63" s="58"/>
      <c r="Z63" s="59"/>
      <c r="AA63">
        <f>IF(OR(K63="",J63=""),0,IF(OR(AND(K63&gt;=L63,K63&lt;=M63,J63&gt;=L63,J63&lt;=M63),AND(K63&lt;=L63,J63&lt;=L63),AND(K63&gt;=M63,J63&gt;=M63)),2,1))</f>
        <v>0</v>
      </c>
      <c r="AB63">
        <f>IF(OR(L63="",J63=""),0,IF(AND(J63&gt;L63,J63&lt;M63),2,1))</f>
        <v>0</v>
      </c>
    </row>
    <row r="64" spans="1:28" x14ac:dyDescent="0.3">
      <c r="B64" s="66" t="s">
        <v>354</v>
      </c>
      <c r="C64" s="66"/>
      <c r="D64" s="66"/>
      <c r="E64" s="66"/>
      <c r="F64" s="66"/>
      <c r="G64" s="66"/>
      <c r="H64" s="66"/>
      <c r="I64" s="66"/>
      <c r="J64" s="40"/>
      <c r="K64" s="40"/>
      <c r="L64" s="66"/>
      <c r="M64" s="66">
        <v>30</v>
      </c>
      <c r="N64" s="8"/>
      <c r="R64" s="57" t="s">
        <v>353</v>
      </c>
      <c r="S64" s="58"/>
      <c r="T64" s="58"/>
      <c r="U64" s="58"/>
      <c r="V64" s="58"/>
      <c r="W64" s="58"/>
      <c r="X64" s="58"/>
      <c r="Y64" s="58"/>
      <c r="Z64" s="59"/>
      <c r="AA64">
        <f>IF(OR(K64="",J64=""),0,IF(OR(AND(K64&gt;=L64,K64&lt;=M64,J64&gt;=L64,J64&lt;=M64),AND(K64&lt;=L64,J64&lt;=L64),AND(K64&gt;=M64,J64&gt;=M64)),2,1))</f>
        <v>0</v>
      </c>
    </row>
    <row r="65" spans="1:28" x14ac:dyDescent="0.3">
      <c r="B65" s="66" t="s">
        <v>356</v>
      </c>
      <c r="C65" s="66"/>
      <c r="D65" s="66"/>
      <c r="E65" s="66"/>
      <c r="F65" s="66"/>
      <c r="G65" s="66"/>
      <c r="H65" s="66"/>
      <c r="I65" s="66"/>
      <c r="J65" s="40"/>
      <c r="K65" s="40"/>
      <c r="L65" s="66">
        <v>5</v>
      </c>
      <c r="M65" s="66">
        <v>20</v>
      </c>
      <c r="N65" s="8"/>
      <c r="R65" s="57" t="s">
        <v>355</v>
      </c>
      <c r="S65" s="58"/>
      <c r="T65" s="58"/>
      <c r="U65" s="58"/>
      <c r="V65" s="58"/>
      <c r="W65" s="58"/>
      <c r="X65" s="58"/>
      <c r="Y65" s="58"/>
      <c r="Z65" s="59"/>
      <c r="AA65">
        <f>IF(OR(K65="",J65=""),0,IF(OR(AND(K65&gt;=L65,K65&lt;=M65,J65&gt;=L65,J65&lt;=M65),AND(K65&lt;=L65,J65&lt;=L65),AND(K65&gt;=M65,J65&gt;=M65)),2,1))</f>
        <v>0</v>
      </c>
    </row>
    <row r="66" spans="1:28" ht="13.8" thickBot="1" x14ac:dyDescent="0.35">
      <c r="A66" s="1"/>
      <c r="B66" s="66" t="s">
        <v>358</v>
      </c>
      <c r="C66" s="66"/>
      <c r="D66" s="66"/>
      <c r="E66" s="66"/>
      <c r="F66" s="66"/>
      <c r="G66" s="66"/>
      <c r="H66" s="66"/>
      <c r="I66" s="66"/>
      <c r="J66" s="40"/>
      <c r="K66" s="40"/>
      <c r="L66" s="66">
        <v>1</v>
      </c>
      <c r="M66" s="66">
        <v>8</v>
      </c>
      <c r="N66" s="6"/>
      <c r="R66" s="57" t="s">
        <v>357</v>
      </c>
      <c r="S66" s="58"/>
      <c r="T66" s="58"/>
      <c r="U66" s="58"/>
      <c r="V66" s="58"/>
      <c r="W66" s="58"/>
      <c r="X66" s="58"/>
      <c r="Y66" s="58"/>
      <c r="Z66" s="59"/>
      <c r="AA66">
        <f>IF(OR(K66="",J66=""),0,IF(OR(AND(K66&gt;=L66,K66&lt;=M66,J66&gt;=L66,J66&lt;=M66),AND(K66&lt;=L66,J66&lt;=L66),AND(K66&gt;=M66,J66&gt;=M66)),2,1))</f>
        <v>0</v>
      </c>
    </row>
    <row r="67" spans="1:28" x14ac:dyDescent="0.3">
      <c r="A67" s="1"/>
      <c r="R67" s="57" t="s">
        <v>580</v>
      </c>
      <c r="S67" s="58"/>
      <c r="T67" s="58"/>
      <c r="U67" s="58"/>
      <c r="V67" s="58"/>
      <c r="W67" s="58"/>
      <c r="X67" s="58"/>
      <c r="Y67" s="58"/>
      <c r="Z67" s="59"/>
    </row>
    <row r="68" spans="1:28" ht="13.8" thickBot="1" x14ac:dyDescent="0.35">
      <c r="A68" t="s">
        <v>359</v>
      </c>
      <c r="R68" s="57" t="s">
        <v>581</v>
      </c>
      <c r="S68" s="58"/>
      <c r="T68" s="58"/>
      <c r="U68" s="58"/>
      <c r="V68" s="58"/>
      <c r="W68" s="58"/>
      <c r="X68" s="58"/>
      <c r="Y68" s="58"/>
      <c r="Z68" s="59"/>
    </row>
    <row r="69" spans="1:28" x14ac:dyDescent="0.3">
      <c r="B69" t="s">
        <v>360</v>
      </c>
      <c r="J69" s="7"/>
      <c r="K69" s="7"/>
      <c r="M69">
        <v>19</v>
      </c>
      <c r="N69" s="5"/>
      <c r="P69" s="10" t="str">
        <f t="shared" ref="P69:P78" si="2">IF(AB69=0,"",IF(AB69=1,"voldoet niet",IF(AB69=2,"voldoet")))</f>
        <v/>
      </c>
      <c r="R69" s="57" t="s">
        <v>624</v>
      </c>
      <c r="S69" s="58"/>
      <c r="T69" s="58"/>
      <c r="U69" s="58"/>
      <c r="V69" s="58"/>
      <c r="W69" s="58"/>
      <c r="X69" s="58"/>
      <c r="Y69" s="58"/>
      <c r="Z69" s="59"/>
      <c r="AA69">
        <f>IF(OR(K69="",J69=""),0,IF(J69&lt;=K69,2,1))</f>
        <v>0</v>
      </c>
      <c r="AB69">
        <f>IF(OR(M69="",J69=""),0,IF(J69&lt;M69,2,1))</f>
        <v>0</v>
      </c>
    </row>
    <row r="70" spans="1:28" x14ac:dyDescent="0.3">
      <c r="B70" t="s">
        <v>361</v>
      </c>
      <c r="J70" s="7"/>
      <c r="K70" s="7"/>
      <c r="M70">
        <v>6</v>
      </c>
      <c r="N70" s="8"/>
      <c r="P70" s="10" t="str">
        <f t="shared" si="2"/>
        <v/>
      </c>
      <c r="R70" s="57" t="s">
        <v>625</v>
      </c>
      <c r="S70" s="58"/>
      <c r="T70" s="58"/>
      <c r="U70" s="58"/>
      <c r="V70" s="58"/>
      <c r="W70" s="58"/>
      <c r="X70" s="58"/>
      <c r="Y70" s="58"/>
      <c r="Z70" s="59"/>
      <c r="AA70">
        <f>IF(OR(K70="",J70=""),0,IF(J70&lt;=K70,2,1))</f>
        <v>0</v>
      </c>
      <c r="AB70">
        <f>IF(OR(M70="",J70=""),0,IF(J70&lt;M70,2,1))</f>
        <v>0</v>
      </c>
    </row>
    <row r="71" spans="1:28" ht="13.8" thickBot="1" x14ac:dyDescent="0.35">
      <c r="B71" t="s">
        <v>362</v>
      </c>
      <c r="J71" s="7"/>
      <c r="K71" s="7"/>
      <c r="M71">
        <v>40</v>
      </c>
      <c r="N71" s="6"/>
      <c r="P71" s="10"/>
      <c r="R71" s="67" t="s">
        <v>615</v>
      </c>
      <c r="S71" s="61"/>
      <c r="T71" s="61"/>
      <c r="U71" s="61"/>
      <c r="V71" s="61"/>
      <c r="W71" s="61"/>
      <c r="X71" s="61"/>
      <c r="Y71" s="61"/>
      <c r="Z71" s="62"/>
      <c r="AA71">
        <f>IF(OR(K71="",J71=""),0,IF(J71&lt;=K71,2,1))</f>
        <v>0</v>
      </c>
      <c r="AB71">
        <f>IF(OR(M71="",J71=""),0,IF(J71&lt;M71,2,1))</f>
        <v>0</v>
      </c>
    </row>
    <row r="73" spans="1:28" ht="13.8" thickBot="1" x14ac:dyDescent="0.35">
      <c r="A73" t="s">
        <v>363</v>
      </c>
    </row>
    <row r="74" spans="1:28" x14ac:dyDescent="0.3">
      <c r="B74" t="s">
        <v>364</v>
      </c>
      <c r="J74" s="7"/>
      <c r="K74" s="7"/>
      <c r="M74">
        <v>27</v>
      </c>
      <c r="N74" s="5"/>
      <c r="P74" s="10" t="str">
        <f t="shared" si="2"/>
        <v/>
      </c>
      <c r="AA74">
        <f>IF(OR(K74="",J74=""),0,IF(J74&lt;=K74,2,1))</f>
        <v>0</v>
      </c>
      <c r="AB74">
        <f>IF(OR(M74="",J74=""),0,IF(J74&lt;M74,2,1))</f>
        <v>0</v>
      </c>
    </row>
    <row r="75" spans="1:28" ht="13.8" thickBot="1" x14ac:dyDescent="0.35">
      <c r="B75" t="s">
        <v>365</v>
      </c>
      <c r="J75" s="7"/>
      <c r="K75" s="7"/>
      <c r="M75">
        <v>5</v>
      </c>
      <c r="N75" s="6"/>
      <c r="P75" s="10" t="str">
        <f t="shared" si="2"/>
        <v/>
      </c>
      <c r="AA75">
        <f>IF(OR(K75="",J75=""),0,IF(J75&lt;=K75,2,1))</f>
        <v>0</v>
      </c>
      <c r="AB75">
        <f>IF(OR(M75="",J75=""),0,IF(J75&lt;M75,2,1))</f>
        <v>0</v>
      </c>
    </row>
    <row r="77" spans="1:28" x14ac:dyDescent="0.3">
      <c r="A77" t="s">
        <v>366</v>
      </c>
    </row>
    <row r="78" spans="1:28" x14ac:dyDescent="0.3">
      <c r="B78" t="s">
        <v>367</v>
      </c>
      <c r="J78" s="7"/>
      <c r="K78" t="s">
        <v>98</v>
      </c>
      <c r="L78" t="s">
        <v>98</v>
      </c>
      <c r="P78" s="10" t="str">
        <f t="shared" si="2"/>
        <v/>
      </c>
      <c r="AB78">
        <f>IF(J78="",0,IF(J78="ja",1,2))</f>
        <v>0</v>
      </c>
    </row>
    <row r="79" spans="1:28" x14ac:dyDescent="0.3">
      <c r="B79" s="2" t="s">
        <v>368</v>
      </c>
    </row>
    <row r="80" spans="1:28" ht="13.8" thickBot="1" x14ac:dyDescent="0.35">
      <c r="A80" t="s">
        <v>369</v>
      </c>
    </row>
    <row r="81" spans="1:28" ht="13.8" thickBot="1" x14ac:dyDescent="0.35">
      <c r="B81" t="s">
        <v>370</v>
      </c>
      <c r="J81" s="7"/>
      <c r="K81" t="s">
        <v>98</v>
      </c>
      <c r="L81" t="s">
        <v>98</v>
      </c>
      <c r="N81" s="9"/>
      <c r="AB81">
        <f t="shared" ref="AB81:AB92" si="3">IF(J81="",0,IF(J81="ja",1,2))</f>
        <v>0</v>
      </c>
    </row>
    <row r="82" spans="1:28" x14ac:dyDescent="0.3">
      <c r="B82" s="2" t="s">
        <v>371</v>
      </c>
    </row>
    <row r="83" spans="1:28" ht="13.8" thickBot="1" x14ac:dyDescent="0.35">
      <c r="A83" t="s">
        <v>372</v>
      </c>
    </row>
    <row r="84" spans="1:28" x14ac:dyDescent="0.3">
      <c r="B84" t="s">
        <v>373</v>
      </c>
      <c r="J84" s="7"/>
      <c r="K84" t="s">
        <v>98</v>
      </c>
      <c r="L84" t="s">
        <v>98</v>
      </c>
      <c r="N84" s="5"/>
      <c r="AB84">
        <f t="shared" ref="AB84:AB85" si="4">IF(J84="",0,IF(J84="ja",1,2))</f>
        <v>0</v>
      </c>
    </row>
    <row r="85" spans="1:28" ht="13.8" thickBot="1" x14ac:dyDescent="0.35">
      <c r="B85" t="s">
        <v>374</v>
      </c>
      <c r="J85" s="7"/>
      <c r="K85" t="s">
        <v>98</v>
      </c>
      <c r="L85" t="s">
        <v>98</v>
      </c>
      <c r="N85" s="6"/>
      <c r="AB85">
        <f t="shared" si="4"/>
        <v>0</v>
      </c>
    </row>
    <row r="86" spans="1:28" x14ac:dyDescent="0.3">
      <c r="A86" s="39"/>
      <c r="C86" t="s">
        <v>375</v>
      </c>
    </row>
    <row r="87" spans="1:28" ht="13.8" thickBot="1" x14ac:dyDescent="0.35">
      <c r="A87" s="66" t="s">
        <v>376</v>
      </c>
      <c r="B87" s="143"/>
    </row>
    <row r="88" spans="1:28" x14ac:dyDescent="0.3">
      <c r="A88" s="66"/>
      <c r="B88" s="66" t="s">
        <v>377</v>
      </c>
      <c r="C88" s="66"/>
      <c r="J88" s="40"/>
      <c r="K88" s="7"/>
      <c r="N88" s="5"/>
      <c r="R88" s="54" t="s">
        <v>546</v>
      </c>
      <c r="S88" s="55"/>
      <c r="T88" s="55"/>
      <c r="U88" s="55"/>
      <c r="V88" s="55"/>
      <c r="W88" s="55"/>
      <c r="X88" s="55"/>
      <c r="Y88" s="55"/>
      <c r="Z88" s="56"/>
      <c r="AB88">
        <f>IF(OR(J88="",K88=""),0,IF(J88&lt;K88,2,1))</f>
        <v>0</v>
      </c>
    </row>
    <row r="89" spans="1:28" x14ac:dyDescent="0.3">
      <c r="A89" s="66"/>
      <c r="B89" s="66" t="s">
        <v>378</v>
      </c>
      <c r="J89" s="40"/>
      <c r="K89" s="7"/>
      <c r="M89" s="66">
        <v>100</v>
      </c>
      <c r="N89" s="8"/>
      <c r="R89" s="57" t="s">
        <v>547</v>
      </c>
      <c r="S89" s="58"/>
      <c r="T89" s="58"/>
      <c r="U89" s="58"/>
      <c r="V89" s="58"/>
      <c r="W89" s="58"/>
      <c r="X89" s="58"/>
      <c r="Y89" s="58"/>
      <c r="Z89" s="59"/>
      <c r="AA89">
        <f>IF(OR(K89="",J89=""),0,IF(OR(AND(K89&gt;=L89,K89&lt;=M89,J89&gt;=L89,J89&lt;=M89),AND(K89&lt;=L89,J89&lt;=L89),AND(K89&gt;=M89,J89&gt;=M89)),2,1))</f>
        <v>0</v>
      </c>
    </row>
    <row r="90" spans="1:28" x14ac:dyDescent="0.3">
      <c r="A90" s="66"/>
      <c r="B90" s="66" t="s">
        <v>379</v>
      </c>
      <c r="J90" s="7"/>
      <c r="N90" s="8"/>
      <c r="R90" s="57" t="s">
        <v>548</v>
      </c>
      <c r="S90" s="58"/>
      <c r="T90" s="58"/>
      <c r="U90" s="58"/>
      <c r="V90" s="58"/>
      <c r="W90" s="58"/>
      <c r="X90" s="58"/>
      <c r="Y90" s="58"/>
      <c r="Z90" s="59"/>
      <c r="AB90">
        <f>IF(J90="",0,IF(J90="ja",1,2))</f>
        <v>0</v>
      </c>
    </row>
    <row r="91" spans="1:28" x14ac:dyDescent="0.3">
      <c r="A91" s="66"/>
      <c r="B91" s="66" t="s">
        <v>380</v>
      </c>
      <c r="J91" s="7"/>
      <c r="N91" s="8"/>
      <c r="R91" s="57" t="s">
        <v>549</v>
      </c>
      <c r="S91" s="58"/>
      <c r="T91" s="58"/>
      <c r="U91" s="58"/>
      <c r="V91" s="58"/>
      <c r="W91" s="58"/>
      <c r="X91" s="58"/>
      <c r="Y91" s="58"/>
      <c r="Z91" s="59"/>
      <c r="AB91">
        <f>IF(J91="",0,IF(J91="ja",1,2))</f>
        <v>0</v>
      </c>
    </row>
    <row r="92" spans="1:28" ht="13.8" thickBot="1" x14ac:dyDescent="0.35">
      <c r="A92" s="66"/>
      <c r="B92" s="66" t="s">
        <v>381</v>
      </c>
      <c r="J92" s="7"/>
      <c r="N92" s="6"/>
      <c r="R92" s="57" t="s">
        <v>550</v>
      </c>
      <c r="S92" s="58"/>
      <c r="T92" s="58"/>
      <c r="U92" s="58"/>
      <c r="V92" s="58"/>
      <c r="W92" s="58"/>
      <c r="X92" s="58"/>
      <c r="Y92" s="58"/>
      <c r="Z92" s="59"/>
      <c r="AB92">
        <f t="shared" si="3"/>
        <v>0</v>
      </c>
    </row>
    <row r="93" spans="1:28" x14ac:dyDescent="0.3">
      <c r="B93" s="23"/>
      <c r="R93" s="67" t="s">
        <v>583</v>
      </c>
      <c r="S93" s="61"/>
      <c r="T93" s="61"/>
      <c r="U93" s="61"/>
      <c r="V93" s="61"/>
      <c r="W93" s="61"/>
      <c r="X93" s="61"/>
      <c r="Y93" s="61"/>
      <c r="Z93" s="62"/>
    </row>
    <row r="95" spans="1:28" s="25" customFormat="1" ht="13.8" thickBot="1" x14ac:dyDescent="0.35">
      <c r="A95" s="24" t="s">
        <v>62</v>
      </c>
      <c r="O95" s="26"/>
      <c r="AA95" s="27"/>
    </row>
    <row r="96" spans="1:28" x14ac:dyDescent="0.3">
      <c r="A96" s="1" t="s">
        <v>325</v>
      </c>
      <c r="N96" s="5" t="str">
        <f>IF(AA51=1,"Niet inlaten",IF(AA51=2,"Inlaat is geen probleem",IF(AA51=3,"Aandachtspunt","")))</f>
        <v/>
      </c>
      <c r="Q96" s="12" t="s">
        <v>209</v>
      </c>
      <c r="R96" s="13"/>
      <c r="S96" s="13"/>
      <c r="T96" s="14"/>
      <c r="V96" s="54" t="s">
        <v>382</v>
      </c>
      <c r="W96" s="55"/>
      <c r="X96" s="55"/>
      <c r="Y96" s="55"/>
      <c r="Z96" s="56"/>
      <c r="AB96" t="s">
        <v>330</v>
      </c>
    </row>
    <row r="97" spans="1:28" ht="13.8" thickBot="1" x14ac:dyDescent="0.35">
      <c r="A97" s="1" t="s">
        <v>339</v>
      </c>
      <c r="N97" s="85"/>
      <c r="Q97" s="15"/>
      <c r="R97" t="s">
        <v>330</v>
      </c>
      <c r="T97" s="16"/>
      <c r="V97" s="57" t="s">
        <v>383</v>
      </c>
      <c r="W97" s="58"/>
      <c r="X97" s="58"/>
      <c r="Y97" s="58"/>
      <c r="Z97" s="59"/>
      <c r="AB97" t="s">
        <v>333</v>
      </c>
    </row>
    <row r="98" spans="1:28" x14ac:dyDescent="0.3">
      <c r="A98" s="1"/>
      <c r="Q98" s="17"/>
      <c r="R98" t="s">
        <v>333</v>
      </c>
      <c r="T98" s="16"/>
      <c r="V98" s="57" t="s">
        <v>384</v>
      </c>
      <c r="W98" s="58"/>
      <c r="X98" s="58"/>
      <c r="Y98" s="58"/>
      <c r="Z98" s="59"/>
    </row>
    <row r="99" spans="1:28" ht="13.8" thickBot="1" x14ac:dyDescent="0.35">
      <c r="A99" s="1"/>
      <c r="Q99" s="18"/>
      <c r="R99" s="19" t="s">
        <v>335</v>
      </c>
      <c r="S99" s="19"/>
      <c r="T99" s="20"/>
      <c r="V99" s="57" t="s">
        <v>559</v>
      </c>
      <c r="W99" s="58"/>
      <c r="X99" s="58"/>
      <c r="Y99" s="58"/>
      <c r="Z99" s="59"/>
    </row>
    <row r="100" spans="1:28" s="81" customFormat="1" ht="13.8" thickBot="1" x14ac:dyDescent="0.35">
      <c r="A100" s="82"/>
      <c r="V100" s="146" t="s">
        <v>584</v>
      </c>
      <c r="W100" s="147"/>
      <c r="X100" s="147"/>
      <c r="Y100" s="147"/>
      <c r="Z100" s="148"/>
    </row>
    <row r="101" spans="1:28" ht="13.8" thickTop="1" x14ac:dyDescent="0.3">
      <c r="A101" s="1"/>
    </row>
    <row r="102" spans="1:28" s="25" customFormat="1" ht="13.8" thickBot="1" x14ac:dyDescent="0.35">
      <c r="A102" s="24" t="s">
        <v>63</v>
      </c>
      <c r="O102" s="26"/>
      <c r="AA102" s="27"/>
    </row>
    <row r="103" spans="1:28" ht="13.8" thickBot="1" x14ac:dyDescent="0.35">
      <c r="A103" t="s">
        <v>477</v>
      </c>
      <c r="N103" s="89"/>
      <c r="U103" s="54" t="s">
        <v>385</v>
      </c>
      <c r="V103" s="55"/>
      <c r="W103" s="55"/>
      <c r="X103" s="55"/>
      <c r="Y103" s="55"/>
      <c r="Z103" s="56"/>
      <c r="AB103" t="s">
        <v>263</v>
      </c>
    </row>
    <row r="104" spans="1:28" x14ac:dyDescent="0.3">
      <c r="U104" s="57" t="s">
        <v>386</v>
      </c>
      <c r="V104" s="58"/>
      <c r="W104" s="58"/>
      <c r="X104" s="58"/>
      <c r="Y104" s="58"/>
      <c r="Z104" s="59"/>
      <c r="AB104" t="s">
        <v>265</v>
      </c>
    </row>
    <row r="105" spans="1:28" x14ac:dyDescent="0.3">
      <c r="U105" s="57" t="s">
        <v>588</v>
      </c>
      <c r="V105" s="58"/>
      <c r="W105" s="58"/>
      <c r="X105" s="58"/>
      <c r="Y105" s="58"/>
      <c r="Z105" s="59"/>
      <c r="AB105" t="s">
        <v>268</v>
      </c>
    </row>
    <row r="106" spans="1:28" x14ac:dyDescent="0.3">
      <c r="U106" s="57" t="s">
        <v>589</v>
      </c>
      <c r="V106" s="58"/>
      <c r="W106" s="58"/>
      <c r="X106" s="58"/>
      <c r="Y106" s="58"/>
      <c r="Z106" s="59"/>
      <c r="AB106" t="s">
        <v>270</v>
      </c>
    </row>
    <row r="107" spans="1:28" x14ac:dyDescent="0.3">
      <c r="U107" s="80" t="s">
        <v>590</v>
      </c>
      <c r="V107" s="61"/>
      <c r="W107" s="61"/>
      <c r="X107" s="61"/>
      <c r="Y107" s="61"/>
      <c r="Z107" s="62"/>
    </row>
  </sheetData>
  <conditionalFormatting sqref="K38">
    <cfRule type="expression" dxfId="1067" priority="4">
      <formula>$K$38="Geen reden om in te laten"</formula>
    </cfRule>
    <cfRule type="expression" dxfId="1066" priority="5">
      <formula>$K$38="Mogelijke reden om in te laten"</formula>
    </cfRule>
    <cfRule type="expression" dxfId="1065" priority="6">
      <formula>$K$38="Sterke reden om in te laten"</formula>
    </cfRule>
  </conditionalFormatting>
  <conditionalFormatting sqref="K39">
    <cfRule type="expression" dxfId="1064" priority="1">
      <formula>$K$39="Geen reden om in te laten"</formula>
    </cfRule>
    <cfRule type="expression" dxfId="1063" priority="2">
      <formula>$K$39="Mogelijke reden om in te laten"</formula>
    </cfRule>
    <cfRule type="expression" dxfId="1062" priority="3">
      <formula>$K$39="Sterke reden om in te laten"</formula>
    </cfRule>
  </conditionalFormatting>
  <conditionalFormatting sqref="M6">
    <cfRule type="expression" dxfId="1061" priority="59">
      <formula>$K$6=""</formula>
    </cfRule>
    <cfRule type="expression" dxfId="1060" priority="64">
      <formula>$K$6="ja"</formula>
    </cfRule>
    <cfRule type="expression" dxfId="1059" priority="65">
      <formula>$K$6="nee"</formula>
    </cfRule>
  </conditionalFormatting>
  <conditionalFormatting sqref="M7">
    <cfRule type="expression" dxfId="1058" priority="58">
      <formula>$K$7=""</formula>
    </cfRule>
    <cfRule type="expression" dxfId="1057" priority="62">
      <formula>$K$7="ja"</formula>
    </cfRule>
    <cfRule type="expression" dxfId="1056" priority="63">
      <formula>$K$7="nee"</formula>
    </cfRule>
  </conditionalFormatting>
  <conditionalFormatting sqref="M10">
    <cfRule type="expression" dxfId="1055" priority="60">
      <formula>$K$10="nee"</formula>
    </cfRule>
    <cfRule type="expression" dxfId="1054" priority="61">
      <formula>$K$10="ja"</formula>
    </cfRule>
  </conditionalFormatting>
  <conditionalFormatting sqref="M11">
    <cfRule type="expression" dxfId="1053" priority="56">
      <formula>$K$11="nee"</formula>
    </cfRule>
    <cfRule type="expression" dxfId="1052" priority="57">
      <formula>$K$11="ja"</formula>
    </cfRule>
  </conditionalFormatting>
  <conditionalFormatting sqref="M12">
    <cfRule type="expression" dxfId="1051" priority="54">
      <formula>$K$12="nee"</formula>
    </cfRule>
    <cfRule type="expression" dxfId="1050" priority="55">
      <formula>$K$12="ja"</formula>
    </cfRule>
  </conditionalFormatting>
  <conditionalFormatting sqref="M13">
    <cfRule type="expression" dxfId="1049" priority="48">
      <formula>$K$13="nee"</formula>
    </cfRule>
    <cfRule type="expression" dxfId="1048" priority="49">
      <formula>$K$13="ja"</formula>
    </cfRule>
  </conditionalFormatting>
  <conditionalFormatting sqref="M14">
    <cfRule type="expression" dxfId="1047" priority="46">
      <formula>$K$14="nee"</formula>
    </cfRule>
    <cfRule type="expression" dxfId="1046" priority="47">
      <formula>$K$14="ja"</formula>
    </cfRule>
  </conditionalFormatting>
  <conditionalFormatting sqref="M17">
    <cfRule type="expression" dxfId="1045" priority="50">
      <formula>$K$17="ja"</formula>
    </cfRule>
    <cfRule type="expression" dxfId="1044" priority="51">
      <formula>$K$17="nee"</formula>
    </cfRule>
  </conditionalFormatting>
  <conditionalFormatting sqref="M19">
    <cfRule type="expression" dxfId="1043" priority="52">
      <formula>$K$19="ja"</formula>
    </cfRule>
    <cfRule type="expression" dxfId="1042" priority="53">
      <formula>$K$19="nee"</formula>
    </cfRule>
  </conditionalFormatting>
  <conditionalFormatting sqref="N51">
    <cfRule type="expression" dxfId="1041" priority="146">
      <formula>$AA$51=3</formula>
    </cfRule>
    <cfRule type="expression" dxfId="1040" priority="147">
      <formula>$AA$51=2</formula>
    </cfRule>
    <cfRule type="expression" dxfId="1039" priority="148">
      <formula>$AA$51=1</formula>
    </cfRule>
  </conditionalFormatting>
  <conditionalFormatting sqref="N58">
    <cfRule type="expression" dxfId="1038" priority="100">
      <formula>$AA$58=1</formula>
    </cfRule>
    <cfRule type="expression" dxfId="1037" priority="101">
      <formula>$AA$58=2</formula>
    </cfRule>
  </conditionalFormatting>
  <conditionalFormatting sqref="N59">
    <cfRule type="expression" dxfId="1036" priority="98">
      <formula>$AA$59=2</formula>
    </cfRule>
    <cfRule type="expression" dxfId="1035" priority="99">
      <formula>$AA$59=1</formula>
    </cfRule>
  </conditionalFormatting>
  <conditionalFormatting sqref="N62">
    <cfRule type="expression" dxfId="1034" priority="106">
      <formula>$AA$62=2</formula>
    </cfRule>
    <cfRule type="expression" dxfId="1033" priority="107">
      <formula>$AA$62=1</formula>
    </cfRule>
  </conditionalFormatting>
  <conditionalFormatting sqref="N63">
    <cfRule type="expression" dxfId="1032" priority="70">
      <formula>$AA$63=2</formula>
    </cfRule>
    <cfRule type="expression" dxfId="1031" priority="71">
      <formula>$AA$63=1</formula>
    </cfRule>
  </conditionalFormatting>
  <conditionalFormatting sqref="N64">
    <cfRule type="expression" dxfId="1030" priority="76">
      <formula>$AA$64=2</formula>
    </cfRule>
    <cfRule type="expression" dxfId="1029" priority="77">
      <formula>$AA$64=1</formula>
    </cfRule>
  </conditionalFormatting>
  <conditionalFormatting sqref="N65">
    <cfRule type="expression" dxfId="1028" priority="74">
      <formula>$AA$65=2</formula>
    </cfRule>
    <cfRule type="expression" dxfId="1027" priority="75">
      <formula>$AA$65=1</formula>
    </cfRule>
  </conditionalFormatting>
  <conditionalFormatting sqref="N66">
    <cfRule type="expression" dxfId="1026" priority="72">
      <formula>$AA$66=2</formula>
    </cfRule>
    <cfRule type="expression" dxfId="1025" priority="73">
      <formula>$AA$66=1</formula>
    </cfRule>
  </conditionalFormatting>
  <conditionalFormatting sqref="N69">
    <cfRule type="expression" dxfId="1024" priority="96">
      <formula>$AA$69=2</formula>
    </cfRule>
    <cfRule type="expression" dxfId="1023" priority="97">
      <formula>$AA$69=1</formula>
    </cfRule>
  </conditionalFormatting>
  <conditionalFormatting sqref="N70">
    <cfRule type="expression" dxfId="1022" priority="94">
      <formula>$AA$70=2</formula>
    </cfRule>
    <cfRule type="expression" dxfId="1021" priority="95">
      <formula>$AA$70=1</formula>
    </cfRule>
  </conditionalFormatting>
  <conditionalFormatting sqref="N71">
    <cfRule type="expression" dxfId="1020" priority="92">
      <formula>$AA$71=2</formula>
    </cfRule>
    <cfRule type="expression" dxfId="1019" priority="93">
      <formula>$AA$71=1</formula>
    </cfRule>
  </conditionalFormatting>
  <conditionalFormatting sqref="N74">
    <cfRule type="expression" dxfId="1018" priority="90">
      <formula>$AA$74=2</formula>
    </cfRule>
    <cfRule type="expression" dxfId="1017" priority="91">
      <formula>$AA$74=1</formula>
    </cfRule>
  </conditionalFormatting>
  <conditionalFormatting sqref="N75">
    <cfRule type="expression" dxfId="1016" priority="104">
      <formula>$AA$75=2</formula>
    </cfRule>
    <cfRule type="expression" dxfId="1015" priority="105">
      <formula>$AA$75=1</formula>
    </cfRule>
  </conditionalFormatting>
  <conditionalFormatting sqref="N81">
    <cfRule type="expression" dxfId="1014" priority="102">
      <formula>$AB$81=2</formula>
    </cfRule>
    <cfRule type="expression" dxfId="1013" priority="103">
      <formula>$AB$81=1</formula>
    </cfRule>
  </conditionalFormatting>
  <conditionalFormatting sqref="N84">
    <cfRule type="expression" dxfId="1012" priority="27">
      <formula>$AB$84=2</formula>
    </cfRule>
    <cfRule type="expression" dxfId="1011" priority="28">
      <formula>$AB$84=1</formula>
    </cfRule>
  </conditionalFormatting>
  <conditionalFormatting sqref="N85">
    <cfRule type="expression" dxfId="1010" priority="25">
      <formula>$AB$85=2</formula>
    </cfRule>
    <cfRule type="expression" dxfId="1009" priority="26">
      <formula>$AB$85=1</formula>
    </cfRule>
  </conditionalFormatting>
  <conditionalFormatting sqref="N88">
    <cfRule type="expression" dxfId="1008" priority="88">
      <formula>$AB$88=2</formula>
    </cfRule>
    <cfRule type="expression" dxfId="1007" priority="89">
      <formula>$AB$88=1</formula>
    </cfRule>
  </conditionalFormatting>
  <conditionalFormatting sqref="N89">
    <cfRule type="expression" dxfId="1006" priority="78">
      <formula>$AA$89=2</formula>
    </cfRule>
    <cfRule type="expression" dxfId="1005" priority="79">
      <formula>$AA$89=1</formula>
    </cfRule>
  </conditionalFormatting>
  <conditionalFormatting sqref="N90">
    <cfRule type="expression" dxfId="1004" priority="86">
      <formula>$AB$90=2</formula>
    </cfRule>
    <cfRule type="expression" dxfId="1003" priority="87">
      <formula>$AB$90=1</formula>
    </cfRule>
  </conditionalFormatting>
  <conditionalFormatting sqref="N91">
    <cfRule type="expression" dxfId="1002" priority="84">
      <formula>$AB$91=2</formula>
    </cfRule>
    <cfRule type="expression" dxfId="1001" priority="85">
      <formula>$AB$91=1</formula>
    </cfRule>
  </conditionalFormatting>
  <conditionalFormatting sqref="N92">
    <cfRule type="expression" dxfId="1000" priority="82">
      <formula>$AB$92=2</formula>
    </cfRule>
    <cfRule type="expression" dxfId="999" priority="83">
      <formula>$AB$92=1</formula>
    </cfRule>
  </conditionalFormatting>
  <conditionalFormatting sqref="N96">
    <cfRule type="expression" dxfId="998" priority="37">
      <formula>$AA$51=1</formula>
    </cfRule>
    <cfRule type="expression" dxfId="997" priority="38">
      <formula>$AA$51=2</formula>
    </cfRule>
    <cfRule type="expression" dxfId="996" priority="39">
      <formula>$AA$51=3</formula>
    </cfRule>
  </conditionalFormatting>
  <conditionalFormatting sqref="N97">
    <cfRule type="expression" dxfId="995" priority="29">
      <formula>$N$97=$AB$97</formula>
    </cfRule>
    <cfRule type="expression" dxfId="994" priority="30">
      <formula>$N$97=$AB$96</formula>
    </cfRule>
  </conditionalFormatting>
  <conditionalFormatting sqref="N103">
    <cfRule type="expression" dxfId="993" priority="31">
      <formula>$N$103=$AB$106</formula>
    </cfRule>
    <cfRule type="expression" dxfId="992" priority="32">
      <formula>$N$103=$AB$105</formula>
    </cfRule>
    <cfRule type="expression" dxfId="991" priority="33">
      <formula>$N$103=$AB$104</formula>
    </cfRule>
    <cfRule type="expression" dxfId="990" priority="34">
      <formula>$N$103=$AB$103</formula>
    </cfRule>
  </conditionalFormatting>
  <conditionalFormatting sqref="P58">
    <cfRule type="expression" dxfId="989" priority="23">
      <formula>$P$58="voldoet"</formula>
    </cfRule>
    <cfRule type="expression" dxfId="988" priority="24">
      <formula>$P$58="voldoet niet"</formula>
    </cfRule>
  </conditionalFormatting>
  <conditionalFormatting sqref="P59">
    <cfRule type="expression" dxfId="987" priority="21">
      <formula>$P$59="voldoet"</formula>
    </cfRule>
    <cfRule type="expression" dxfId="986" priority="22">
      <formula>$P$59="voldoet niet"</formula>
    </cfRule>
  </conditionalFormatting>
  <conditionalFormatting sqref="P63">
    <cfRule type="expression" dxfId="985" priority="19">
      <formula>$P$63="voldoet niet"</formula>
    </cfRule>
    <cfRule type="expression" dxfId="984" priority="20">
      <formula>$P$63="voldoet"</formula>
    </cfRule>
  </conditionalFormatting>
  <conditionalFormatting sqref="P69">
    <cfRule type="expression" dxfId="983" priority="17">
      <formula>$P$69="voldoet niet"</formula>
    </cfRule>
    <cfRule type="expression" dxfId="982" priority="18">
      <formula>$P$69="voldoet"</formula>
    </cfRule>
  </conditionalFormatting>
  <conditionalFormatting sqref="P70">
    <cfRule type="expression" dxfId="981" priority="15">
      <formula>$P$70="voldoet niet"</formula>
    </cfRule>
    <cfRule type="expression" dxfId="980" priority="16">
      <formula>$P$70="voldoet"</formula>
    </cfRule>
  </conditionalFormatting>
  <conditionalFormatting sqref="P71">
    <cfRule type="expression" dxfId="979" priority="13">
      <formula>$P$71="voldoet niet"</formula>
    </cfRule>
    <cfRule type="expression" dxfId="978" priority="14">
      <formula>$P$71="voldoet"</formula>
    </cfRule>
  </conditionalFormatting>
  <conditionalFormatting sqref="P74">
    <cfRule type="expression" dxfId="977" priority="11">
      <formula>$P$74="voldoet niet"</formula>
    </cfRule>
    <cfRule type="expression" dxfId="976" priority="12">
      <formula>$P$74="voldoet"</formula>
    </cfRule>
  </conditionalFormatting>
  <conditionalFormatting sqref="P75">
    <cfRule type="expression" dxfId="975" priority="9">
      <formula>$P$75="voldoet niet"</formula>
    </cfRule>
    <cfRule type="expression" dxfId="974" priority="10">
      <formula>$P$75="voldoet"</formula>
    </cfRule>
  </conditionalFormatting>
  <conditionalFormatting sqref="P78">
    <cfRule type="expression" dxfId="973" priority="7">
      <formula>$P$78="voldoet niet"</formula>
    </cfRule>
    <cfRule type="expression" dxfId="972" priority="8">
      <formula>$P$78="voldoet"</formula>
    </cfRule>
  </conditionalFormatting>
  <dataValidations count="11">
    <dataValidation type="list" errorStyle="warning" showErrorMessage="1" sqref="K6:K7 K19 K17 K12:K14 K10 K22 K24:K34" xr:uid="{1E05C5A8-651F-4507-8C84-7B37DB84A86E}">
      <formula1>$AA$6:$AA$7</formula1>
    </dataValidation>
    <dataValidation type="list" errorStyle="warning" allowBlank="1" showErrorMessage="1" sqref="K11" xr:uid="{2C8FA03D-4548-4FF6-938B-6250A3C90FC4}">
      <formula1>$AA$6:$AA$7</formula1>
    </dataValidation>
    <dataValidation errorStyle="warning" showErrorMessage="1" sqref="K18 K41:K43 K35:K36 K23" xr:uid="{FA38A4E8-8E94-4C84-BB14-8C8C9384D3B8}"/>
    <dataValidation type="list" allowBlank="1" showInputMessage="1" showErrorMessage="1" sqref="K55" xr:uid="{10D241BF-E924-49A2-B0B7-D813BB8D6A7B}">
      <formula1>$AA$23:$AA$26</formula1>
    </dataValidation>
    <dataValidation type="list" allowBlank="1" showInputMessage="1" showErrorMessage="1" sqref="K47" xr:uid="{5A41642B-1EAB-4463-8722-0E3EEDF0C385}">
      <formula1>$AA$17:$AA$21</formula1>
    </dataValidation>
    <dataValidation type="list" allowBlank="1" showInputMessage="1" showErrorMessage="1" sqref="K48 K50" xr:uid="{B8BBBDD3-D5BB-4D66-9186-CC60B5A0FE1D}">
      <formula1>$AA$32:$AA$34</formula1>
    </dataValidation>
    <dataValidation type="list" allowBlank="1" showInputMessage="1" showErrorMessage="1" sqref="J78 J81 J90:J92 J84:J85" xr:uid="{FE43A06E-0475-4594-89F8-D9CB776BBACA}">
      <formula1>$AA$6:$AA$7</formula1>
    </dataValidation>
    <dataValidation type="list" errorStyle="warning" showErrorMessage="1" sqref="K46" xr:uid="{56F70DDC-502F-4A66-BF63-DB40B98C9CB4}">
      <formula1>$AB$45:$AB$50</formula1>
    </dataValidation>
    <dataValidation type="list" allowBlank="1" showInputMessage="1" showErrorMessage="1" sqref="N103" xr:uid="{27B21FF2-9FC3-46A9-9CEA-62B68548C613}">
      <formula1>$AB$103:$AB$106</formula1>
    </dataValidation>
    <dataValidation type="list" allowBlank="1" showInputMessage="1" showErrorMessage="1" sqref="N97" xr:uid="{94155C00-1728-4A9D-8DCC-99923B1E3EB9}">
      <formula1>$AB$96:$AB$97</formula1>
    </dataValidation>
    <dataValidation type="list" allowBlank="1" showInputMessage="1" showErrorMessage="1" sqref="K38:K39" xr:uid="{96780658-8D64-4BBE-A597-C045854B1D90}">
      <formula1>$P$12:$P$14</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25777-EC24-421B-9B69-78DD753D9AB1}">
  <dimension ref="A1:AN107"/>
  <sheetViews>
    <sheetView workbookViewId="0"/>
  </sheetViews>
  <sheetFormatPr defaultRowHeight="13.2" x14ac:dyDescent="0.3"/>
  <cols>
    <col min="1" max="1" width="37.5" customWidth="1"/>
    <col min="9" max="9" width="11.625" customWidth="1"/>
    <col min="11" max="11" width="9" customWidth="1"/>
    <col min="12" max="12" width="10.5" bestFit="1" customWidth="1"/>
    <col min="13" max="13" width="10.75" customWidth="1"/>
    <col min="27" max="28" width="0" hidden="1" customWidth="1"/>
  </cols>
  <sheetData>
    <row r="1" spans="1:40" ht="19.2" x14ac:dyDescent="0.45">
      <c r="A1" s="36" t="s">
        <v>416</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3">
      <c r="A3" s="1"/>
    </row>
    <row r="4" spans="1:40" s="10" customFormat="1" x14ac:dyDescent="0.3">
      <c r="A4" s="22" t="s">
        <v>276</v>
      </c>
    </row>
    <row r="5" spans="1:40" ht="13.8" thickBot="1" x14ac:dyDescent="0.35">
      <c r="A5" s="45" t="s">
        <v>410</v>
      </c>
      <c r="J5" s="21" t="s">
        <v>278</v>
      </c>
      <c r="M5" s="2" t="s">
        <v>279</v>
      </c>
    </row>
    <row r="6" spans="1:40" x14ac:dyDescent="0.3">
      <c r="A6" s="2" t="s">
        <v>411</v>
      </c>
      <c r="K6" s="4"/>
      <c r="M6" s="37"/>
      <c r="O6" s="54" t="s">
        <v>281</v>
      </c>
      <c r="P6" s="55"/>
      <c r="Q6" s="55"/>
      <c r="R6" s="55"/>
      <c r="S6" s="55"/>
      <c r="T6" s="55"/>
      <c r="U6" s="55"/>
      <c r="V6" s="55"/>
      <c r="W6" s="55"/>
      <c r="X6" s="55"/>
      <c r="Y6" s="56"/>
      <c r="AA6" t="s">
        <v>231</v>
      </c>
    </row>
    <row r="7" spans="1:40" ht="13.8" thickBot="1" x14ac:dyDescent="0.35">
      <c r="A7" s="2" t="s">
        <v>412</v>
      </c>
      <c r="K7" s="4"/>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45" t="s">
        <v>413</v>
      </c>
      <c r="O9" s="67" t="s">
        <v>491</v>
      </c>
      <c r="P9" s="61"/>
      <c r="Q9" s="61"/>
      <c r="R9" s="61"/>
      <c r="S9" s="61"/>
      <c r="T9" s="61"/>
      <c r="U9" s="61"/>
      <c r="V9" s="61"/>
      <c r="W9" s="61"/>
      <c r="X9" s="61"/>
      <c r="Y9" s="62"/>
    </row>
    <row r="10" spans="1:40" ht="13.8" thickBot="1" x14ac:dyDescent="0.35">
      <c r="A10" s="2" t="s">
        <v>291</v>
      </c>
      <c r="K10" s="7"/>
      <c r="M10" s="5"/>
    </row>
    <row r="11" spans="1:40" x14ac:dyDescent="0.3">
      <c r="A11" s="2" t="s">
        <v>291</v>
      </c>
      <c r="K11" s="7"/>
      <c r="M11" s="8"/>
      <c r="O11" s="12" t="s">
        <v>209</v>
      </c>
      <c r="P11" s="13"/>
      <c r="Q11" s="13"/>
      <c r="R11" s="13"/>
      <c r="S11" s="14"/>
    </row>
    <row r="12" spans="1:40" x14ac:dyDescent="0.3">
      <c r="A12" s="2" t="s">
        <v>291</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7" ht="13.8" thickBot="1" x14ac:dyDescent="0.35">
      <c r="A17" s="2" t="s">
        <v>526</v>
      </c>
      <c r="J17" s="1"/>
      <c r="K17" s="7"/>
      <c r="M17" s="9"/>
      <c r="AA17" t="s">
        <v>292</v>
      </c>
    </row>
    <row r="18" spans="1:27" ht="13.8" thickBot="1" x14ac:dyDescent="0.35">
      <c r="AA18" t="s">
        <v>294</v>
      </c>
    </row>
    <row r="19" spans="1:27" ht="13.8" thickBot="1" x14ac:dyDescent="0.35">
      <c r="A19" s="2" t="s">
        <v>403</v>
      </c>
      <c r="K19" s="7"/>
      <c r="M19" s="9"/>
      <c r="AA19" t="s">
        <v>296</v>
      </c>
    </row>
    <row r="20" spans="1:27" x14ac:dyDescent="0.3">
      <c r="A20" s="1"/>
      <c r="AA20" t="s">
        <v>297</v>
      </c>
    </row>
    <row r="21" spans="1:27" s="10" customFormat="1" ht="13.8" thickBot="1" x14ac:dyDescent="0.35">
      <c r="A21" s="22" t="s">
        <v>298</v>
      </c>
      <c r="AA21" s="10" t="s">
        <v>299</v>
      </c>
    </row>
    <row r="22" spans="1:27" ht="13.8" thickBot="1" x14ac:dyDescent="0.35">
      <c r="A22" t="s">
        <v>300</v>
      </c>
      <c r="B22" t="s">
        <v>301</v>
      </c>
      <c r="K22" s="7"/>
      <c r="M22" s="9" t="str">
        <f>IF(K22="","",IF(K22="ja","Sterke / mogelijke reden om in te laten","Geen reden om in te laten"))</f>
        <v/>
      </c>
    </row>
    <row r="23" spans="1:27" ht="13.8" thickBot="1" x14ac:dyDescent="0.35">
      <c r="C23" t="s">
        <v>302</v>
      </c>
      <c r="M23" t="str">
        <f t="shared" ref="M23:M34" si="0">IF(K23="","",IF(K23="ja","Sterke / mogelijke reden om in te laten","Geen reden om in te laten"))</f>
        <v/>
      </c>
      <c r="Q23" s="54" t="s">
        <v>303</v>
      </c>
      <c r="R23" s="55"/>
      <c r="S23" s="55"/>
      <c r="T23" s="55"/>
      <c r="U23" s="55"/>
      <c r="V23" s="55"/>
      <c r="W23" s="55"/>
      <c r="X23" s="55"/>
      <c r="Y23" s="56"/>
      <c r="AA23" t="s">
        <v>109</v>
      </c>
    </row>
    <row r="24" spans="1:27" x14ac:dyDescent="0.3">
      <c r="B24" t="s">
        <v>528</v>
      </c>
      <c r="K24" s="7"/>
      <c r="M24" s="5" t="str">
        <f t="shared" si="0"/>
        <v/>
      </c>
      <c r="Q24" s="79" t="s">
        <v>305</v>
      </c>
      <c r="R24" s="58"/>
      <c r="S24" s="58"/>
      <c r="T24" s="58"/>
      <c r="U24" s="58"/>
      <c r="V24" s="58"/>
      <c r="W24" s="58"/>
      <c r="X24" s="58"/>
      <c r="Y24" s="59"/>
      <c r="AA24" t="s">
        <v>135</v>
      </c>
    </row>
    <row r="25" spans="1:27" x14ac:dyDescent="0.3">
      <c r="B25" t="s">
        <v>304</v>
      </c>
      <c r="K25" s="7"/>
      <c r="M25" s="8" t="str">
        <f t="shared" si="0"/>
        <v/>
      </c>
      <c r="Q25" s="57" t="s">
        <v>308</v>
      </c>
      <c r="R25" s="58"/>
      <c r="S25" s="58"/>
      <c r="T25" s="58"/>
      <c r="U25" s="58"/>
      <c r="V25" s="58"/>
      <c r="W25" s="58"/>
      <c r="X25" s="58"/>
      <c r="Y25" s="59"/>
      <c r="AA25" t="s">
        <v>141</v>
      </c>
    </row>
    <row r="26" spans="1:27" x14ac:dyDescent="0.3">
      <c r="B26" t="s">
        <v>307</v>
      </c>
      <c r="K26" s="7"/>
      <c r="M26" s="8" t="str">
        <f t="shared" si="0"/>
        <v/>
      </c>
      <c r="Q26" s="57" t="s">
        <v>311</v>
      </c>
      <c r="R26" s="58"/>
      <c r="S26" s="58"/>
      <c r="T26" s="58"/>
      <c r="U26" s="58"/>
      <c r="V26" s="58"/>
      <c r="W26" s="58"/>
      <c r="X26" s="58"/>
      <c r="Y26" s="59"/>
      <c r="AA26" t="s">
        <v>98</v>
      </c>
    </row>
    <row r="27" spans="1:27" x14ac:dyDescent="0.3">
      <c r="B27" t="s">
        <v>310</v>
      </c>
      <c r="K27" s="7"/>
      <c r="M27" s="8" t="str">
        <f t="shared" si="0"/>
        <v/>
      </c>
      <c r="Q27" s="67" t="s">
        <v>313</v>
      </c>
      <c r="R27" s="61"/>
      <c r="S27" s="61"/>
      <c r="T27" s="61"/>
      <c r="U27" s="61"/>
      <c r="V27" s="61"/>
      <c r="W27" s="61"/>
      <c r="X27" s="61"/>
      <c r="Y27" s="62"/>
    </row>
    <row r="28" spans="1:27" x14ac:dyDescent="0.3">
      <c r="B28" t="s">
        <v>529</v>
      </c>
      <c r="K28" s="7"/>
      <c r="M28" s="8" t="str">
        <f t="shared" si="0"/>
        <v/>
      </c>
    </row>
    <row r="29" spans="1:27" x14ac:dyDescent="0.3">
      <c r="B29" t="s">
        <v>312</v>
      </c>
      <c r="K29" s="7"/>
      <c r="M29" s="8" t="str">
        <f t="shared" si="0"/>
        <v/>
      </c>
    </row>
    <row r="30" spans="1:27" x14ac:dyDescent="0.3">
      <c r="B30" t="s">
        <v>314</v>
      </c>
      <c r="K30" s="7"/>
      <c r="M30" s="8" t="str">
        <f t="shared" si="0"/>
        <v/>
      </c>
    </row>
    <row r="31" spans="1:27" x14ac:dyDescent="0.3">
      <c r="B31" t="s">
        <v>315</v>
      </c>
      <c r="K31" s="7"/>
      <c r="M31" s="8" t="str">
        <f t="shared" si="0"/>
        <v/>
      </c>
    </row>
    <row r="32" spans="1:27" x14ac:dyDescent="0.3">
      <c r="B32" t="s">
        <v>316</v>
      </c>
      <c r="K32" s="7"/>
      <c r="M32" s="8" t="str">
        <f t="shared" si="0"/>
        <v/>
      </c>
      <c r="AA32" t="s">
        <v>317</v>
      </c>
    </row>
    <row r="33" spans="1:28" x14ac:dyDescent="0.3">
      <c r="B33" t="s">
        <v>318</v>
      </c>
      <c r="K33" s="7"/>
      <c r="M33" s="8" t="str">
        <f t="shared" si="0"/>
        <v/>
      </c>
      <c r="AA33" t="s">
        <v>319</v>
      </c>
    </row>
    <row r="34" spans="1:28" ht="13.8" thickBot="1" x14ac:dyDescent="0.35">
      <c r="B34" t="s">
        <v>320</v>
      </c>
      <c r="K34" s="7"/>
      <c r="M34" s="6" t="str">
        <f t="shared" si="0"/>
        <v/>
      </c>
      <c r="AA34" t="s">
        <v>321</v>
      </c>
    </row>
    <row r="37" spans="1:28" s="25" customFormat="1" ht="13.8" thickBot="1" x14ac:dyDescent="0.35">
      <c r="A37" s="24" t="s">
        <v>38</v>
      </c>
      <c r="M37" s="26"/>
      <c r="AA37" s="27"/>
    </row>
    <row r="38" spans="1:28" x14ac:dyDescent="0.3">
      <c r="A38" s="1" t="s">
        <v>276</v>
      </c>
      <c r="K38" s="84"/>
      <c r="M38" s="2"/>
      <c r="O38" s="54" t="s">
        <v>578</v>
      </c>
      <c r="P38" s="55"/>
      <c r="Q38" s="55"/>
      <c r="R38" s="55"/>
      <c r="S38" s="55"/>
      <c r="T38" s="55"/>
      <c r="U38" s="55"/>
      <c r="V38" s="55"/>
      <c r="W38" s="55"/>
      <c r="X38" s="55"/>
      <c r="Y38" s="56"/>
      <c r="AA38" s="78"/>
    </row>
    <row r="39" spans="1:28" ht="13.8" thickBot="1" x14ac:dyDescent="0.35">
      <c r="A39" s="1" t="s">
        <v>298</v>
      </c>
      <c r="K39" s="85"/>
      <c r="M39" s="2"/>
      <c r="O39" s="57" t="s">
        <v>322</v>
      </c>
      <c r="P39" s="58"/>
      <c r="Q39" s="58"/>
      <c r="R39" s="58"/>
      <c r="S39" s="58"/>
      <c r="T39" s="58"/>
      <c r="U39" s="58"/>
      <c r="V39" s="58"/>
      <c r="W39" s="58"/>
      <c r="X39" s="58"/>
      <c r="Y39" s="59"/>
      <c r="AA39" s="78"/>
    </row>
    <row r="40" spans="1:28" x14ac:dyDescent="0.3">
      <c r="A40" s="1"/>
      <c r="M40" s="2"/>
      <c r="O40" s="57" t="s">
        <v>323</v>
      </c>
      <c r="P40" s="58"/>
      <c r="Q40" s="58"/>
      <c r="R40" s="58"/>
      <c r="S40" s="58"/>
      <c r="T40" s="58"/>
      <c r="U40" s="58"/>
      <c r="V40" s="58"/>
      <c r="W40" s="58"/>
      <c r="X40" s="58"/>
      <c r="Y40" s="59"/>
      <c r="AA40" s="78"/>
    </row>
    <row r="41" spans="1:28" x14ac:dyDescent="0.3">
      <c r="O41" s="79" t="s">
        <v>324</v>
      </c>
      <c r="P41" s="58"/>
      <c r="Q41" s="58"/>
      <c r="R41" s="58"/>
      <c r="S41" s="58"/>
      <c r="T41" s="58"/>
      <c r="U41" s="58"/>
      <c r="V41" s="58"/>
      <c r="W41" s="58"/>
      <c r="X41" s="58"/>
      <c r="Y41" s="59"/>
    </row>
    <row r="42" spans="1:28" s="81" customFormat="1" ht="13.8" thickBot="1" x14ac:dyDescent="0.35">
      <c r="O42" s="146" t="s">
        <v>579</v>
      </c>
      <c r="P42" s="147"/>
      <c r="Q42" s="147"/>
      <c r="R42" s="147"/>
      <c r="S42" s="147"/>
      <c r="T42" s="147"/>
      <c r="U42" s="147"/>
      <c r="V42" s="147"/>
      <c r="W42" s="147"/>
      <c r="X42" s="147"/>
      <c r="Y42" s="148"/>
    </row>
    <row r="43" spans="1:28" ht="13.8" thickTop="1" x14ac:dyDescent="0.3"/>
    <row r="44" spans="1:28" s="10" customFormat="1" x14ac:dyDescent="0.3">
      <c r="A44" s="22" t="s">
        <v>325</v>
      </c>
      <c r="N44" s="11"/>
    </row>
    <row r="45" spans="1:28" ht="13.8" thickBot="1" x14ac:dyDescent="0.35">
      <c r="A45" s="1"/>
      <c r="J45" s="21" t="s">
        <v>278</v>
      </c>
      <c r="N45" s="2"/>
      <c r="AB45" t="s">
        <v>326</v>
      </c>
    </row>
    <row r="46" spans="1:28"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row>
    <row r="47" spans="1:28" x14ac:dyDescent="0.3">
      <c r="A47" t="s">
        <v>329</v>
      </c>
      <c r="K47" s="7"/>
      <c r="M47" s="67" t="s">
        <v>491</v>
      </c>
      <c r="N47" s="61"/>
      <c r="O47" s="62"/>
      <c r="Q47" s="34"/>
      <c r="R47" s="15"/>
      <c r="S47" t="s">
        <v>330</v>
      </c>
      <c r="U47" s="16"/>
      <c r="AA47">
        <f>IF(K47="nooit",1,IF(K47="incidenteel",2,IF(K47="regelmatig",3,IF(K47="vaak",4,IF(K47="doorspoelen",5,0)))))</f>
        <v>0</v>
      </c>
      <c r="AB47" t="s">
        <v>331</v>
      </c>
    </row>
    <row r="48" spans="1:28" x14ac:dyDescent="0.3">
      <c r="A48" t="s">
        <v>332</v>
      </c>
      <c r="K48" s="7"/>
      <c r="R48" s="17"/>
      <c r="S48" t="s">
        <v>333</v>
      </c>
      <c r="U48" s="16"/>
      <c r="AA48">
        <f>IF(K48="neerslag",1,IF(K48="grondwater",2,IF(K48="inlaatwater",3,0)))</f>
        <v>0</v>
      </c>
      <c r="AB48" t="s">
        <v>334</v>
      </c>
    </row>
    <row r="49" spans="1:28" ht="13.8" thickBot="1" x14ac:dyDescent="0.35">
      <c r="N49" s="2"/>
      <c r="R49" s="18"/>
      <c r="S49" s="19" t="s">
        <v>335</v>
      </c>
      <c r="T49" s="19"/>
      <c r="U49" s="20"/>
      <c r="AB49" t="s">
        <v>336</v>
      </c>
    </row>
    <row r="50" spans="1:28" ht="13.8" thickBot="1" x14ac:dyDescent="0.35">
      <c r="N50" s="2" t="s">
        <v>337</v>
      </c>
      <c r="AB50" t="s">
        <v>338</v>
      </c>
    </row>
    <row r="51" spans="1:28" ht="13.8" thickBot="1" x14ac:dyDescent="0.35">
      <c r="N51" s="9"/>
      <c r="AA51">
        <f>IF(OR(OR(AA48=2,AA48=1),OR(AA47=1,AA47=2,AA47=3)),3,IF(OR(AA48=3,OR(AA47=5,AA47=4)),2,0))</f>
        <v>0</v>
      </c>
    </row>
    <row r="53" spans="1:28" s="10" customFormat="1" x14ac:dyDescent="0.3">
      <c r="A53" s="22" t="s">
        <v>339</v>
      </c>
    </row>
    <row r="54" spans="1:28" x14ac:dyDescent="0.3">
      <c r="A54" s="1"/>
      <c r="J54" s="21" t="s">
        <v>278</v>
      </c>
    </row>
    <row r="55" spans="1:28" x14ac:dyDescent="0.3">
      <c r="A55" t="s">
        <v>340</v>
      </c>
      <c r="K55" s="7"/>
    </row>
    <row r="56" spans="1:28" ht="13.8" thickBot="1" x14ac:dyDescent="0.35">
      <c r="L56" s="78" t="s">
        <v>628</v>
      </c>
      <c r="N56" s="2" t="s">
        <v>341</v>
      </c>
      <c r="P56" s="2"/>
    </row>
    <row r="57" spans="1:28" ht="13.8" thickBot="1" x14ac:dyDescent="0.35">
      <c r="A57" t="s">
        <v>342</v>
      </c>
      <c r="J57" t="s">
        <v>392</v>
      </c>
      <c r="K57" t="s">
        <v>393</v>
      </c>
      <c r="L57" t="s">
        <v>536</v>
      </c>
      <c r="M57" t="s">
        <v>537</v>
      </c>
      <c r="N57" s="2" t="s">
        <v>345</v>
      </c>
      <c r="P57" s="2" t="s">
        <v>346</v>
      </c>
      <c r="R57" s="12" t="s">
        <v>209</v>
      </c>
      <c r="S57" s="13"/>
      <c r="T57" s="13"/>
      <c r="U57" s="14"/>
      <c r="AA57" t="s">
        <v>345</v>
      </c>
      <c r="AB57" t="s">
        <v>346</v>
      </c>
    </row>
    <row r="58" spans="1:28" x14ac:dyDescent="0.3">
      <c r="B58" t="s">
        <v>347</v>
      </c>
      <c r="J58" s="7"/>
      <c r="K58" s="7"/>
      <c r="M58">
        <v>0.09</v>
      </c>
      <c r="N58" s="5"/>
      <c r="P58" s="10" t="str">
        <f>IF(AB58=0,"",IF(AB58=1,"voldoet niet",IF(AB58=2,"voldoet")))</f>
        <v/>
      </c>
      <c r="R58" s="15"/>
      <c r="S58" t="s">
        <v>330</v>
      </c>
      <c r="U58" s="16"/>
      <c r="AA58">
        <f>IF(OR(K58="",J58=""),0,IF(J58&lt;=K58,2,1))</f>
        <v>0</v>
      </c>
      <c r="AB58">
        <f>IF(OR(M58="",J58=""),0,IF(J58&lt;M58,2,1))</f>
        <v>0</v>
      </c>
    </row>
    <row r="59" spans="1:28" ht="13.8" thickBot="1" x14ac:dyDescent="0.35">
      <c r="B59" t="s">
        <v>348</v>
      </c>
      <c r="J59" s="7"/>
      <c r="K59" s="7"/>
      <c r="M59">
        <v>1.3</v>
      </c>
      <c r="N59" s="6"/>
      <c r="P59" s="10" t="str">
        <f>IF(AB59=0,"",IF(AB59=1,"voldoet niet",IF(AB59=2,"voldoet")))</f>
        <v/>
      </c>
      <c r="R59" s="47"/>
      <c r="S59" s="19" t="s">
        <v>333</v>
      </c>
      <c r="T59" s="19"/>
      <c r="U59" s="20"/>
      <c r="AA59">
        <f>IF(OR(K59="",J59=""),0,IF(J59&lt;=K59,2,1))</f>
        <v>0</v>
      </c>
      <c r="AB59">
        <f>IF(OR(M59="",J59=""),0,IF(J59&lt;M59,2,1))</f>
        <v>0</v>
      </c>
    </row>
    <row r="61" spans="1:28" ht="13.8" thickBot="1" x14ac:dyDescent="0.35">
      <c r="A61" t="s">
        <v>349</v>
      </c>
      <c r="R61" s="54" t="s">
        <v>350</v>
      </c>
      <c r="S61" s="55"/>
      <c r="T61" s="55"/>
      <c r="U61" s="55"/>
      <c r="V61" s="55"/>
      <c r="W61" s="55"/>
      <c r="X61" s="55"/>
      <c r="Y61" s="55"/>
      <c r="Z61" s="56"/>
    </row>
    <row r="62" spans="1:28" x14ac:dyDescent="0.3">
      <c r="B62" t="s">
        <v>351</v>
      </c>
      <c r="J62" s="7"/>
      <c r="K62" s="7"/>
      <c r="L62">
        <v>5</v>
      </c>
      <c r="M62">
        <v>20</v>
      </c>
      <c r="N62" s="5"/>
      <c r="R62" s="57" t="s">
        <v>567</v>
      </c>
      <c r="S62" s="58"/>
      <c r="T62" s="58"/>
      <c r="U62" s="58"/>
      <c r="V62" s="58"/>
      <c r="W62" s="58"/>
      <c r="X62" s="58"/>
      <c r="Y62" s="58"/>
      <c r="Z62" s="59"/>
      <c r="AA62">
        <f>IF(OR(K62="",J62=""),0,IF(OR(AND(K62&gt;=L62,K62&lt;=M62,J62&gt;=L62,J62&lt;=M62),AND(K62&lt;=L62,J62&lt;=L62),AND(K62&gt;=M62,J62&gt;=M62)),2,1))</f>
        <v>0</v>
      </c>
    </row>
    <row r="63" spans="1:28" x14ac:dyDescent="0.3">
      <c r="B63" t="s">
        <v>352</v>
      </c>
      <c r="J63" s="7"/>
      <c r="K63" s="7"/>
      <c r="L63" t="str">
        <f>IF(K55="M22",6.5,IF(OR(K55="M11",K55="M25",K55="nvt"),5.5,""))</f>
        <v/>
      </c>
      <c r="M63" t="str">
        <f>IF(K55="M25",7.5,IF(OR(K55="M11",K55="M22",K55="nvt"),8.5,""))</f>
        <v/>
      </c>
      <c r="N63" s="8"/>
      <c r="P63" s="10" t="str">
        <f t="shared" ref="P63" si="1">IF(AB63=0,"",IF(AB63=1,"voldoet niet",IF(AB63=2,"voldoet")))</f>
        <v/>
      </c>
      <c r="R63" s="57" t="s">
        <v>614</v>
      </c>
      <c r="S63" s="58"/>
      <c r="T63" s="58"/>
      <c r="U63" s="58"/>
      <c r="V63" s="58"/>
      <c r="W63" s="58"/>
      <c r="X63" s="58"/>
      <c r="Y63" s="58"/>
      <c r="Z63" s="59"/>
      <c r="AA63">
        <f>IF(OR(K63="",J63=""),0,IF(OR(AND(K63&gt;=L63,K63&lt;=M63,J63&gt;=L63,J63&lt;=M63),AND(K63&lt;=L63,J63&lt;=L63),AND(K63&gt;=M63,J63&gt;=M63)),2,1))</f>
        <v>0</v>
      </c>
      <c r="AB63">
        <f>IF(OR(L63="",J63=""),0,IF(AND(J63&gt;L63,J63&lt;M63),2,1))</f>
        <v>0</v>
      </c>
    </row>
    <row r="64" spans="1:28" x14ac:dyDescent="0.3">
      <c r="B64" s="66" t="s">
        <v>354</v>
      </c>
      <c r="C64" s="66"/>
      <c r="D64" s="66"/>
      <c r="E64" s="66"/>
      <c r="F64" s="66"/>
      <c r="G64" s="66"/>
      <c r="H64" s="66"/>
      <c r="I64" s="66"/>
      <c r="J64" s="40"/>
      <c r="K64" s="40"/>
      <c r="L64" s="66"/>
      <c r="M64" s="66">
        <v>30</v>
      </c>
      <c r="N64" s="8"/>
      <c r="R64" s="57" t="s">
        <v>353</v>
      </c>
      <c r="S64" s="58"/>
      <c r="T64" s="58"/>
      <c r="U64" s="58"/>
      <c r="V64" s="58"/>
      <c r="W64" s="58"/>
      <c r="X64" s="58"/>
      <c r="Y64" s="58"/>
      <c r="Z64" s="59"/>
      <c r="AA64">
        <f>IF(OR(K64="",J64=""),0,IF(OR(AND(K64&gt;=L64,K64&lt;=M64,J64&gt;=L64,J64&lt;=M64),AND(K64&lt;=L64,J64&lt;=L64),AND(K64&gt;=M64,J64&gt;=M64)),2,1))</f>
        <v>0</v>
      </c>
    </row>
    <row r="65" spans="1:28" x14ac:dyDescent="0.3">
      <c r="B65" s="66" t="s">
        <v>356</v>
      </c>
      <c r="C65" s="66"/>
      <c r="D65" s="66"/>
      <c r="E65" s="66"/>
      <c r="F65" s="66"/>
      <c r="G65" s="66"/>
      <c r="H65" s="66"/>
      <c r="I65" s="66"/>
      <c r="J65" s="40"/>
      <c r="K65" s="40"/>
      <c r="L65" s="66">
        <v>5</v>
      </c>
      <c r="M65" s="66">
        <v>20</v>
      </c>
      <c r="N65" s="8"/>
      <c r="R65" s="57" t="s">
        <v>355</v>
      </c>
      <c r="S65" s="58"/>
      <c r="T65" s="58"/>
      <c r="U65" s="58"/>
      <c r="V65" s="58"/>
      <c r="W65" s="58"/>
      <c r="X65" s="58"/>
      <c r="Y65" s="58"/>
      <c r="Z65" s="59"/>
      <c r="AA65">
        <f>IF(OR(K65="",J65=""),0,IF(OR(AND(K65&gt;=L65,K65&lt;=M65,J65&gt;=L65,J65&lt;=M65),AND(K65&lt;=L65,J65&lt;=L65),AND(K65&gt;=M65,J65&gt;=M65)),2,1))</f>
        <v>0</v>
      </c>
    </row>
    <row r="66" spans="1:28" ht="13.8" thickBot="1" x14ac:dyDescent="0.35">
      <c r="A66" s="1"/>
      <c r="B66" s="66" t="s">
        <v>358</v>
      </c>
      <c r="C66" s="66"/>
      <c r="D66" s="66"/>
      <c r="E66" s="66"/>
      <c r="F66" s="66"/>
      <c r="G66" s="66"/>
      <c r="H66" s="66"/>
      <c r="I66" s="66"/>
      <c r="J66" s="40"/>
      <c r="K66" s="40"/>
      <c r="L66" s="66">
        <v>1</v>
      </c>
      <c r="M66" s="66">
        <v>8</v>
      </c>
      <c r="N66" s="6"/>
      <c r="R66" s="57" t="s">
        <v>357</v>
      </c>
      <c r="S66" s="58"/>
      <c r="T66" s="58"/>
      <c r="U66" s="58"/>
      <c r="V66" s="58"/>
      <c r="W66" s="58"/>
      <c r="X66" s="58"/>
      <c r="Y66" s="58"/>
      <c r="Z66" s="59"/>
      <c r="AA66">
        <f>IF(OR(K66="",J66=""),0,IF(OR(AND(K66&gt;=L66,K66&lt;=M66,J66&gt;=L66,J66&lt;=M66),AND(K66&lt;=L66,J66&lt;=L66),AND(K66&gt;=M66,J66&gt;=M66)),2,1))</f>
        <v>0</v>
      </c>
    </row>
    <row r="67" spans="1:28" x14ac:dyDescent="0.3">
      <c r="A67" s="1"/>
      <c r="R67" s="57" t="s">
        <v>580</v>
      </c>
      <c r="S67" s="58"/>
      <c r="T67" s="58"/>
      <c r="U67" s="58"/>
      <c r="V67" s="58"/>
      <c r="W67" s="58"/>
      <c r="X67" s="58"/>
      <c r="Y67" s="58"/>
      <c r="Z67" s="59"/>
    </row>
    <row r="68" spans="1:28" ht="13.8" thickBot="1" x14ac:dyDescent="0.35">
      <c r="A68" t="s">
        <v>359</v>
      </c>
      <c r="R68" s="57" t="s">
        <v>581</v>
      </c>
      <c r="S68" s="58"/>
      <c r="T68" s="58"/>
      <c r="U68" s="58"/>
      <c r="V68" s="58"/>
      <c r="W68" s="58"/>
      <c r="X68" s="58"/>
      <c r="Y68" s="58"/>
      <c r="Z68" s="59"/>
    </row>
    <row r="69" spans="1:28" x14ac:dyDescent="0.3">
      <c r="B69" t="s">
        <v>360</v>
      </c>
      <c r="J69" s="7"/>
      <c r="K69" s="7"/>
      <c r="M69">
        <v>19</v>
      </c>
      <c r="N69" s="5"/>
      <c r="P69" s="10" t="str">
        <f t="shared" ref="P69:P78" si="2">IF(AB69=0,"",IF(AB69=1,"voldoet niet",IF(AB69=2,"voldoet")))</f>
        <v/>
      </c>
      <c r="R69" s="57" t="s">
        <v>624</v>
      </c>
      <c r="S69" s="58"/>
      <c r="T69" s="58"/>
      <c r="U69" s="58"/>
      <c r="V69" s="58"/>
      <c r="W69" s="58"/>
      <c r="X69" s="58"/>
      <c r="Y69" s="58"/>
      <c r="Z69" s="59"/>
      <c r="AA69">
        <f>IF(OR(K69="",J69=""),0,IF(J69&lt;=K69,2,1))</f>
        <v>0</v>
      </c>
      <c r="AB69">
        <f>IF(OR(M69="",J69=""),0,IF(J69&lt;M69,2,1))</f>
        <v>0</v>
      </c>
    </row>
    <row r="70" spans="1:28" x14ac:dyDescent="0.3">
      <c r="B70" t="s">
        <v>361</v>
      </c>
      <c r="J70" s="7"/>
      <c r="K70" s="7"/>
      <c r="M70">
        <v>6</v>
      </c>
      <c r="N70" s="8"/>
      <c r="P70" s="10" t="str">
        <f t="shared" si="2"/>
        <v/>
      </c>
      <c r="R70" s="57" t="s">
        <v>625</v>
      </c>
      <c r="S70" s="58"/>
      <c r="T70" s="58"/>
      <c r="U70" s="58"/>
      <c r="V70" s="58"/>
      <c r="W70" s="58"/>
      <c r="X70" s="58"/>
      <c r="Y70" s="58"/>
      <c r="Z70" s="59"/>
      <c r="AA70">
        <f>IF(OR(K70="",J70=""),0,IF(J70&lt;=K70,2,1))</f>
        <v>0</v>
      </c>
      <c r="AB70">
        <f>IF(OR(M70="",J70=""),0,IF(J70&lt;M70,2,1))</f>
        <v>0</v>
      </c>
    </row>
    <row r="71" spans="1:28" ht="13.8" thickBot="1" x14ac:dyDescent="0.35">
      <c r="B71" t="s">
        <v>362</v>
      </c>
      <c r="J71" s="7"/>
      <c r="K71" s="7"/>
      <c r="M71">
        <v>200</v>
      </c>
      <c r="N71" s="6"/>
      <c r="P71" s="10"/>
      <c r="R71" s="67" t="s">
        <v>615</v>
      </c>
      <c r="S71" s="61"/>
      <c r="T71" s="61"/>
      <c r="U71" s="61"/>
      <c r="V71" s="61"/>
      <c r="W71" s="61"/>
      <c r="X71" s="61"/>
      <c r="Y71" s="61"/>
      <c r="Z71" s="62"/>
      <c r="AA71">
        <f>IF(OR(K71="",J71=""),0,IF(J71&lt;=K71,2,1))</f>
        <v>0</v>
      </c>
      <c r="AB71">
        <f>IF(OR(M71="",J71=""),0,IF(J71&lt;M71,2,1))</f>
        <v>0</v>
      </c>
    </row>
    <row r="73" spans="1:28" ht="13.8" thickBot="1" x14ac:dyDescent="0.35">
      <c r="A73" t="s">
        <v>363</v>
      </c>
    </row>
    <row r="74" spans="1:28" x14ac:dyDescent="0.3">
      <c r="B74" t="s">
        <v>364</v>
      </c>
      <c r="J74" s="7"/>
      <c r="K74" s="7"/>
      <c r="M74">
        <v>25</v>
      </c>
      <c r="N74" s="5"/>
      <c r="P74" s="10" t="str">
        <f t="shared" si="2"/>
        <v/>
      </c>
      <c r="AA74">
        <f>IF(OR(K74="",J74=""),0,IF(J74&lt;=K74,2,1))</f>
        <v>0</v>
      </c>
      <c r="AB74">
        <f>IF(OR(M74="",J74=""),0,IF(J74&lt;M74,2,1))</f>
        <v>0</v>
      </c>
    </row>
    <row r="75" spans="1:28" ht="13.8" thickBot="1" x14ac:dyDescent="0.35">
      <c r="B75" t="s">
        <v>365</v>
      </c>
      <c r="J75" s="7"/>
      <c r="K75" s="7"/>
      <c r="M75">
        <v>5</v>
      </c>
      <c r="N75" s="6"/>
      <c r="P75" s="10" t="str">
        <f t="shared" si="2"/>
        <v/>
      </c>
      <c r="AA75">
        <f>IF(OR(K75="",J75=""),0,IF(J75&lt;=K75,2,1))</f>
        <v>0</v>
      </c>
      <c r="AB75">
        <f>IF(OR(M75="",J75=""),0,IF(J75&lt;M75,2,1))</f>
        <v>0</v>
      </c>
    </row>
    <row r="77" spans="1:28" x14ac:dyDescent="0.3">
      <c r="A77" t="s">
        <v>366</v>
      </c>
    </row>
    <row r="78" spans="1:28" x14ac:dyDescent="0.3">
      <c r="B78" t="s">
        <v>367</v>
      </c>
      <c r="J78" s="7"/>
      <c r="K78" t="s">
        <v>98</v>
      </c>
      <c r="L78" t="s">
        <v>98</v>
      </c>
      <c r="P78" s="10" t="str">
        <f t="shared" si="2"/>
        <v/>
      </c>
      <c r="AB78">
        <f>IF(J78="",0,IF(J78="ja",1,2))</f>
        <v>0</v>
      </c>
    </row>
    <row r="79" spans="1:28" x14ac:dyDescent="0.3">
      <c r="B79" s="2" t="s">
        <v>368</v>
      </c>
    </row>
    <row r="80" spans="1:28" ht="13.8" thickBot="1" x14ac:dyDescent="0.35">
      <c r="A80" t="s">
        <v>369</v>
      </c>
    </row>
    <row r="81" spans="1:28" ht="13.8" thickBot="1" x14ac:dyDescent="0.35">
      <c r="B81" t="s">
        <v>370</v>
      </c>
      <c r="J81" s="7"/>
      <c r="K81" t="s">
        <v>98</v>
      </c>
      <c r="L81" t="s">
        <v>98</v>
      </c>
      <c r="N81" s="9"/>
      <c r="AB81">
        <f t="shared" ref="AB81:AB92" si="3">IF(J81="",0,IF(J81="ja",1,2))</f>
        <v>0</v>
      </c>
    </row>
    <row r="82" spans="1:28" x14ac:dyDescent="0.3">
      <c r="B82" s="2" t="s">
        <v>371</v>
      </c>
    </row>
    <row r="83" spans="1:28" ht="13.8" thickBot="1" x14ac:dyDescent="0.35">
      <c r="A83" t="s">
        <v>372</v>
      </c>
    </row>
    <row r="84" spans="1:28" x14ac:dyDescent="0.3">
      <c r="B84" t="s">
        <v>373</v>
      </c>
      <c r="J84" s="7"/>
      <c r="K84" t="s">
        <v>98</v>
      </c>
      <c r="L84" t="s">
        <v>98</v>
      </c>
      <c r="N84" s="5"/>
      <c r="AB84">
        <f t="shared" ref="AB84:AB85" si="4">IF(J84="",0,IF(J84="ja",1,2))</f>
        <v>0</v>
      </c>
    </row>
    <row r="85" spans="1:28" ht="13.8" thickBot="1" x14ac:dyDescent="0.35">
      <c r="B85" t="s">
        <v>374</v>
      </c>
      <c r="J85" s="7"/>
      <c r="K85" t="s">
        <v>98</v>
      </c>
      <c r="L85" t="s">
        <v>98</v>
      </c>
      <c r="N85" s="6"/>
      <c r="AB85">
        <f t="shared" si="4"/>
        <v>0</v>
      </c>
    </row>
    <row r="86" spans="1:28" x14ac:dyDescent="0.3">
      <c r="A86" s="39"/>
      <c r="C86" t="s">
        <v>375</v>
      </c>
    </row>
    <row r="87" spans="1:28" ht="13.8" thickBot="1" x14ac:dyDescent="0.35">
      <c r="A87" s="66" t="s">
        <v>376</v>
      </c>
      <c r="B87" s="143"/>
    </row>
    <row r="88" spans="1:28" x14ac:dyDescent="0.3">
      <c r="A88" s="66"/>
      <c r="B88" s="66" t="s">
        <v>377</v>
      </c>
      <c r="C88" s="66"/>
      <c r="J88" s="40"/>
      <c r="K88" s="7"/>
      <c r="N88" s="5"/>
      <c r="R88" s="54" t="s">
        <v>546</v>
      </c>
      <c r="S88" s="55"/>
      <c r="T88" s="55"/>
      <c r="U88" s="55"/>
      <c r="V88" s="55"/>
      <c r="W88" s="55"/>
      <c r="X88" s="55"/>
      <c r="Y88" s="55"/>
      <c r="Z88" s="56"/>
      <c r="AB88">
        <f>IF(OR(J88="",K88=""),0,IF(J88&lt;K88,2,1))</f>
        <v>0</v>
      </c>
    </row>
    <row r="89" spans="1:28" x14ac:dyDescent="0.3">
      <c r="A89" s="66"/>
      <c r="B89" s="66" t="s">
        <v>378</v>
      </c>
      <c r="J89" s="40"/>
      <c r="K89" s="7"/>
      <c r="M89" s="66">
        <v>100</v>
      </c>
      <c r="N89" s="8"/>
      <c r="R89" s="57" t="s">
        <v>547</v>
      </c>
      <c r="S89" s="58"/>
      <c r="T89" s="58"/>
      <c r="U89" s="58"/>
      <c r="V89" s="58"/>
      <c r="W89" s="58"/>
      <c r="X89" s="58"/>
      <c r="Y89" s="58"/>
      <c r="Z89" s="59"/>
      <c r="AA89">
        <f>IF(OR(K89="",J89=""),0,IF(OR(AND(K89&gt;=L89,K89&lt;=M89,J89&gt;=L89,J89&lt;=M89),AND(K89&lt;=L89,J89&lt;=L89),AND(K89&gt;=M89,J89&gt;=M89)),2,1))</f>
        <v>0</v>
      </c>
    </row>
    <row r="90" spans="1:28" x14ac:dyDescent="0.3">
      <c r="A90" s="66"/>
      <c r="B90" s="66" t="s">
        <v>379</v>
      </c>
      <c r="J90" s="7"/>
      <c r="N90" s="8"/>
      <c r="R90" s="57" t="s">
        <v>548</v>
      </c>
      <c r="S90" s="58"/>
      <c r="T90" s="58"/>
      <c r="U90" s="58"/>
      <c r="V90" s="58"/>
      <c r="W90" s="58"/>
      <c r="X90" s="58"/>
      <c r="Y90" s="58"/>
      <c r="Z90" s="59"/>
      <c r="AB90">
        <f>IF(J90="",0,IF(J90="ja",1,2))</f>
        <v>0</v>
      </c>
    </row>
    <row r="91" spans="1:28" x14ac:dyDescent="0.3">
      <c r="A91" s="66"/>
      <c r="B91" s="66" t="s">
        <v>380</v>
      </c>
      <c r="J91" s="7"/>
      <c r="N91" s="8"/>
      <c r="R91" s="57" t="s">
        <v>549</v>
      </c>
      <c r="S91" s="58"/>
      <c r="T91" s="58"/>
      <c r="U91" s="58"/>
      <c r="V91" s="58"/>
      <c r="W91" s="58"/>
      <c r="X91" s="58"/>
      <c r="Y91" s="58"/>
      <c r="Z91" s="59"/>
      <c r="AB91">
        <f>IF(J91="",0,IF(J91="ja",1,2))</f>
        <v>0</v>
      </c>
    </row>
    <row r="92" spans="1:28" ht="13.8" thickBot="1" x14ac:dyDescent="0.35">
      <c r="A92" s="66"/>
      <c r="B92" s="66" t="s">
        <v>381</v>
      </c>
      <c r="J92" s="7"/>
      <c r="N92" s="6"/>
      <c r="R92" s="57" t="s">
        <v>550</v>
      </c>
      <c r="S92" s="58"/>
      <c r="T92" s="58"/>
      <c r="U92" s="58"/>
      <c r="V92" s="58"/>
      <c r="W92" s="58"/>
      <c r="X92" s="58"/>
      <c r="Y92" s="58"/>
      <c r="Z92" s="59"/>
      <c r="AB92">
        <f t="shared" si="3"/>
        <v>0</v>
      </c>
    </row>
    <row r="93" spans="1:28" x14ac:dyDescent="0.3">
      <c r="B93" s="23"/>
      <c r="R93" s="67" t="s">
        <v>583</v>
      </c>
      <c r="S93" s="61"/>
      <c r="T93" s="61"/>
      <c r="U93" s="61"/>
      <c r="V93" s="61"/>
      <c r="W93" s="61"/>
      <c r="X93" s="61"/>
      <c r="Y93" s="61"/>
      <c r="Z93" s="62"/>
    </row>
    <row r="95" spans="1:28" s="25" customFormat="1" ht="13.8" thickBot="1" x14ac:dyDescent="0.35">
      <c r="A95" s="24" t="s">
        <v>62</v>
      </c>
      <c r="O95" s="26"/>
      <c r="AA95" s="27"/>
    </row>
    <row r="96" spans="1:28" x14ac:dyDescent="0.3">
      <c r="A96" s="1" t="s">
        <v>325</v>
      </c>
      <c r="N96" s="5" t="str">
        <f>IF(AA51=1,"Niet inlaten",IF(AA51=2,"Inlaat is geen probleem",IF(AA51=3,"Aandachtspunt","")))</f>
        <v/>
      </c>
      <c r="Q96" s="12" t="s">
        <v>209</v>
      </c>
      <c r="R96" s="13"/>
      <c r="S96" s="13"/>
      <c r="T96" s="14"/>
      <c r="V96" s="54" t="s">
        <v>382</v>
      </c>
      <c r="W96" s="55"/>
      <c r="X96" s="55"/>
      <c r="Y96" s="55"/>
      <c r="Z96" s="56"/>
      <c r="AB96" t="s">
        <v>330</v>
      </c>
    </row>
    <row r="97" spans="1:28" ht="13.8" thickBot="1" x14ac:dyDescent="0.35">
      <c r="A97" s="1" t="s">
        <v>339</v>
      </c>
      <c r="N97" s="85"/>
      <c r="Q97" s="15"/>
      <c r="R97" t="s">
        <v>330</v>
      </c>
      <c r="T97" s="16"/>
      <c r="V97" s="57" t="s">
        <v>383</v>
      </c>
      <c r="W97" s="58"/>
      <c r="X97" s="58"/>
      <c r="Y97" s="58"/>
      <c r="Z97" s="59"/>
      <c r="AB97" t="s">
        <v>333</v>
      </c>
    </row>
    <row r="98" spans="1:28" x14ac:dyDescent="0.3">
      <c r="A98" s="1"/>
      <c r="Q98" s="17"/>
      <c r="R98" t="s">
        <v>333</v>
      </c>
      <c r="T98" s="16"/>
      <c r="V98" s="57" t="s">
        <v>384</v>
      </c>
      <c r="W98" s="58"/>
      <c r="X98" s="58"/>
      <c r="Y98" s="58"/>
      <c r="Z98" s="59"/>
    </row>
    <row r="99" spans="1:28" ht="13.8" thickBot="1" x14ac:dyDescent="0.35">
      <c r="A99" s="1"/>
      <c r="Q99" s="18"/>
      <c r="R99" s="19" t="s">
        <v>335</v>
      </c>
      <c r="S99" s="19"/>
      <c r="T99" s="20"/>
      <c r="V99" s="57" t="s">
        <v>559</v>
      </c>
      <c r="W99" s="58"/>
      <c r="X99" s="58"/>
      <c r="Y99" s="58"/>
      <c r="Z99" s="59"/>
    </row>
    <row r="100" spans="1:28" s="81" customFormat="1" ht="13.8" thickBot="1" x14ac:dyDescent="0.35">
      <c r="A100" s="82"/>
      <c r="V100" s="146" t="s">
        <v>584</v>
      </c>
      <c r="W100" s="147"/>
      <c r="X100" s="147"/>
      <c r="Y100" s="147"/>
      <c r="Z100" s="148"/>
    </row>
    <row r="101" spans="1:28" ht="13.8" thickTop="1" x14ac:dyDescent="0.3">
      <c r="A101" s="1"/>
    </row>
    <row r="102" spans="1:28" s="25" customFormat="1" ht="13.8" thickBot="1" x14ac:dyDescent="0.35">
      <c r="A102" s="24" t="s">
        <v>63</v>
      </c>
      <c r="O102" s="26"/>
      <c r="AA102" s="27"/>
    </row>
    <row r="103" spans="1:28" ht="13.8" thickBot="1" x14ac:dyDescent="0.35">
      <c r="A103" t="s">
        <v>477</v>
      </c>
      <c r="N103" s="89"/>
      <c r="U103" s="54" t="s">
        <v>385</v>
      </c>
      <c r="V103" s="55"/>
      <c r="W103" s="55"/>
      <c r="X103" s="55"/>
      <c r="Y103" s="55"/>
      <c r="Z103" s="56"/>
      <c r="AB103" t="s">
        <v>263</v>
      </c>
    </row>
    <row r="104" spans="1:28" x14ac:dyDescent="0.3">
      <c r="U104" s="57" t="s">
        <v>386</v>
      </c>
      <c r="V104" s="58"/>
      <c r="W104" s="58"/>
      <c r="X104" s="58"/>
      <c r="Y104" s="58"/>
      <c r="Z104" s="59"/>
      <c r="AB104" t="s">
        <v>265</v>
      </c>
    </row>
    <row r="105" spans="1:28" x14ac:dyDescent="0.3">
      <c r="U105" s="57" t="s">
        <v>588</v>
      </c>
      <c r="V105" s="58"/>
      <c r="W105" s="58"/>
      <c r="X105" s="58"/>
      <c r="Y105" s="58"/>
      <c r="Z105" s="59"/>
      <c r="AB105" t="s">
        <v>268</v>
      </c>
    </row>
    <row r="106" spans="1:28" x14ac:dyDescent="0.3">
      <c r="U106" s="57" t="s">
        <v>589</v>
      </c>
      <c r="V106" s="58"/>
      <c r="W106" s="58"/>
      <c r="X106" s="58"/>
      <c r="Y106" s="58"/>
      <c r="Z106" s="59"/>
      <c r="AB106" t="s">
        <v>270</v>
      </c>
    </row>
    <row r="107" spans="1:28" x14ac:dyDescent="0.3">
      <c r="U107" s="80" t="s">
        <v>590</v>
      </c>
      <c r="V107" s="61"/>
      <c r="W107" s="61"/>
      <c r="X107" s="61"/>
      <c r="Y107" s="61"/>
      <c r="Z107" s="62"/>
    </row>
  </sheetData>
  <conditionalFormatting sqref="K38">
    <cfRule type="expression" dxfId="971" priority="4">
      <formula>$K$38="Geen reden om in te laten"</formula>
    </cfRule>
    <cfRule type="expression" dxfId="970" priority="5">
      <formula>$K$38="Mogelijke reden om in te laten"</formula>
    </cfRule>
    <cfRule type="expression" dxfId="969" priority="6">
      <formula>$K$38="Sterke reden om in te laten"</formula>
    </cfRule>
  </conditionalFormatting>
  <conditionalFormatting sqref="K39">
    <cfRule type="expression" dxfId="968" priority="1">
      <formula>$K$39="Geen reden om in te laten"</formula>
    </cfRule>
    <cfRule type="expression" dxfId="967" priority="2">
      <formula>$K$39="Mogelijke reden om in te laten"</formula>
    </cfRule>
    <cfRule type="expression" dxfId="966" priority="3">
      <formula>$K$39="Sterke reden om in te laten"</formula>
    </cfRule>
  </conditionalFormatting>
  <conditionalFormatting sqref="M6">
    <cfRule type="expression" dxfId="965" priority="59">
      <formula>$K$6=""</formula>
    </cfRule>
    <cfRule type="expression" dxfId="964" priority="64">
      <formula>$K$6="ja"</formula>
    </cfRule>
    <cfRule type="expression" dxfId="963" priority="65">
      <formula>$K$6="nee"</formula>
    </cfRule>
  </conditionalFormatting>
  <conditionalFormatting sqref="M7">
    <cfRule type="expression" dxfId="962" priority="58">
      <formula>$K$7=""</formula>
    </cfRule>
    <cfRule type="expression" dxfId="961" priority="62">
      <formula>$K$7="ja"</formula>
    </cfRule>
    <cfRule type="expression" dxfId="960" priority="63">
      <formula>$K$7="nee"</formula>
    </cfRule>
  </conditionalFormatting>
  <conditionalFormatting sqref="M10">
    <cfRule type="expression" dxfId="959" priority="60">
      <formula>$K$10="nee"</formula>
    </cfRule>
    <cfRule type="expression" dxfId="958" priority="61">
      <formula>$K$10="ja"</formula>
    </cfRule>
  </conditionalFormatting>
  <conditionalFormatting sqref="M11">
    <cfRule type="expression" dxfId="957" priority="56">
      <formula>$K$11="nee"</formula>
    </cfRule>
    <cfRule type="expression" dxfId="956" priority="57">
      <formula>$K$11="ja"</formula>
    </cfRule>
  </conditionalFormatting>
  <conditionalFormatting sqref="M12">
    <cfRule type="expression" dxfId="955" priority="54">
      <formula>$K$12="nee"</formula>
    </cfRule>
    <cfRule type="expression" dxfId="954" priority="55">
      <formula>$K$12="ja"</formula>
    </cfRule>
  </conditionalFormatting>
  <conditionalFormatting sqref="M13">
    <cfRule type="expression" dxfId="953" priority="48">
      <formula>$K$13="nee"</formula>
    </cfRule>
    <cfRule type="expression" dxfId="952" priority="49">
      <formula>$K$13="ja"</formula>
    </cfRule>
  </conditionalFormatting>
  <conditionalFormatting sqref="M14">
    <cfRule type="expression" dxfId="951" priority="46">
      <formula>$K$14="nee"</formula>
    </cfRule>
    <cfRule type="expression" dxfId="950" priority="47">
      <formula>$K$14="ja"</formula>
    </cfRule>
  </conditionalFormatting>
  <conditionalFormatting sqref="M17">
    <cfRule type="expression" dxfId="949" priority="50">
      <formula>$K$17="ja"</formula>
    </cfRule>
    <cfRule type="expression" dxfId="948" priority="51">
      <formula>$K$17="nee"</formula>
    </cfRule>
  </conditionalFormatting>
  <conditionalFormatting sqref="M19">
    <cfRule type="expression" dxfId="947" priority="52">
      <formula>$K$19="ja"</formula>
    </cfRule>
    <cfRule type="expression" dxfId="946" priority="53">
      <formula>$K$19="nee"</formula>
    </cfRule>
  </conditionalFormatting>
  <conditionalFormatting sqref="N51">
    <cfRule type="expression" dxfId="945" priority="150">
      <formula>$AA$51=3</formula>
    </cfRule>
    <cfRule type="expression" dxfId="944" priority="151">
      <formula>$AA$51=2</formula>
    </cfRule>
    <cfRule type="expression" dxfId="943" priority="152">
      <formula>$AA$51=1</formula>
    </cfRule>
  </conditionalFormatting>
  <conditionalFormatting sqref="N58">
    <cfRule type="expression" dxfId="942" priority="104">
      <formula>$AA$58=1</formula>
    </cfRule>
    <cfRule type="expression" dxfId="941" priority="105">
      <formula>$AA$58=2</formula>
    </cfRule>
  </conditionalFormatting>
  <conditionalFormatting sqref="N59">
    <cfRule type="expression" dxfId="940" priority="102">
      <formula>$AA$59=2</formula>
    </cfRule>
    <cfRule type="expression" dxfId="939" priority="103">
      <formula>$AA$59=1</formula>
    </cfRule>
  </conditionalFormatting>
  <conditionalFormatting sqref="N62">
    <cfRule type="expression" dxfId="938" priority="110">
      <formula>$AA$62=2</formula>
    </cfRule>
    <cfRule type="expression" dxfId="937" priority="111">
      <formula>$AA$62=1</formula>
    </cfRule>
  </conditionalFormatting>
  <conditionalFormatting sqref="N63">
    <cfRule type="expression" dxfId="936" priority="74">
      <formula>$AA$63=2</formula>
    </cfRule>
    <cfRule type="expression" dxfId="935" priority="75">
      <formula>$AA$63=1</formula>
    </cfRule>
  </conditionalFormatting>
  <conditionalFormatting sqref="N64">
    <cfRule type="expression" dxfId="934" priority="80">
      <formula>$AA$64=2</formula>
    </cfRule>
    <cfRule type="expression" dxfId="933" priority="81">
      <formula>$AA$64=1</formula>
    </cfRule>
  </conditionalFormatting>
  <conditionalFormatting sqref="N65">
    <cfRule type="expression" dxfId="932" priority="78">
      <formula>$AA$65=2</formula>
    </cfRule>
    <cfRule type="expression" dxfId="931" priority="79">
      <formula>$AA$65=1</formula>
    </cfRule>
  </conditionalFormatting>
  <conditionalFormatting sqref="N66">
    <cfRule type="expression" dxfId="930" priority="76">
      <formula>$AA$66=2</formula>
    </cfRule>
    <cfRule type="expression" dxfId="929" priority="77">
      <formula>$AA$66=1</formula>
    </cfRule>
  </conditionalFormatting>
  <conditionalFormatting sqref="N69">
    <cfRule type="expression" dxfId="928" priority="100">
      <formula>$AA$69=2</formula>
    </cfRule>
    <cfRule type="expression" dxfId="927" priority="101">
      <formula>$AA$69=1</formula>
    </cfRule>
  </conditionalFormatting>
  <conditionalFormatting sqref="N70">
    <cfRule type="expression" dxfId="926" priority="98">
      <formula>$AA$70=2</formula>
    </cfRule>
    <cfRule type="expression" dxfId="925" priority="99">
      <formula>$AA$70=1</formula>
    </cfRule>
  </conditionalFormatting>
  <conditionalFormatting sqref="N71">
    <cfRule type="expression" dxfId="924" priority="96">
      <formula>$AA$71=2</formula>
    </cfRule>
    <cfRule type="expression" dxfId="923" priority="97">
      <formula>$AA$71=1</formula>
    </cfRule>
  </conditionalFormatting>
  <conditionalFormatting sqref="N74">
    <cfRule type="expression" dxfId="922" priority="94">
      <formula>$AA$74=2</formula>
    </cfRule>
    <cfRule type="expression" dxfId="921" priority="95">
      <formula>$AA$74=1</formula>
    </cfRule>
  </conditionalFormatting>
  <conditionalFormatting sqref="N75">
    <cfRule type="expression" dxfId="920" priority="108">
      <formula>$AA$75=2</formula>
    </cfRule>
    <cfRule type="expression" dxfId="919" priority="109">
      <formula>$AA$75=1</formula>
    </cfRule>
  </conditionalFormatting>
  <conditionalFormatting sqref="N81">
    <cfRule type="expression" dxfId="918" priority="106">
      <formula>$AB$81=2</formula>
    </cfRule>
    <cfRule type="expression" dxfId="917" priority="107">
      <formula>$AB$81=1</formula>
    </cfRule>
  </conditionalFormatting>
  <conditionalFormatting sqref="N84">
    <cfRule type="expression" dxfId="916" priority="27">
      <formula>$AB$84=2</formula>
    </cfRule>
    <cfRule type="expression" dxfId="915" priority="28">
      <formula>$AB$84=1</formula>
    </cfRule>
  </conditionalFormatting>
  <conditionalFormatting sqref="N85">
    <cfRule type="expression" dxfId="914" priority="25">
      <formula>$AB$85=2</formula>
    </cfRule>
    <cfRule type="expression" dxfId="913" priority="26">
      <formula>$AB$85=1</formula>
    </cfRule>
  </conditionalFormatting>
  <conditionalFormatting sqref="N88">
    <cfRule type="expression" dxfId="912" priority="92">
      <formula>$AB$88=2</formula>
    </cfRule>
    <cfRule type="expression" dxfId="911" priority="93">
      <formula>$AB$88=1</formula>
    </cfRule>
  </conditionalFormatting>
  <conditionalFormatting sqref="N89">
    <cfRule type="expression" dxfId="910" priority="82">
      <formula>$AA$89=2</formula>
    </cfRule>
    <cfRule type="expression" dxfId="909" priority="83">
      <formula>$AA$89=1</formula>
    </cfRule>
  </conditionalFormatting>
  <conditionalFormatting sqref="N90">
    <cfRule type="expression" dxfId="908" priority="90">
      <formula>$AB$90=2</formula>
    </cfRule>
    <cfRule type="expression" dxfId="907" priority="91">
      <formula>$AB$90=1</formula>
    </cfRule>
  </conditionalFormatting>
  <conditionalFormatting sqref="N91">
    <cfRule type="expression" dxfId="906" priority="88">
      <formula>$AB$91=2</formula>
    </cfRule>
    <cfRule type="expression" dxfId="905" priority="89">
      <formula>$AB$91=1</formula>
    </cfRule>
  </conditionalFormatting>
  <conditionalFormatting sqref="N92">
    <cfRule type="expression" dxfId="904" priority="86">
      <formula>$AB$92=2</formula>
    </cfRule>
    <cfRule type="expression" dxfId="903" priority="87">
      <formula>$AB$92=1</formula>
    </cfRule>
  </conditionalFormatting>
  <conditionalFormatting sqref="N96">
    <cfRule type="expression" dxfId="902" priority="37">
      <formula>$AA$51=1</formula>
    </cfRule>
    <cfRule type="expression" dxfId="901" priority="38">
      <formula>$AA$51=2</formula>
    </cfRule>
    <cfRule type="expression" dxfId="900" priority="39">
      <formula>$AA$51=3</formula>
    </cfRule>
  </conditionalFormatting>
  <conditionalFormatting sqref="N97">
    <cfRule type="expression" dxfId="899" priority="29">
      <formula>$N$97=$AB$97</formula>
    </cfRule>
    <cfRule type="expression" dxfId="898" priority="30">
      <formula>$N$97=$AB$96</formula>
    </cfRule>
  </conditionalFormatting>
  <conditionalFormatting sqref="N103">
    <cfRule type="expression" dxfId="897" priority="31">
      <formula>$N$103=$AB$106</formula>
    </cfRule>
    <cfRule type="expression" dxfId="896" priority="32">
      <formula>$N$103=$AB$105</formula>
    </cfRule>
    <cfRule type="expression" dxfId="895" priority="33">
      <formula>$N$103=$AB$104</formula>
    </cfRule>
    <cfRule type="expression" dxfId="894" priority="34">
      <formula>$N$103=$AB$103</formula>
    </cfRule>
  </conditionalFormatting>
  <conditionalFormatting sqref="P58">
    <cfRule type="expression" dxfId="893" priority="23">
      <formula>$P$58="voldoet"</formula>
    </cfRule>
    <cfRule type="expression" dxfId="892" priority="24">
      <formula>$P$58="voldoet niet"</formula>
    </cfRule>
  </conditionalFormatting>
  <conditionalFormatting sqref="P59">
    <cfRule type="expression" dxfId="891" priority="21">
      <formula>$P$59="voldoet"</formula>
    </cfRule>
    <cfRule type="expression" dxfId="890" priority="22">
      <formula>$P$59="voldoet niet"</formula>
    </cfRule>
  </conditionalFormatting>
  <conditionalFormatting sqref="P63">
    <cfRule type="expression" dxfId="889" priority="19">
      <formula>$P$63="voldoet niet"</formula>
    </cfRule>
    <cfRule type="expression" dxfId="888" priority="20">
      <formula>$P$63="voldoet"</formula>
    </cfRule>
  </conditionalFormatting>
  <conditionalFormatting sqref="P69">
    <cfRule type="expression" dxfId="887" priority="17">
      <formula>$P$69="voldoet niet"</formula>
    </cfRule>
    <cfRule type="expression" dxfId="886" priority="18">
      <formula>$P$69="voldoet"</formula>
    </cfRule>
  </conditionalFormatting>
  <conditionalFormatting sqref="P70">
    <cfRule type="expression" dxfId="885" priority="15">
      <formula>$P$70="voldoet niet"</formula>
    </cfRule>
    <cfRule type="expression" dxfId="884" priority="16">
      <formula>$P$70="voldoet"</formula>
    </cfRule>
  </conditionalFormatting>
  <conditionalFormatting sqref="P71">
    <cfRule type="expression" dxfId="883" priority="13">
      <formula>$P$71="voldoet niet"</formula>
    </cfRule>
    <cfRule type="expression" dxfId="882" priority="14">
      <formula>$P$71="voldoet"</formula>
    </cfRule>
  </conditionalFormatting>
  <conditionalFormatting sqref="P74">
    <cfRule type="expression" dxfId="881" priority="11">
      <formula>$P$74="voldoet niet"</formula>
    </cfRule>
    <cfRule type="expression" dxfId="880" priority="12">
      <formula>$P$74="voldoet"</formula>
    </cfRule>
  </conditionalFormatting>
  <conditionalFormatting sqref="P75">
    <cfRule type="expression" dxfId="879" priority="9">
      <formula>$P$75="voldoet niet"</formula>
    </cfRule>
    <cfRule type="expression" dxfId="878" priority="10">
      <formula>$P$75="voldoet"</formula>
    </cfRule>
  </conditionalFormatting>
  <conditionalFormatting sqref="P78">
    <cfRule type="expression" dxfId="877" priority="7">
      <formula>$P$78="voldoet niet"</formula>
    </cfRule>
    <cfRule type="expression" dxfId="876" priority="8">
      <formula>$P$78="voldoet"</formula>
    </cfRule>
  </conditionalFormatting>
  <dataValidations count="11">
    <dataValidation type="list" allowBlank="1" showInputMessage="1" showErrorMessage="1" sqref="J78 J81 J90:J92 J84:J85" xr:uid="{4F796095-89D3-476F-941C-9C5ECB4E1523}">
      <formula1>$AA$6:$AA$7</formula1>
    </dataValidation>
    <dataValidation type="list" allowBlank="1" showInputMessage="1" showErrorMessage="1" sqref="K48 K50" xr:uid="{706C14AE-46E4-4143-8AF5-F68ECDC05AE9}">
      <formula1>$AA$32:$AA$34</formula1>
    </dataValidation>
    <dataValidation type="list" allowBlank="1" showInputMessage="1" showErrorMessage="1" sqref="K47" xr:uid="{7E3D0B08-3E4B-4DF8-8F6E-7B4B15DE939D}">
      <formula1>$AA$17:$AA$21</formula1>
    </dataValidation>
    <dataValidation type="list" allowBlank="1" showInputMessage="1" showErrorMessage="1" sqref="K55" xr:uid="{2C68C275-DE93-47F7-BD21-1706C0A35154}">
      <formula1>$AA$23:$AA$26</formula1>
    </dataValidation>
    <dataValidation errorStyle="warning" showErrorMessage="1" sqref="K18 K41:K43 K35:K36 K23" xr:uid="{7D78B46A-A5B6-4549-ACEC-6F3E875E9A6E}"/>
    <dataValidation type="list" errorStyle="warning" allowBlank="1" showErrorMessage="1" sqref="K11" xr:uid="{91CF134F-E0D1-4536-B0C5-981833B9847E}">
      <formula1>$AA$6:$AA$7</formula1>
    </dataValidation>
    <dataValidation type="list" errorStyle="warning" showErrorMessage="1" sqref="K12:K14 K6:K7 K19 K17 K10 K22 K24:K34" xr:uid="{CBEF1A88-4AF5-4B35-B755-E036456C8882}">
      <formula1>$AA$6:$AA$7</formula1>
    </dataValidation>
    <dataValidation type="list" errorStyle="warning" showErrorMessage="1" sqref="K46" xr:uid="{1E88DCD5-099B-43AA-B866-94197B9AB548}">
      <formula1>$AB$45:$AB$50</formula1>
    </dataValidation>
    <dataValidation type="list" allowBlank="1" showInputMessage="1" showErrorMessage="1" sqref="N97" xr:uid="{E253D5FB-B359-4FFD-A04E-B06D027F6D32}">
      <formula1>$AB$96:$AB$97</formula1>
    </dataValidation>
    <dataValidation type="list" allowBlank="1" showInputMessage="1" showErrorMessage="1" sqref="N103" xr:uid="{B530F2CC-A640-462C-93A5-88186597E119}">
      <formula1>$AB$103:$AB$106</formula1>
    </dataValidation>
    <dataValidation type="list" allowBlank="1" showInputMessage="1" showErrorMessage="1" sqref="K38:K39" xr:uid="{E06906E8-D64D-4A13-A41B-78568C603239}">
      <formula1>$P$12:$P$14</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F3BD-E787-4911-93BF-ED5D37E01F14}">
  <dimension ref="A1:AN107"/>
  <sheetViews>
    <sheetView workbookViewId="0"/>
  </sheetViews>
  <sheetFormatPr defaultRowHeight="13.2" x14ac:dyDescent="0.3"/>
  <cols>
    <col min="1" max="1" width="37.5" customWidth="1"/>
    <col min="9" max="9" width="11.375" customWidth="1"/>
    <col min="12" max="12" width="10.125" customWidth="1"/>
    <col min="13" max="13" width="11" customWidth="1"/>
    <col min="27" max="28" width="9" hidden="1" customWidth="1"/>
  </cols>
  <sheetData>
    <row r="1" spans="1:40" ht="19.2" x14ac:dyDescent="0.45">
      <c r="A1" s="36" t="s">
        <v>417</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3">
      <c r="A3" s="1"/>
    </row>
    <row r="4" spans="1:40" s="10" customFormat="1" x14ac:dyDescent="0.3">
      <c r="A4" s="22" t="s">
        <v>276</v>
      </c>
    </row>
    <row r="5" spans="1:40" ht="13.8" thickBot="1" x14ac:dyDescent="0.35">
      <c r="A5" s="45" t="s">
        <v>410</v>
      </c>
      <c r="J5" s="21" t="s">
        <v>278</v>
      </c>
      <c r="M5" s="2" t="s">
        <v>279</v>
      </c>
    </row>
    <row r="6" spans="1:40" x14ac:dyDescent="0.3">
      <c r="A6" s="2" t="s">
        <v>411</v>
      </c>
      <c r="K6" s="4"/>
      <c r="M6" s="37"/>
      <c r="O6" s="54" t="s">
        <v>281</v>
      </c>
      <c r="P6" s="55"/>
      <c r="Q6" s="55"/>
      <c r="R6" s="55"/>
      <c r="S6" s="55"/>
      <c r="T6" s="55"/>
      <c r="U6" s="55"/>
      <c r="V6" s="55"/>
      <c r="W6" s="55"/>
      <c r="X6" s="55"/>
      <c r="Y6" s="56"/>
      <c r="AA6" t="s">
        <v>231</v>
      </c>
    </row>
    <row r="7" spans="1:40" ht="13.8" thickBot="1" x14ac:dyDescent="0.35">
      <c r="A7" s="2" t="s">
        <v>412</v>
      </c>
      <c r="K7" s="4"/>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45" t="s">
        <v>413</v>
      </c>
      <c r="O9" s="67" t="s">
        <v>491</v>
      </c>
      <c r="P9" s="61"/>
      <c r="Q9" s="61"/>
      <c r="R9" s="61"/>
      <c r="S9" s="61"/>
      <c r="T9" s="61"/>
      <c r="U9" s="61"/>
      <c r="V9" s="61"/>
      <c r="W9" s="61"/>
      <c r="X9" s="61"/>
      <c r="Y9" s="62"/>
    </row>
    <row r="10" spans="1:40" ht="13.8" thickBot="1" x14ac:dyDescent="0.35">
      <c r="A10" s="2" t="s">
        <v>291</v>
      </c>
      <c r="K10" s="7"/>
      <c r="M10" s="5"/>
    </row>
    <row r="11" spans="1:40" x14ac:dyDescent="0.3">
      <c r="A11" s="2" t="s">
        <v>291</v>
      </c>
      <c r="K11" s="7"/>
      <c r="M11" s="8"/>
      <c r="O11" s="12" t="s">
        <v>209</v>
      </c>
      <c r="P11" s="13"/>
      <c r="Q11" s="13"/>
      <c r="R11" s="13"/>
      <c r="S11" s="14"/>
    </row>
    <row r="12" spans="1:40" x14ac:dyDescent="0.3">
      <c r="A12" s="2" t="s">
        <v>291</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8" ht="13.8" thickBot="1" x14ac:dyDescent="0.35">
      <c r="A17" s="2" t="s">
        <v>527</v>
      </c>
      <c r="J17" s="1"/>
      <c r="K17" s="7"/>
      <c r="M17" s="9"/>
      <c r="AA17" t="s">
        <v>292</v>
      </c>
    </row>
    <row r="18" spans="1:28" ht="13.8" thickBot="1" x14ac:dyDescent="0.35">
      <c r="AA18" t="s">
        <v>294</v>
      </c>
    </row>
    <row r="19" spans="1:28" ht="13.8" thickBot="1" x14ac:dyDescent="0.35">
      <c r="A19" s="2" t="s">
        <v>403</v>
      </c>
      <c r="K19" s="7"/>
      <c r="M19" s="9"/>
      <c r="AA19" t="s">
        <v>296</v>
      </c>
    </row>
    <row r="20" spans="1:28" x14ac:dyDescent="0.3">
      <c r="A20" s="1"/>
      <c r="AA20" t="s">
        <v>297</v>
      </c>
    </row>
    <row r="21" spans="1:28" s="10" customFormat="1" ht="13.8" thickBot="1" x14ac:dyDescent="0.35">
      <c r="A21" s="22" t="s">
        <v>298</v>
      </c>
      <c r="AA21" s="10" t="s">
        <v>299</v>
      </c>
    </row>
    <row r="22" spans="1:28" ht="13.8" thickBot="1" x14ac:dyDescent="0.35">
      <c r="A22" t="s">
        <v>300</v>
      </c>
      <c r="B22" t="s">
        <v>301</v>
      </c>
      <c r="K22" s="7"/>
      <c r="M22" s="9" t="str">
        <f>IF(K22="","",IF(K22="ja","Sterke / mogelijke reden om in te laten","Geen reden om in te laten"))</f>
        <v/>
      </c>
      <c r="AB22" t="s">
        <v>418</v>
      </c>
    </row>
    <row r="23" spans="1:28" ht="13.8" thickBot="1" x14ac:dyDescent="0.35">
      <c r="C23" t="s">
        <v>302</v>
      </c>
      <c r="M23" t="str">
        <f t="shared" ref="M23:M34" si="0">IF(K23="","",IF(K23="ja","Sterke / mogelijke reden om in te laten","Geen reden om in te laten"))</f>
        <v/>
      </c>
      <c r="Q23" s="54" t="s">
        <v>303</v>
      </c>
      <c r="R23" s="55"/>
      <c r="S23" s="55"/>
      <c r="T23" s="55"/>
      <c r="U23" s="55"/>
      <c r="V23" s="55"/>
      <c r="W23" s="55"/>
      <c r="X23" s="55"/>
      <c r="Y23" s="56"/>
      <c r="AB23" t="s">
        <v>123</v>
      </c>
    </row>
    <row r="24" spans="1:28" x14ac:dyDescent="0.3">
      <c r="B24" t="s">
        <v>528</v>
      </c>
      <c r="K24" s="7"/>
      <c r="M24" s="5" t="str">
        <f t="shared" si="0"/>
        <v/>
      </c>
      <c r="Q24" s="79" t="s">
        <v>305</v>
      </c>
      <c r="R24" s="58"/>
      <c r="S24" s="58"/>
      <c r="T24" s="58"/>
      <c r="U24" s="58"/>
      <c r="V24" s="58"/>
      <c r="W24" s="58"/>
      <c r="X24" s="58"/>
      <c r="Y24" s="59"/>
      <c r="AB24" t="s">
        <v>129</v>
      </c>
    </row>
    <row r="25" spans="1:28" x14ac:dyDescent="0.3">
      <c r="B25" t="s">
        <v>304</v>
      </c>
      <c r="K25" s="7"/>
      <c r="M25" s="8" t="str">
        <f t="shared" si="0"/>
        <v/>
      </c>
      <c r="Q25" s="57" t="s">
        <v>308</v>
      </c>
      <c r="R25" s="58"/>
      <c r="S25" s="58"/>
      <c r="T25" s="58"/>
      <c r="U25" s="58"/>
      <c r="V25" s="58"/>
      <c r="W25" s="58"/>
      <c r="X25" s="58"/>
      <c r="Y25" s="59"/>
      <c r="AB25" t="s">
        <v>419</v>
      </c>
    </row>
    <row r="26" spans="1:28" x14ac:dyDescent="0.3">
      <c r="B26" t="s">
        <v>307</v>
      </c>
      <c r="K26" s="7"/>
      <c r="M26" s="8" t="str">
        <f t="shared" si="0"/>
        <v/>
      </c>
      <c r="Q26" s="57" t="s">
        <v>311</v>
      </c>
      <c r="R26" s="58"/>
      <c r="S26" s="58"/>
      <c r="T26" s="58"/>
      <c r="U26" s="58"/>
      <c r="V26" s="58"/>
      <c r="W26" s="58"/>
      <c r="X26" s="58"/>
      <c r="Y26" s="59"/>
      <c r="AB26" t="s">
        <v>420</v>
      </c>
    </row>
    <row r="27" spans="1:28" x14ac:dyDescent="0.3">
      <c r="B27" t="s">
        <v>310</v>
      </c>
      <c r="K27" s="7"/>
      <c r="M27" s="8" t="str">
        <f t="shared" si="0"/>
        <v/>
      </c>
      <c r="Q27" s="67" t="s">
        <v>313</v>
      </c>
      <c r="R27" s="61"/>
      <c r="S27" s="61"/>
      <c r="T27" s="61"/>
      <c r="U27" s="61"/>
      <c r="V27" s="61"/>
      <c r="W27" s="61"/>
      <c r="X27" s="61"/>
      <c r="Y27" s="62"/>
      <c r="AB27" t="s">
        <v>139</v>
      </c>
    </row>
    <row r="28" spans="1:28" x14ac:dyDescent="0.3">
      <c r="B28" t="s">
        <v>529</v>
      </c>
      <c r="K28" s="7"/>
      <c r="M28" s="8" t="str">
        <f t="shared" si="0"/>
        <v/>
      </c>
      <c r="AB28" t="s">
        <v>421</v>
      </c>
    </row>
    <row r="29" spans="1:28" x14ac:dyDescent="0.3">
      <c r="B29" t="s">
        <v>312</v>
      </c>
      <c r="K29" s="7"/>
      <c r="M29" s="8" t="str">
        <f t="shared" si="0"/>
        <v/>
      </c>
      <c r="AB29" t="s">
        <v>147</v>
      </c>
    </row>
    <row r="30" spans="1:28" x14ac:dyDescent="0.3">
      <c r="B30" t="s">
        <v>314</v>
      </c>
      <c r="K30" s="7"/>
      <c r="M30" s="8" t="str">
        <f t="shared" si="0"/>
        <v/>
      </c>
      <c r="AB30" t="s">
        <v>149</v>
      </c>
    </row>
    <row r="31" spans="1:28" x14ac:dyDescent="0.3">
      <c r="B31" t="s">
        <v>315</v>
      </c>
      <c r="K31" s="7"/>
      <c r="M31" s="8" t="str">
        <f t="shared" si="0"/>
        <v/>
      </c>
      <c r="AB31" t="s">
        <v>98</v>
      </c>
    </row>
    <row r="32" spans="1:28" x14ac:dyDescent="0.3">
      <c r="B32" t="s">
        <v>316</v>
      </c>
      <c r="K32" s="7"/>
      <c r="M32" s="8" t="str">
        <f t="shared" si="0"/>
        <v/>
      </c>
      <c r="AA32" t="s">
        <v>317</v>
      </c>
    </row>
    <row r="33" spans="1:28" x14ac:dyDescent="0.3">
      <c r="B33" t="s">
        <v>318</v>
      </c>
      <c r="K33" s="7"/>
      <c r="M33" s="8" t="str">
        <f t="shared" si="0"/>
        <v/>
      </c>
      <c r="AA33" t="s">
        <v>319</v>
      </c>
    </row>
    <row r="34" spans="1:28" ht="13.8" thickBot="1" x14ac:dyDescent="0.35">
      <c r="B34" t="s">
        <v>320</v>
      </c>
      <c r="K34" s="7"/>
      <c r="M34" s="6" t="str">
        <f t="shared" si="0"/>
        <v/>
      </c>
      <c r="AA34" t="s">
        <v>321</v>
      </c>
    </row>
    <row r="37" spans="1:28" s="25" customFormat="1" ht="13.8" thickBot="1" x14ac:dyDescent="0.35">
      <c r="A37" s="24" t="s">
        <v>38</v>
      </c>
      <c r="M37" s="26"/>
      <c r="AA37" s="27"/>
    </row>
    <row r="38" spans="1:28" x14ac:dyDescent="0.3">
      <c r="A38" s="1" t="s">
        <v>276</v>
      </c>
      <c r="K38" s="84"/>
      <c r="M38" s="2"/>
      <c r="O38" s="54" t="s">
        <v>578</v>
      </c>
      <c r="P38" s="55"/>
      <c r="Q38" s="55"/>
      <c r="R38" s="55"/>
      <c r="S38" s="55"/>
      <c r="T38" s="55"/>
      <c r="U38" s="55"/>
      <c r="V38" s="55"/>
      <c r="W38" s="55"/>
      <c r="X38" s="55"/>
      <c r="Y38" s="56"/>
      <c r="AA38" s="78"/>
    </row>
    <row r="39" spans="1:28" ht="13.8" thickBot="1" x14ac:dyDescent="0.35">
      <c r="A39" s="1" t="s">
        <v>298</v>
      </c>
      <c r="K39" s="85"/>
      <c r="M39" s="2"/>
      <c r="O39" s="57" t="s">
        <v>322</v>
      </c>
      <c r="P39" s="58"/>
      <c r="Q39" s="58"/>
      <c r="R39" s="58"/>
      <c r="S39" s="58"/>
      <c r="T39" s="58"/>
      <c r="U39" s="58"/>
      <c r="V39" s="58"/>
      <c r="W39" s="58"/>
      <c r="X39" s="58"/>
      <c r="Y39" s="59"/>
      <c r="AA39" s="78"/>
    </row>
    <row r="40" spans="1:28" x14ac:dyDescent="0.3">
      <c r="A40" s="1"/>
      <c r="M40" s="2"/>
      <c r="O40" s="57" t="s">
        <v>323</v>
      </c>
      <c r="P40" s="58"/>
      <c r="Q40" s="58"/>
      <c r="R40" s="58"/>
      <c r="S40" s="58"/>
      <c r="T40" s="58"/>
      <c r="U40" s="58"/>
      <c r="V40" s="58"/>
      <c r="W40" s="58"/>
      <c r="X40" s="58"/>
      <c r="Y40" s="59"/>
      <c r="AA40" s="78"/>
    </row>
    <row r="41" spans="1:28" x14ac:dyDescent="0.3">
      <c r="O41" s="79" t="s">
        <v>324</v>
      </c>
      <c r="P41" s="58"/>
      <c r="Q41" s="58"/>
      <c r="R41" s="58"/>
      <c r="S41" s="58"/>
      <c r="T41" s="58"/>
      <c r="U41" s="58"/>
      <c r="V41" s="58"/>
      <c r="W41" s="58"/>
      <c r="X41" s="58"/>
      <c r="Y41" s="59"/>
    </row>
    <row r="42" spans="1:28" s="81" customFormat="1" ht="13.8" thickBot="1" x14ac:dyDescent="0.35">
      <c r="O42" s="146" t="s">
        <v>579</v>
      </c>
      <c r="P42" s="147"/>
      <c r="Q42" s="147"/>
      <c r="R42" s="147"/>
      <c r="S42" s="147"/>
      <c r="T42" s="147"/>
      <c r="U42" s="147"/>
      <c r="V42" s="147"/>
      <c r="W42" s="147"/>
      <c r="X42" s="147"/>
      <c r="Y42" s="148"/>
    </row>
    <row r="43" spans="1:28" ht="13.8" thickTop="1" x14ac:dyDescent="0.3"/>
    <row r="44" spans="1:28" s="10" customFormat="1" x14ac:dyDescent="0.3">
      <c r="A44" s="22" t="s">
        <v>325</v>
      </c>
      <c r="N44" s="11"/>
    </row>
    <row r="45" spans="1:28" ht="13.8" thickBot="1" x14ac:dyDescent="0.35">
      <c r="A45" s="1"/>
      <c r="J45" s="21" t="s">
        <v>278</v>
      </c>
      <c r="N45" s="2"/>
      <c r="AB45" t="s">
        <v>326</v>
      </c>
    </row>
    <row r="46" spans="1:28"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row>
    <row r="47" spans="1:28" x14ac:dyDescent="0.3">
      <c r="A47" t="s">
        <v>329</v>
      </c>
      <c r="K47" s="7"/>
      <c r="M47" s="67" t="s">
        <v>491</v>
      </c>
      <c r="N47" s="61"/>
      <c r="O47" s="62"/>
      <c r="Q47" s="34"/>
      <c r="R47" s="15"/>
      <c r="S47" t="s">
        <v>330</v>
      </c>
      <c r="U47" s="16"/>
      <c r="AA47">
        <f>IF(K47="nooit",1,IF(K47="incidenteel",2,IF(K47="regelmatig",3,IF(K47="vaak",4,IF(K47="doorspoelen",5,0)))))</f>
        <v>0</v>
      </c>
      <c r="AB47" t="s">
        <v>331</v>
      </c>
    </row>
    <row r="48" spans="1:28" x14ac:dyDescent="0.3">
      <c r="A48" t="s">
        <v>332</v>
      </c>
      <c r="K48" s="7"/>
      <c r="R48" s="17"/>
      <c r="S48" t="s">
        <v>333</v>
      </c>
      <c r="U48" s="16"/>
      <c r="AA48">
        <f>IF(K48="neerslag",1,IF(K48="grondwater",2,IF(K48="inlaatwater",3,0)))</f>
        <v>0</v>
      </c>
      <c r="AB48" t="s">
        <v>334</v>
      </c>
    </row>
    <row r="49" spans="1:28" ht="13.8" thickBot="1" x14ac:dyDescent="0.35">
      <c r="N49" s="2"/>
      <c r="R49" s="18"/>
      <c r="S49" s="19" t="s">
        <v>335</v>
      </c>
      <c r="T49" s="19"/>
      <c r="U49" s="20"/>
      <c r="AB49" t="s">
        <v>336</v>
      </c>
    </row>
    <row r="50" spans="1:28" ht="13.8" thickBot="1" x14ac:dyDescent="0.35">
      <c r="N50" s="2" t="s">
        <v>337</v>
      </c>
      <c r="AB50" t="s">
        <v>338</v>
      </c>
    </row>
    <row r="51" spans="1:28" ht="13.8" thickBot="1" x14ac:dyDescent="0.35">
      <c r="N51" s="9"/>
      <c r="AA51">
        <f>IF(OR(OR(AA48=2,AA48=1),OR(AA47=1,AA47=2,AA47=3)),3,IF(OR(AA48=3,OR(AA47=5,AA47=4)),2,0))</f>
        <v>0</v>
      </c>
    </row>
    <row r="53" spans="1:28" s="10" customFormat="1" x14ac:dyDescent="0.3">
      <c r="A53" s="22" t="s">
        <v>339</v>
      </c>
    </row>
    <row r="54" spans="1:28" x14ac:dyDescent="0.3">
      <c r="A54" s="1"/>
      <c r="J54" s="21" t="s">
        <v>278</v>
      </c>
    </row>
    <row r="55" spans="1:28" x14ac:dyDescent="0.3">
      <c r="A55" t="s">
        <v>340</v>
      </c>
      <c r="K55" s="7"/>
    </row>
    <row r="56" spans="1:28" ht="13.8" thickBot="1" x14ac:dyDescent="0.35">
      <c r="L56" s="78" t="s">
        <v>628</v>
      </c>
      <c r="N56" s="2" t="s">
        <v>341</v>
      </c>
      <c r="P56" s="2"/>
    </row>
    <row r="57" spans="1:28" ht="13.8" thickBot="1" x14ac:dyDescent="0.35">
      <c r="A57" t="s">
        <v>342</v>
      </c>
      <c r="J57" t="s">
        <v>392</v>
      </c>
      <c r="K57" t="s">
        <v>393</v>
      </c>
      <c r="L57" t="s">
        <v>536</v>
      </c>
      <c r="M57" t="s">
        <v>537</v>
      </c>
      <c r="N57" s="2" t="s">
        <v>345</v>
      </c>
      <c r="P57" s="2" t="s">
        <v>346</v>
      </c>
      <c r="R57" s="12" t="s">
        <v>209</v>
      </c>
      <c r="S57" s="13"/>
      <c r="T57" s="13"/>
      <c r="U57" s="14"/>
      <c r="AA57" t="s">
        <v>345</v>
      </c>
      <c r="AB57" t="s">
        <v>346</v>
      </c>
    </row>
    <row r="58" spans="1:28" x14ac:dyDescent="0.3">
      <c r="B58" t="s">
        <v>347</v>
      </c>
      <c r="J58" s="7"/>
      <c r="K58" s="7"/>
      <c r="M58" t="str">
        <f>IF(OR(K55="M16",K55="M19",K55="M20",K55="M24"),0.03,IF(OR(K55="M14",K55="M23",K55="M27",K55="M28",K55="M29",K55="nvt"),0.09,""))</f>
        <v/>
      </c>
      <c r="N58" s="5"/>
      <c r="P58" s="10" t="str">
        <f>IF(AB58=0,"",IF(AB58=1,"voldoet niet",IF(AB58=2,"voldoet")))</f>
        <v/>
      </c>
      <c r="R58" s="15"/>
      <c r="S58" t="s">
        <v>330</v>
      </c>
      <c r="U58" s="16"/>
      <c r="AA58">
        <f>IF(OR(K58="",J58=""),0,IF(J58&lt;=K58,2,1))</f>
        <v>0</v>
      </c>
      <c r="AB58">
        <f>IF(OR(M58="",J58=""),0,IF(J58&lt;M58,2,1))</f>
        <v>0</v>
      </c>
    </row>
    <row r="59" spans="1:28" ht="13.8" thickBot="1" x14ac:dyDescent="0.35">
      <c r="B59" t="s">
        <v>348</v>
      </c>
      <c r="J59" s="7"/>
      <c r="K59" s="7"/>
      <c r="M59" t="str">
        <f>IF(OR(K55="M16",K55="M19",K55="M20",K55="M24"),0.9,IF(OR(K55="M14",K55="M23",K55="M27",K55="M28",K55="M29",K55="nvt"),1.3,""))</f>
        <v/>
      </c>
      <c r="N59" s="6"/>
      <c r="P59" s="10" t="str">
        <f>IF(AB59=0,"",IF(AB59=1,"voldoet niet",IF(AB59=2,"voldoet")))</f>
        <v/>
      </c>
      <c r="R59" s="47"/>
      <c r="S59" s="19" t="s">
        <v>333</v>
      </c>
      <c r="T59" s="19"/>
      <c r="U59" s="20"/>
      <c r="AA59">
        <f>IF(OR(K59="",J59=""),0,IF(J59&lt;=K59,2,1))</f>
        <v>0</v>
      </c>
      <c r="AB59">
        <f>IF(OR(M59="",J59=""),0,IF(J59&lt;M59,2,1))</f>
        <v>0</v>
      </c>
    </row>
    <row r="61" spans="1:28" ht="13.8" thickBot="1" x14ac:dyDescent="0.35">
      <c r="A61" t="s">
        <v>349</v>
      </c>
      <c r="R61" s="54" t="s">
        <v>350</v>
      </c>
      <c r="S61" s="55"/>
      <c r="T61" s="55"/>
      <c r="U61" s="55"/>
      <c r="V61" s="55"/>
      <c r="W61" s="55"/>
      <c r="X61" s="55"/>
      <c r="Y61" s="55"/>
      <c r="Z61" s="56"/>
    </row>
    <row r="62" spans="1:28" x14ac:dyDescent="0.3">
      <c r="B62" t="s">
        <v>351</v>
      </c>
      <c r="J62" s="7"/>
      <c r="K62" s="7"/>
      <c r="L62">
        <v>5</v>
      </c>
      <c r="M62">
        <v>20</v>
      </c>
      <c r="N62" s="5"/>
      <c r="R62" s="57" t="s">
        <v>567</v>
      </c>
      <c r="S62" s="58"/>
      <c r="T62" s="58"/>
      <c r="U62" s="58"/>
      <c r="V62" s="58"/>
      <c r="W62" s="58"/>
      <c r="X62" s="58"/>
      <c r="Y62" s="58"/>
      <c r="Z62" s="59"/>
      <c r="AA62">
        <f>IF(OR(K62="",J62=""),0,IF(OR(AND(K62&gt;=L62,K62&lt;=M62,J62&gt;=L62,J62&lt;=M62),AND(K62&lt;=L62,J62&lt;=L62),AND(K62&gt;=M62,J62&gt;=M62)),2,1))</f>
        <v>0</v>
      </c>
    </row>
    <row r="63" spans="1:28" x14ac:dyDescent="0.3">
      <c r="B63" t="s">
        <v>352</v>
      </c>
      <c r="J63" s="7"/>
      <c r="K63" s="7"/>
      <c r="L63" t="str">
        <f>IF(OR(K55="M14",K55="M27",K55="M28",K55="M29"),5.5,IF(OR(K55="M16",K55="M19",K55="M20",K55="M23",K55="M24",K55="nvt"),6.5,""))</f>
        <v/>
      </c>
      <c r="M63" t="str">
        <f>IF(OR(K55="M27",K55="M28",K55="M29"),7.5,IF(OR(K55="M14",K55="M16",K55="M19",K55="M20",K55="M23",K55="M24",K55="nvt"),8.5,""))</f>
        <v/>
      </c>
      <c r="N63" s="8"/>
      <c r="P63" s="10" t="str">
        <f t="shared" ref="P63" si="1">IF(AB63=0,"",IF(AB63=1,"voldoet niet",IF(AB63=2,"voldoet")))</f>
        <v/>
      </c>
      <c r="R63" s="57" t="s">
        <v>614</v>
      </c>
      <c r="S63" s="58"/>
      <c r="T63" s="58"/>
      <c r="U63" s="58"/>
      <c r="V63" s="58"/>
      <c r="W63" s="58"/>
      <c r="X63" s="58"/>
      <c r="Y63" s="58"/>
      <c r="Z63" s="59"/>
      <c r="AA63">
        <f>IF(OR(K63="",J63=""),0,IF(OR(AND(K63&gt;=L63,K63&lt;=M63,J63&gt;=L63,J63&lt;=M63),AND(K63&lt;=L63,J63&lt;=L63),AND(K63&gt;=M63,J63&gt;=M63)),2,1))</f>
        <v>0</v>
      </c>
      <c r="AB63">
        <f>IF(OR(L63="",J63=""),0,IF(AND(J63&gt;L63,J63&lt;M63),2,1))</f>
        <v>0</v>
      </c>
    </row>
    <row r="64" spans="1:28" x14ac:dyDescent="0.3">
      <c r="B64" s="66" t="s">
        <v>354</v>
      </c>
      <c r="C64" s="66"/>
      <c r="D64" s="66"/>
      <c r="E64" s="66"/>
      <c r="F64" s="66"/>
      <c r="G64" s="66"/>
      <c r="H64" s="66"/>
      <c r="I64" s="66"/>
      <c r="J64" s="40"/>
      <c r="K64" s="40"/>
      <c r="L64" s="66"/>
      <c r="M64" s="66">
        <v>30</v>
      </c>
      <c r="N64" s="8"/>
      <c r="R64" s="57" t="s">
        <v>353</v>
      </c>
      <c r="S64" s="58"/>
      <c r="T64" s="58"/>
      <c r="U64" s="58"/>
      <c r="V64" s="58"/>
      <c r="W64" s="58"/>
      <c r="X64" s="58"/>
      <c r="Y64" s="58"/>
      <c r="Z64" s="59"/>
      <c r="AA64">
        <f>IF(OR(K64="",J64=""),0,IF(OR(AND(K64&gt;=L64,K64&lt;=M64,J64&gt;=L64,J64&lt;=M64),AND(K64&lt;=L64,J64&lt;=L64),AND(K64&gt;=M64,J64&gt;=M64)),2,1))</f>
        <v>0</v>
      </c>
    </row>
    <row r="65" spans="1:28" x14ac:dyDescent="0.3">
      <c r="B65" s="66" t="s">
        <v>356</v>
      </c>
      <c r="C65" s="66"/>
      <c r="D65" s="66"/>
      <c r="E65" s="66"/>
      <c r="F65" s="66"/>
      <c r="G65" s="66"/>
      <c r="H65" s="66"/>
      <c r="I65" s="66"/>
      <c r="J65" s="40"/>
      <c r="K65" s="40"/>
      <c r="L65" s="66">
        <v>5</v>
      </c>
      <c r="M65" s="66">
        <v>20</v>
      </c>
      <c r="N65" s="8"/>
      <c r="R65" s="57" t="s">
        <v>355</v>
      </c>
      <c r="S65" s="58"/>
      <c r="T65" s="58"/>
      <c r="U65" s="58"/>
      <c r="V65" s="58"/>
      <c r="W65" s="58"/>
      <c r="X65" s="58"/>
      <c r="Y65" s="58"/>
      <c r="Z65" s="59"/>
      <c r="AA65">
        <f>IF(OR(K65="",J65=""),0,IF(OR(AND(K65&gt;=L65,K65&lt;=M65,J65&gt;=L65,J65&lt;=M65),AND(K65&lt;=L65,J65&lt;=L65),AND(K65&gt;=M65,J65&gt;=M65)),2,1))</f>
        <v>0</v>
      </c>
    </row>
    <row r="66" spans="1:28" ht="13.8" thickBot="1" x14ac:dyDescent="0.35">
      <c r="A66" s="1"/>
      <c r="B66" s="66" t="s">
        <v>358</v>
      </c>
      <c r="C66" s="66"/>
      <c r="D66" s="66"/>
      <c r="E66" s="66"/>
      <c r="F66" s="66"/>
      <c r="G66" s="66"/>
      <c r="H66" s="66"/>
      <c r="I66" s="66"/>
      <c r="J66" s="40"/>
      <c r="K66" s="40"/>
      <c r="L66" s="66">
        <v>1</v>
      </c>
      <c r="M66" s="66">
        <v>8</v>
      </c>
      <c r="N66" s="6"/>
      <c r="R66" s="57" t="s">
        <v>357</v>
      </c>
      <c r="S66" s="58"/>
      <c r="T66" s="58"/>
      <c r="U66" s="58"/>
      <c r="V66" s="58"/>
      <c r="W66" s="58"/>
      <c r="X66" s="58"/>
      <c r="Y66" s="58"/>
      <c r="Z66" s="59"/>
      <c r="AA66">
        <f>IF(OR(K66="",J66=""),0,IF(OR(AND(K66&gt;=L66,K66&lt;=M66,J66&gt;=L66,J66&lt;=M66),AND(K66&lt;=L66,J66&lt;=L66),AND(K66&gt;=M66,J66&gt;=M66)),2,1))</f>
        <v>0</v>
      </c>
    </row>
    <row r="67" spans="1:28" x14ac:dyDescent="0.3">
      <c r="A67" s="1"/>
      <c r="R67" s="57" t="s">
        <v>580</v>
      </c>
      <c r="S67" s="58"/>
      <c r="T67" s="58"/>
      <c r="U67" s="58"/>
      <c r="V67" s="58"/>
      <c r="W67" s="58"/>
      <c r="X67" s="58"/>
      <c r="Y67" s="58"/>
      <c r="Z67" s="59"/>
    </row>
    <row r="68" spans="1:28" ht="13.8" thickBot="1" x14ac:dyDescent="0.35">
      <c r="A68" t="s">
        <v>359</v>
      </c>
      <c r="R68" s="57" t="s">
        <v>581</v>
      </c>
      <c r="S68" s="58"/>
      <c r="T68" s="58"/>
      <c r="U68" s="58"/>
      <c r="V68" s="58"/>
      <c r="W68" s="58"/>
      <c r="X68" s="58"/>
      <c r="Y68" s="58"/>
      <c r="Z68" s="59"/>
    </row>
    <row r="69" spans="1:28" x14ac:dyDescent="0.3">
      <c r="B69" t="s">
        <v>360</v>
      </c>
      <c r="J69" s="7"/>
      <c r="K69" s="7"/>
      <c r="M69">
        <v>19</v>
      </c>
      <c r="N69" s="5"/>
      <c r="P69" s="10" t="str">
        <f t="shared" ref="P69:P78" si="2">IF(AB69=0,"",IF(AB69=1,"voldoet niet",IF(AB69=2,"voldoet")))</f>
        <v/>
      </c>
      <c r="R69" s="57" t="s">
        <v>624</v>
      </c>
      <c r="S69" s="58"/>
      <c r="T69" s="58"/>
      <c r="U69" s="58"/>
      <c r="V69" s="58"/>
      <c r="W69" s="58"/>
      <c r="X69" s="58"/>
      <c r="Y69" s="58"/>
      <c r="Z69" s="59"/>
      <c r="AA69">
        <f>IF(OR(K69="",J69=""),0,IF(J69&lt;=K69,2,1))</f>
        <v>0</v>
      </c>
      <c r="AB69">
        <f>IF(OR(M69="",J69=""),0,IF(J69&lt;M69,2,1))</f>
        <v>0</v>
      </c>
    </row>
    <row r="70" spans="1:28" x14ac:dyDescent="0.3">
      <c r="B70" t="s">
        <v>361</v>
      </c>
      <c r="J70" s="7"/>
      <c r="K70" s="7"/>
      <c r="M70">
        <v>6</v>
      </c>
      <c r="N70" s="8"/>
      <c r="P70" s="10" t="str">
        <f t="shared" si="2"/>
        <v/>
      </c>
      <c r="R70" s="57" t="s">
        <v>625</v>
      </c>
      <c r="S70" s="58"/>
      <c r="T70" s="58"/>
      <c r="U70" s="58"/>
      <c r="V70" s="58"/>
      <c r="W70" s="58"/>
      <c r="X70" s="58"/>
      <c r="Y70" s="58"/>
      <c r="Z70" s="59"/>
      <c r="AA70">
        <f>IF(OR(K70="",J70=""),0,IF(J70&lt;=K70,2,1))</f>
        <v>0</v>
      </c>
      <c r="AB70">
        <f>IF(OR(M70="",J70=""),0,IF(J70&lt;M70,2,1))</f>
        <v>0</v>
      </c>
    </row>
    <row r="71" spans="1:28" ht="13.8" thickBot="1" x14ac:dyDescent="0.35">
      <c r="B71" t="s">
        <v>362</v>
      </c>
      <c r="J71" s="7"/>
      <c r="K71" s="7"/>
      <c r="M71">
        <v>200</v>
      </c>
      <c r="N71" s="6"/>
      <c r="P71" s="10"/>
      <c r="R71" s="67" t="s">
        <v>615</v>
      </c>
      <c r="S71" s="61"/>
      <c r="T71" s="61"/>
      <c r="U71" s="61"/>
      <c r="V71" s="61"/>
      <c r="W71" s="61"/>
      <c r="X71" s="61"/>
      <c r="Y71" s="61"/>
      <c r="Z71" s="62"/>
      <c r="AA71">
        <f>IF(OR(K71="",J71=""),0,IF(J71&lt;=K71,2,1))</f>
        <v>0</v>
      </c>
      <c r="AB71">
        <f>IF(OR(M71="",J71=""),0,IF(J71&lt;M71,2,1))</f>
        <v>0</v>
      </c>
    </row>
    <row r="73" spans="1:28" ht="13.8" thickBot="1" x14ac:dyDescent="0.35">
      <c r="A73" t="s">
        <v>363</v>
      </c>
    </row>
    <row r="74" spans="1:28" x14ac:dyDescent="0.3">
      <c r="B74" t="s">
        <v>364</v>
      </c>
      <c r="J74" s="7"/>
      <c r="K74" s="7"/>
      <c r="M74">
        <v>25</v>
      </c>
      <c r="N74" s="5"/>
      <c r="P74" s="10" t="str">
        <f t="shared" si="2"/>
        <v/>
      </c>
      <c r="AA74">
        <f>IF(OR(K74="",J74=""),0,IF(J74&lt;=K74,2,1))</f>
        <v>0</v>
      </c>
      <c r="AB74">
        <f>IF(OR(M74="",J74=""),0,IF(J74&lt;M74,2,1))</f>
        <v>0</v>
      </c>
    </row>
    <row r="75" spans="1:28" ht="13.8" thickBot="1" x14ac:dyDescent="0.35">
      <c r="B75" t="s">
        <v>365</v>
      </c>
      <c r="J75" s="7"/>
      <c r="K75" s="7"/>
      <c r="M75">
        <v>5</v>
      </c>
      <c r="N75" s="6"/>
      <c r="P75" s="10" t="str">
        <f t="shared" si="2"/>
        <v/>
      </c>
      <c r="AA75">
        <f>IF(OR(K75="",J75=""),0,IF(J75&lt;=K75,2,1))</f>
        <v>0</v>
      </c>
      <c r="AB75">
        <f>IF(OR(M75="",J75=""),0,IF(J75&lt;M75,2,1))</f>
        <v>0</v>
      </c>
    </row>
    <row r="77" spans="1:28" x14ac:dyDescent="0.3">
      <c r="A77" t="s">
        <v>366</v>
      </c>
    </row>
    <row r="78" spans="1:28" x14ac:dyDescent="0.3">
      <c r="B78" t="s">
        <v>367</v>
      </c>
      <c r="J78" s="7"/>
      <c r="K78" t="s">
        <v>98</v>
      </c>
      <c r="L78" t="s">
        <v>98</v>
      </c>
      <c r="P78" s="10" t="str">
        <f t="shared" si="2"/>
        <v/>
      </c>
      <c r="AB78">
        <f>IF(J78="",0,IF(J78="ja",1,2))</f>
        <v>0</v>
      </c>
    </row>
    <row r="79" spans="1:28" x14ac:dyDescent="0.3">
      <c r="B79" s="2" t="s">
        <v>368</v>
      </c>
    </row>
    <row r="80" spans="1:28" ht="13.8" thickBot="1" x14ac:dyDescent="0.35">
      <c r="A80" t="s">
        <v>369</v>
      </c>
    </row>
    <row r="81" spans="1:28" ht="13.8" thickBot="1" x14ac:dyDescent="0.35">
      <c r="B81" t="s">
        <v>370</v>
      </c>
      <c r="J81" s="7"/>
      <c r="K81" t="s">
        <v>98</v>
      </c>
      <c r="L81" t="s">
        <v>98</v>
      </c>
      <c r="N81" s="9"/>
      <c r="AB81">
        <f t="shared" ref="AB81:AB92" si="3">IF(J81="",0,IF(J81="ja",1,2))</f>
        <v>0</v>
      </c>
    </row>
    <row r="82" spans="1:28" x14ac:dyDescent="0.3">
      <c r="B82" s="2" t="s">
        <v>371</v>
      </c>
    </row>
    <row r="83" spans="1:28" ht="13.8" thickBot="1" x14ac:dyDescent="0.35">
      <c r="A83" t="s">
        <v>372</v>
      </c>
    </row>
    <row r="84" spans="1:28" x14ac:dyDescent="0.3">
      <c r="B84" t="s">
        <v>373</v>
      </c>
      <c r="J84" s="7"/>
      <c r="K84" t="s">
        <v>98</v>
      </c>
      <c r="L84" t="s">
        <v>98</v>
      </c>
      <c r="N84" s="5"/>
      <c r="AB84">
        <f t="shared" si="3"/>
        <v>0</v>
      </c>
    </row>
    <row r="85" spans="1:28" ht="13.8" thickBot="1" x14ac:dyDescent="0.35">
      <c r="B85" t="s">
        <v>374</v>
      </c>
      <c r="J85" s="7"/>
      <c r="K85" t="s">
        <v>98</v>
      </c>
      <c r="L85" t="s">
        <v>98</v>
      </c>
      <c r="N85" s="6"/>
      <c r="AB85">
        <f t="shared" si="3"/>
        <v>0</v>
      </c>
    </row>
    <row r="86" spans="1:28" x14ac:dyDescent="0.3">
      <c r="A86" s="39"/>
      <c r="C86" t="s">
        <v>375</v>
      </c>
    </row>
    <row r="87" spans="1:28" ht="13.8" thickBot="1" x14ac:dyDescent="0.35">
      <c r="A87" s="66" t="s">
        <v>376</v>
      </c>
      <c r="B87" s="143"/>
    </row>
    <row r="88" spans="1:28" x14ac:dyDescent="0.3">
      <c r="A88" s="66"/>
      <c r="B88" s="66" t="s">
        <v>377</v>
      </c>
      <c r="C88" s="66"/>
      <c r="J88" s="40"/>
      <c r="K88" s="7"/>
      <c r="N88" s="5"/>
      <c r="R88" s="54" t="s">
        <v>546</v>
      </c>
      <c r="S88" s="55"/>
      <c r="T88" s="55"/>
      <c r="U88" s="55"/>
      <c r="V88" s="55"/>
      <c r="W88" s="55"/>
      <c r="X88" s="55"/>
      <c r="Y88" s="55"/>
      <c r="Z88" s="56"/>
      <c r="AB88">
        <f>IF(OR(J88="",K88=""),0,IF(J88&lt;K88,2,1))</f>
        <v>0</v>
      </c>
    </row>
    <row r="89" spans="1:28" x14ac:dyDescent="0.3">
      <c r="A89" s="66"/>
      <c r="B89" s="66" t="s">
        <v>378</v>
      </c>
      <c r="J89" s="40"/>
      <c r="K89" s="7"/>
      <c r="M89" s="66">
        <v>100</v>
      </c>
      <c r="N89" s="8"/>
      <c r="R89" s="57" t="s">
        <v>547</v>
      </c>
      <c r="S89" s="58"/>
      <c r="T89" s="58"/>
      <c r="U89" s="58"/>
      <c r="V89" s="58"/>
      <c r="W89" s="58"/>
      <c r="X89" s="58"/>
      <c r="Y89" s="58"/>
      <c r="Z89" s="59"/>
      <c r="AA89">
        <f>IF(OR(K89="",J89=""),0,IF(OR(AND(K89&gt;=L89,K89&lt;=M89,J89&gt;=L89,J89&lt;=M89),AND(K89&lt;=L89,J89&lt;=L89),AND(K89&gt;=M89,J89&gt;=M89)),2,1))</f>
        <v>0</v>
      </c>
    </row>
    <row r="90" spans="1:28" x14ac:dyDescent="0.3">
      <c r="A90" s="66"/>
      <c r="B90" s="66" t="s">
        <v>379</v>
      </c>
      <c r="J90" s="7"/>
      <c r="N90" s="8"/>
      <c r="R90" s="57" t="s">
        <v>548</v>
      </c>
      <c r="S90" s="58"/>
      <c r="T90" s="58"/>
      <c r="U90" s="58"/>
      <c r="V90" s="58"/>
      <c r="W90" s="58"/>
      <c r="X90" s="58"/>
      <c r="Y90" s="58"/>
      <c r="Z90" s="59"/>
      <c r="AB90">
        <f>IF(J90="",0,IF(J90="ja",1,2))</f>
        <v>0</v>
      </c>
    </row>
    <row r="91" spans="1:28" x14ac:dyDescent="0.3">
      <c r="A91" s="66"/>
      <c r="B91" s="66" t="s">
        <v>380</v>
      </c>
      <c r="J91" s="7"/>
      <c r="N91" s="8"/>
      <c r="R91" s="57" t="s">
        <v>549</v>
      </c>
      <c r="S91" s="58"/>
      <c r="T91" s="58"/>
      <c r="U91" s="58"/>
      <c r="V91" s="58"/>
      <c r="W91" s="58"/>
      <c r="X91" s="58"/>
      <c r="Y91" s="58"/>
      <c r="Z91" s="59"/>
      <c r="AB91">
        <f>IF(J91="",0,IF(J91="ja",1,2))</f>
        <v>0</v>
      </c>
    </row>
    <row r="92" spans="1:28" ht="13.8" thickBot="1" x14ac:dyDescent="0.35">
      <c r="A92" s="66"/>
      <c r="B92" s="66" t="s">
        <v>381</v>
      </c>
      <c r="J92" s="7"/>
      <c r="N92" s="6"/>
      <c r="R92" s="57" t="s">
        <v>550</v>
      </c>
      <c r="S92" s="58"/>
      <c r="T92" s="58"/>
      <c r="U92" s="58"/>
      <c r="V92" s="58"/>
      <c r="W92" s="58"/>
      <c r="X92" s="58"/>
      <c r="Y92" s="58"/>
      <c r="Z92" s="59"/>
      <c r="AB92">
        <f t="shared" si="3"/>
        <v>0</v>
      </c>
    </row>
    <row r="93" spans="1:28" x14ac:dyDescent="0.3">
      <c r="B93" s="23"/>
      <c r="R93" s="67" t="s">
        <v>583</v>
      </c>
      <c r="S93" s="61"/>
      <c r="T93" s="61"/>
      <c r="U93" s="61"/>
      <c r="V93" s="61"/>
      <c r="W93" s="61"/>
      <c r="X93" s="61"/>
      <c r="Y93" s="61"/>
      <c r="Z93" s="62"/>
    </row>
    <row r="95" spans="1:28" s="25" customFormat="1" ht="13.8" thickBot="1" x14ac:dyDescent="0.35">
      <c r="A95" s="24" t="s">
        <v>62</v>
      </c>
      <c r="O95" s="26"/>
      <c r="AA95" s="27"/>
    </row>
    <row r="96" spans="1:28" x14ac:dyDescent="0.3">
      <c r="A96" s="1" t="s">
        <v>325</v>
      </c>
      <c r="N96" s="5" t="str">
        <f>IF(AA51=1,"Niet inlaten",IF(AA51=2,"Inlaat is geen probleem",IF(AA51=3,"Aandachtspunt","")))</f>
        <v/>
      </c>
      <c r="Q96" s="12" t="s">
        <v>209</v>
      </c>
      <c r="R96" s="13"/>
      <c r="S96" s="13"/>
      <c r="T96" s="14"/>
      <c r="V96" s="54" t="s">
        <v>382</v>
      </c>
      <c r="W96" s="55"/>
      <c r="X96" s="55"/>
      <c r="Y96" s="55"/>
      <c r="Z96" s="56"/>
      <c r="AB96" t="s">
        <v>330</v>
      </c>
    </row>
    <row r="97" spans="1:28" ht="13.8" thickBot="1" x14ac:dyDescent="0.35">
      <c r="A97" s="1" t="s">
        <v>339</v>
      </c>
      <c r="N97" s="85"/>
      <c r="Q97" s="15"/>
      <c r="R97" t="s">
        <v>330</v>
      </c>
      <c r="T97" s="16"/>
      <c r="V97" s="57" t="s">
        <v>383</v>
      </c>
      <c r="W97" s="58"/>
      <c r="X97" s="58"/>
      <c r="Y97" s="58"/>
      <c r="Z97" s="59"/>
      <c r="AB97" t="s">
        <v>333</v>
      </c>
    </row>
    <row r="98" spans="1:28" x14ac:dyDescent="0.3">
      <c r="A98" s="1"/>
      <c r="Q98" s="17"/>
      <c r="R98" t="s">
        <v>333</v>
      </c>
      <c r="T98" s="16"/>
      <c r="V98" s="57" t="s">
        <v>384</v>
      </c>
      <c r="W98" s="58"/>
      <c r="X98" s="58"/>
      <c r="Y98" s="58"/>
      <c r="Z98" s="59"/>
    </row>
    <row r="99" spans="1:28" ht="13.8" thickBot="1" x14ac:dyDescent="0.35">
      <c r="A99" s="1"/>
      <c r="Q99" s="18"/>
      <c r="R99" s="19" t="s">
        <v>335</v>
      </c>
      <c r="S99" s="19"/>
      <c r="T99" s="20"/>
      <c r="V99" s="57" t="s">
        <v>559</v>
      </c>
      <c r="W99" s="58"/>
      <c r="X99" s="58"/>
      <c r="Y99" s="58"/>
      <c r="Z99" s="59"/>
    </row>
    <row r="100" spans="1:28" s="81" customFormat="1" ht="13.8" thickBot="1" x14ac:dyDescent="0.35">
      <c r="A100" s="82"/>
      <c r="V100" s="146" t="s">
        <v>584</v>
      </c>
      <c r="W100" s="147"/>
      <c r="X100" s="147"/>
      <c r="Y100" s="147"/>
      <c r="Z100" s="148"/>
    </row>
    <row r="101" spans="1:28" ht="13.8" thickTop="1" x14ac:dyDescent="0.3">
      <c r="A101" s="1"/>
    </row>
    <row r="102" spans="1:28" s="25" customFormat="1" ht="13.8" thickBot="1" x14ac:dyDescent="0.35">
      <c r="A102" s="24" t="s">
        <v>63</v>
      </c>
      <c r="O102" s="26"/>
      <c r="AA102" s="27"/>
    </row>
    <row r="103" spans="1:28" ht="13.8" thickBot="1" x14ac:dyDescent="0.35">
      <c r="A103" t="s">
        <v>477</v>
      </c>
      <c r="N103" s="89"/>
      <c r="U103" s="54" t="s">
        <v>385</v>
      </c>
      <c r="V103" s="55"/>
      <c r="W103" s="55"/>
      <c r="X103" s="55"/>
      <c r="Y103" s="55"/>
      <c r="Z103" s="56"/>
      <c r="AB103" t="s">
        <v>263</v>
      </c>
    </row>
    <row r="104" spans="1:28" x14ac:dyDescent="0.3">
      <c r="U104" s="57" t="s">
        <v>386</v>
      </c>
      <c r="V104" s="58"/>
      <c r="W104" s="58"/>
      <c r="X104" s="58"/>
      <c r="Y104" s="58"/>
      <c r="Z104" s="59"/>
      <c r="AB104" t="s">
        <v>265</v>
      </c>
    </row>
    <row r="105" spans="1:28" x14ac:dyDescent="0.3">
      <c r="U105" s="57" t="s">
        <v>588</v>
      </c>
      <c r="V105" s="58"/>
      <c r="W105" s="58"/>
      <c r="X105" s="58"/>
      <c r="Y105" s="58"/>
      <c r="Z105" s="59"/>
      <c r="AB105" t="s">
        <v>268</v>
      </c>
    </row>
    <row r="106" spans="1:28" x14ac:dyDescent="0.3">
      <c r="U106" s="57" t="s">
        <v>589</v>
      </c>
      <c r="V106" s="58"/>
      <c r="W106" s="58"/>
      <c r="X106" s="58"/>
      <c r="Y106" s="58"/>
      <c r="Z106" s="59"/>
      <c r="AB106" t="s">
        <v>270</v>
      </c>
    </row>
    <row r="107" spans="1:28" x14ac:dyDescent="0.3">
      <c r="U107" s="80" t="s">
        <v>590</v>
      </c>
      <c r="V107" s="61"/>
      <c r="W107" s="61"/>
      <c r="X107" s="61"/>
      <c r="Y107" s="61"/>
      <c r="Z107" s="62"/>
    </row>
  </sheetData>
  <conditionalFormatting sqref="K38">
    <cfRule type="expression" dxfId="875" priority="4">
      <formula>$K$38="Geen reden om in te laten"</formula>
    </cfRule>
    <cfRule type="expression" dxfId="874" priority="5">
      <formula>$K$38="Mogelijke reden om in te laten"</formula>
    </cfRule>
    <cfRule type="expression" dxfId="873" priority="6">
      <formula>$K$38="Sterke reden om in te laten"</formula>
    </cfRule>
  </conditionalFormatting>
  <conditionalFormatting sqref="K39">
    <cfRule type="expression" dxfId="872" priority="1">
      <formula>$K$39="Geen reden om in te laten"</formula>
    </cfRule>
    <cfRule type="expression" dxfId="871" priority="2">
      <formula>$K$39="Mogelijke reden om in te laten"</formula>
    </cfRule>
    <cfRule type="expression" dxfId="870" priority="3">
      <formula>$K$39="Sterke reden om in te laten"</formula>
    </cfRule>
  </conditionalFormatting>
  <conditionalFormatting sqref="M6">
    <cfRule type="expression" dxfId="869" priority="57">
      <formula>$K$6=""</formula>
    </cfRule>
    <cfRule type="expression" dxfId="868" priority="62">
      <formula>$K$6="ja"</formula>
    </cfRule>
    <cfRule type="expression" dxfId="867" priority="63">
      <formula>$K$6="nee"</formula>
    </cfRule>
  </conditionalFormatting>
  <conditionalFormatting sqref="M7">
    <cfRule type="expression" dxfId="866" priority="56">
      <formula>$K$7=""</formula>
    </cfRule>
    <cfRule type="expression" dxfId="865" priority="60">
      <formula>$K$7="ja"</formula>
    </cfRule>
    <cfRule type="expression" dxfId="864" priority="61">
      <formula>$K$7="nee"</formula>
    </cfRule>
  </conditionalFormatting>
  <conditionalFormatting sqref="M10">
    <cfRule type="expression" dxfId="863" priority="58">
      <formula>$K$10="nee"</formula>
    </cfRule>
    <cfRule type="expression" dxfId="862" priority="59">
      <formula>$K$10="ja"</formula>
    </cfRule>
  </conditionalFormatting>
  <conditionalFormatting sqref="M11">
    <cfRule type="expression" dxfId="861" priority="54">
      <formula>$K$11="nee"</formula>
    </cfRule>
    <cfRule type="expression" dxfId="860" priority="55">
      <formula>$K$11="ja"</formula>
    </cfRule>
  </conditionalFormatting>
  <conditionalFormatting sqref="M12">
    <cfRule type="expression" dxfId="859" priority="52">
      <formula>$K$12="nee"</formula>
    </cfRule>
    <cfRule type="expression" dxfId="858" priority="53">
      <formula>$K$12="ja"</formula>
    </cfRule>
  </conditionalFormatting>
  <conditionalFormatting sqref="M13">
    <cfRule type="expression" dxfId="857" priority="46">
      <formula>$K$13="nee"</formula>
    </cfRule>
    <cfRule type="expression" dxfId="856" priority="47">
      <formula>$K$13="ja"</formula>
    </cfRule>
  </conditionalFormatting>
  <conditionalFormatting sqref="M14">
    <cfRule type="expression" dxfId="855" priority="44">
      <formula>$K$14="nee"</formula>
    </cfRule>
    <cfRule type="expression" dxfId="854" priority="45">
      <formula>$K$14="ja"</formula>
    </cfRule>
  </conditionalFormatting>
  <conditionalFormatting sqref="M17">
    <cfRule type="expression" dxfId="853" priority="48">
      <formula>$K$17="ja"</formula>
    </cfRule>
    <cfRule type="expression" dxfId="852" priority="49">
      <formula>$K$17="nee"</formula>
    </cfRule>
  </conditionalFormatting>
  <conditionalFormatting sqref="M19">
    <cfRule type="expression" dxfId="851" priority="50">
      <formula>$K$19="ja"</formula>
    </cfRule>
    <cfRule type="expression" dxfId="850" priority="51">
      <formula>$K$19="nee"</formula>
    </cfRule>
  </conditionalFormatting>
  <conditionalFormatting sqref="N51">
    <cfRule type="expression" dxfId="849" priority="110">
      <formula>$AA$51=3</formula>
    </cfRule>
    <cfRule type="expression" dxfId="848" priority="111">
      <formula>$AA$51=2</formula>
    </cfRule>
    <cfRule type="expression" dxfId="847" priority="112">
      <formula>$AA$51=1</formula>
    </cfRule>
  </conditionalFormatting>
  <conditionalFormatting sqref="N58">
    <cfRule type="expression" dxfId="846" priority="102">
      <formula>$AA$58=1</formula>
    </cfRule>
    <cfRule type="expression" dxfId="845" priority="103">
      <formula>$AA$58=2</formula>
    </cfRule>
  </conditionalFormatting>
  <conditionalFormatting sqref="N59">
    <cfRule type="expression" dxfId="844" priority="100">
      <formula>$AA$59=2</formula>
    </cfRule>
    <cfRule type="expression" dxfId="843" priority="101">
      <formula>$AA$59=1</formula>
    </cfRule>
  </conditionalFormatting>
  <conditionalFormatting sqref="N62">
    <cfRule type="expression" dxfId="842" priority="108">
      <formula>$AA$62=2</formula>
    </cfRule>
    <cfRule type="expression" dxfId="841" priority="109">
      <formula>$AA$62=1</formula>
    </cfRule>
  </conditionalFormatting>
  <conditionalFormatting sqref="N63">
    <cfRule type="expression" dxfId="840" priority="72">
      <formula>$AA$63=2</formula>
    </cfRule>
    <cfRule type="expression" dxfId="839" priority="73">
      <formula>$AA$63=1</formula>
    </cfRule>
  </conditionalFormatting>
  <conditionalFormatting sqref="N64">
    <cfRule type="expression" dxfId="838" priority="78">
      <formula>$AA$64=2</formula>
    </cfRule>
    <cfRule type="expression" dxfId="837" priority="79">
      <formula>$AA$64=1</formula>
    </cfRule>
  </conditionalFormatting>
  <conditionalFormatting sqref="N65">
    <cfRule type="expression" dxfId="836" priority="76">
      <formula>$AA$65=2</formula>
    </cfRule>
    <cfRule type="expression" dxfId="835" priority="77">
      <formula>$AA$65=1</formula>
    </cfRule>
  </conditionalFormatting>
  <conditionalFormatting sqref="N66">
    <cfRule type="expression" dxfId="834" priority="74">
      <formula>$AA$66=2</formula>
    </cfRule>
    <cfRule type="expression" dxfId="833" priority="75">
      <formula>$AA$66=1</formula>
    </cfRule>
  </conditionalFormatting>
  <conditionalFormatting sqref="N69">
    <cfRule type="expression" dxfId="832" priority="98">
      <formula>$AA$69=2</formula>
    </cfRule>
    <cfRule type="expression" dxfId="831" priority="99">
      <formula>$AA$69=1</formula>
    </cfRule>
  </conditionalFormatting>
  <conditionalFormatting sqref="N70">
    <cfRule type="expression" dxfId="830" priority="96">
      <formula>$AA$70=2</formula>
    </cfRule>
    <cfRule type="expression" dxfId="829" priority="97">
      <formula>$AA$70=1</formula>
    </cfRule>
  </conditionalFormatting>
  <conditionalFormatting sqref="N71">
    <cfRule type="expression" dxfId="828" priority="94">
      <formula>$AA$71=2</formula>
    </cfRule>
    <cfRule type="expression" dxfId="827" priority="95">
      <formula>$AA$71=1</formula>
    </cfRule>
  </conditionalFormatting>
  <conditionalFormatting sqref="N74">
    <cfRule type="expression" dxfId="826" priority="92">
      <formula>$AA$74=2</formula>
    </cfRule>
    <cfRule type="expression" dxfId="825" priority="93">
      <formula>$AA$74=1</formula>
    </cfRule>
  </conditionalFormatting>
  <conditionalFormatting sqref="N75">
    <cfRule type="expression" dxfId="824" priority="106">
      <formula>$AA$75=2</formula>
    </cfRule>
    <cfRule type="expression" dxfId="823" priority="107">
      <formula>$AA$75=1</formula>
    </cfRule>
  </conditionalFormatting>
  <conditionalFormatting sqref="N81">
    <cfRule type="expression" dxfId="822" priority="104">
      <formula>$AB$81=2</formula>
    </cfRule>
    <cfRule type="expression" dxfId="821" priority="105">
      <formula>$AB$81=1</formula>
    </cfRule>
  </conditionalFormatting>
  <conditionalFormatting sqref="N84">
    <cfRule type="expression" dxfId="820" priority="82">
      <formula>$AB$84=2</formula>
    </cfRule>
    <cfRule type="expression" dxfId="819" priority="83">
      <formula>$AB$84=1</formula>
    </cfRule>
  </conditionalFormatting>
  <conditionalFormatting sqref="N85">
    <cfRule type="expression" dxfId="818" priority="25">
      <formula>$AB$85=2</formula>
    </cfRule>
    <cfRule type="expression" dxfId="817" priority="26">
      <formula>$AB$85=1</formula>
    </cfRule>
  </conditionalFormatting>
  <conditionalFormatting sqref="N88">
    <cfRule type="expression" dxfId="816" priority="90">
      <formula>$AB$88=2</formula>
    </cfRule>
    <cfRule type="expression" dxfId="815" priority="91">
      <formula>$AB$88=1</formula>
    </cfRule>
  </conditionalFormatting>
  <conditionalFormatting sqref="N89">
    <cfRule type="expression" dxfId="814" priority="80">
      <formula>$AA$89=2</formula>
    </cfRule>
    <cfRule type="expression" dxfId="813" priority="81">
      <formula>$AA$89=1</formula>
    </cfRule>
  </conditionalFormatting>
  <conditionalFormatting sqref="N90">
    <cfRule type="expression" dxfId="812" priority="88">
      <formula>$AB$90=2</formula>
    </cfRule>
    <cfRule type="expression" dxfId="811" priority="89">
      <formula>$AB$90=1</formula>
    </cfRule>
  </conditionalFormatting>
  <conditionalFormatting sqref="N91">
    <cfRule type="expression" dxfId="810" priority="86">
      <formula>$AB$91=2</formula>
    </cfRule>
    <cfRule type="expression" dxfId="809" priority="87">
      <formula>$AB$91=1</formula>
    </cfRule>
  </conditionalFormatting>
  <conditionalFormatting sqref="N92">
    <cfRule type="expression" dxfId="808" priority="84">
      <formula>$AB$92=2</formula>
    </cfRule>
    <cfRule type="expression" dxfId="807" priority="85">
      <formula>$AB$92=1</formula>
    </cfRule>
  </conditionalFormatting>
  <conditionalFormatting sqref="N96">
    <cfRule type="expression" dxfId="806" priority="35">
      <formula>$AA$51=1</formula>
    </cfRule>
    <cfRule type="expression" dxfId="805" priority="36">
      <formula>$AA$51=2</formula>
    </cfRule>
    <cfRule type="expression" dxfId="804" priority="37">
      <formula>$AA$51=3</formula>
    </cfRule>
  </conditionalFormatting>
  <conditionalFormatting sqref="N97">
    <cfRule type="expression" dxfId="803" priority="27">
      <formula>$N$97=$AB$97</formula>
    </cfRule>
    <cfRule type="expression" dxfId="802" priority="28">
      <formula>$N$97=$AB$96</formula>
    </cfRule>
  </conditionalFormatting>
  <conditionalFormatting sqref="N103">
    <cfRule type="expression" dxfId="801" priority="29">
      <formula>$N$103=$AB$106</formula>
    </cfRule>
    <cfRule type="expression" dxfId="800" priority="30">
      <formula>$N$103=$AB$105</formula>
    </cfRule>
    <cfRule type="expression" dxfId="799" priority="31">
      <formula>$N$103=$AB$104</formula>
    </cfRule>
    <cfRule type="expression" dxfId="798" priority="32">
      <formula>$N$103=$AB$103</formula>
    </cfRule>
  </conditionalFormatting>
  <conditionalFormatting sqref="P58">
    <cfRule type="expression" dxfId="797" priority="23">
      <formula>$P$58="voldoet"</formula>
    </cfRule>
    <cfRule type="expression" dxfId="796" priority="24">
      <formula>$P$58="voldoet niet"</formula>
    </cfRule>
  </conditionalFormatting>
  <conditionalFormatting sqref="P59">
    <cfRule type="expression" dxfId="795" priority="21">
      <formula>$P$59="voldoet"</formula>
    </cfRule>
    <cfRule type="expression" dxfId="794" priority="22">
      <formula>$P$59="voldoet niet"</formula>
    </cfRule>
  </conditionalFormatting>
  <conditionalFormatting sqref="P63">
    <cfRule type="expression" dxfId="793" priority="19">
      <formula>$P$63="voldoet niet"</formula>
    </cfRule>
    <cfRule type="expression" dxfId="792" priority="20">
      <formula>$P$63="voldoet"</formula>
    </cfRule>
  </conditionalFormatting>
  <conditionalFormatting sqref="P69">
    <cfRule type="expression" dxfId="791" priority="17">
      <formula>$P$69="voldoet niet"</formula>
    </cfRule>
    <cfRule type="expression" dxfId="790" priority="18">
      <formula>$P$69="voldoet"</formula>
    </cfRule>
  </conditionalFormatting>
  <conditionalFormatting sqref="P70">
    <cfRule type="expression" dxfId="789" priority="15">
      <formula>$P$70="voldoet niet"</formula>
    </cfRule>
    <cfRule type="expression" dxfId="788" priority="16">
      <formula>$P$70="voldoet"</formula>
    </cfRule>
  </conditionalFormatting>
  <conditionalFormatting sqref="P71">
    <cfRule type="expression" dxfId="787" priority="13">
      <formula>$P$71="voldoet niet"</formula>
    </cfRule>
    <cfRule type="expression" dxfId="786" priority="14">
      <formula>$P$71="voldoet"</formula>
    </cfRule>
  </conditionalFormatting>
  <conditionalFormatting sqref="P74">
    <cfRule type="expression" dxfId="785" priority="11">
      <formula>$P$74="voldoet niet"</formula>
    </cfRule>
    <cfRule type="expression" dxfId="784" priority="12">
      <formula>$P$74="voldoet"</formula>
    </cfRule>
  </conditionalFormatting>
  <conditionalFormatting sqref="P75">
    <cfRule type="expression" dxfId="783" priority="9">
      <formula>$P$75="voldoet niet"</formula>
    </cfRule>
    <cfRule type="expression" dxfId="782" priority="10">
      <formula>$P$75="voldoet"</formula>
    </cfRule>
  </conditionalFormatting>
  <conditionalFormatting sqref="P78">
    <cfRule type="expression" dxfId="781" priority="7">
      <formula>$P$78="voldoet niet"</formula>
    </cfRule>
    <cfRule type="expression" dxfId="780" priority="8">
      <formula>$P$78="voldoet"</formula>
    </cfRule>
  </conditionalFormatting>
  <dataValidations count="11">
    <dataValidation type="list" errorStyle="warning" showErrorMessage="1" sqref="K12:K14 K6:K7 K19 K17 K10 K22 K24:K34" xr:uid="{38211819-3A67-4516-B3A0-E2369B8DA173}">
      <formula1>$AA$6:$AA$7</formula1>
    </dataValidation>
    <dataValidation type="list" errorStyle="warning" allowBlank="1" showErrorMessage="1" sqref="K11" xr:uid="{0F97A9D8-A14A-4E1C-AE5F-E80BD6E41788}">
      <formula1>$AA$6:$AA$7</formula1>
    </dataValidation>
    <dataValidation errorStyle="warning" showErrorMessage="1" sqref="K18 K41:K43 K35:K36 K23" xr:uid="{A18C9213-030E-4CBC-BB01-9FEE07DB40A5}"/>
    <dataValidation type="list" allowBlank="1" showInputMessage="1" showErrorMessage="1" sqref="K47" xr:uid="{DEB3F9E3-1941-478A-B18A-DBCD4730BE46}">
      <formula1>$AA$17:$AA$21</formula1>
    </dataValidation>
    <dataValidation type="list" allowBlank="1" showInputMessage="1" showErrorMessage="1" sqref="K48 K50" xr:uid="{4153A9EA-55AB-40D3-BA52-7034C834A647}">
      <formula1>$AA$32:$AA$34</formula1>
    </dataValidation>
    <dataValidation type="list" allowBlank="1" showInputMessage="1" showErrorMessage="1" sqref="J78 J81 J90:J92 J84:J85" xr:uid="{FC03DC58-2B28-4421-9CC9-077D0998424A}">
      <formula1>$AA$6:$AA$7</formula1>
    </dataValidation>
    <dataValidation type="list" errorStyle="warning" showErrorMessage="1" sqref="K46" xr:uid="{23C70793-2347-4AC4-9458-20E34538E27C}">
      <formula1>$AB$45:$AB$50</formula1>
    </dataValidation>
    <dataValidation type="list" allowBlank="1" showInputMessage="1" showErrorMessage="1" sqref="N103" xr:uid="{23042A24-5AB3-419B-8847-315E9F4B6FF1}">
      <formula1>$AB$103:$AB$106</formula1>
    </dataValidation>
    <dataValidation type="list" allowBlank="1" showInputMessage="1" showErrorMessage="1" sqref="N97" xr:uid="{C64759C7-D96F-4DF2-93EB-786AF1A31E19}">
      <formula1>$AB$96:$AB$97</formula1>
    </dataValidation>
    <dataValidation type="list" allowBlank="1" showInputMessage="1" showErrorMessage="1" sqref="K55" xr:uid="{D4213D62-5350-4838-818C-99A491699E12}">
      <formula1>$AB$22:$AB$31</formula1>
    </dataValidation>
    <dataValidation type="list" allowBlank="1" showInputMessage="1" showErrorMessage="1" sqref="K38:K39" xr:uid="{FBF9DE2C-11A1-460E-BFDA-E4807F12CAB8}">
      <formula1>$P$12:$P$14</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88DD2-322B-4A56-8630-EB552B0AE7FF}">
  <dimension ref="A1:L6"/>
  <sheetViews>
    <sheetView workbookViewId="0"/>
  </sheetViews>
  <sheetFormatPr defaultRowHeight="13.2" x14ac:dyDescent="0.3"/>
  <cols>
    <col min="1" max="1" width="37.625" customWidth="1"/>
  </cols>
  <sheetData>
    <row r="1" spans="1:12" ht="19.2" x14ac:dyDescent="0.45">
      <c r="A1" s="36" t="s">
        <v>422</v>
      </c>
    </row>
    <row r="5" spans="1:12" x14ac:dyDescent="0.3">
      <c r="A5" s="54" t="s">
        <v>423</v>
      </c>
      <c r="B5" s="55"/>
      <c r="C5" s="55"/>
      <c r="D5" s="55"/>
      <c r="E5" s="55"/>
      <c r="F5" s="55"/>
      <c r="G5" s="55"/>
      <c r="H5" s="55"/>
      <c r="I5" s="55"/>
      <c r="J5" s="55"/>
      <c r="K5" s="55"/>
      <c r="L5" s="56"/>
    </row>
    <row r="6" spans="1:12" x14ac:dyDescent="0.3">
      <c r="A6" s="67" t="s">
        <v>424</v>
      </c>
      <c r="B6" s="61"/>
      <c r="C6" s="61"/>
      <c r="D6" s="61"/>
      <c r="E6" s="61"/>
      <c r="F6" s="61"/>
      <c r="G6" s="61"/>
      <c r="H6" s="61"/>
      <c r="I6" s="61"/>
      <c r="J6" s="61"/>
      <c r="K6" s="61"/>
      <c r="L6" s="6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F5CCE-260C-42C4-989B-E67006367672}">
  <dimension ref="A1:AM100"/>
  <sheetViews>
    <sheetView workbookViewId="0"/>
  </sheetViews>
  <sheetFormatPr defaultRowHeight="13.2" x14ac:dyDescent="0.3"/>
  <cols>
    <col min="1" max="1" width="37.5" customWidth="1"/>
    <col min="9" max="9" width="11.5" customWidth="1"/>
    <col min="12" max="12" width="11.625" customWidth="1"/>
    <col min="13" max="13" width="12.875" customWidth="1"/>
    <col min="17" max="17" width="12.625" customWidth="1"/>
    <col min="18" max="18" width="13.125" customWidth="1"/>
    <col min="28" max="29" width="0" hidden="1" customWidth="1"/>
    <col min="30" max="30" width="12.5" hidden="1" customWidth="1"/>
    <col min="31" max="31" width="0" hidden="1" customWidth="1"/>
  </cols>
  <sheetData>
    <row r="1" spans="1:39" ht="19.2" x14ac:dyDescent="0.45">
      <c r="A1" s="36" t="s">
        <v>425</v>
      </c>
    </row>
    <row r="2" spans="1:39" ht="19.2" x14ac:dyDescent="0.45">
      <c r="A2" s="36"/>
      <c r="N2" s="87" t="s">
        <v>275</v>
      </c>
      <c r="O2" s="88"/>
      <c r="P2" s="88"/>
      <c r="Q2" s="88"/>
      <c r="R2" s="88"/>
      <c r="S2" s="88"/>
      <c r="T2" s="88"/>
      <c r="U2" s="88"/>
      <c r="V2" s="88"/>
      <c r="W2" s="64"/>
      <c r="X2" s="64"/>
      <c r="Y2" s="64"/>
      <c r="Z2" s="64"/>
      <c r="AA2" s="64"/>
      <c r="AB2" s="64"/>
      <c r="AC2" s="64"/>
      <c r="AD2" s="64"/>
      <c r="AE2" s="64"/>
      <c r="AF2" s="64"/>
      <c r="AG2" s="64"/>
      <c r="AH2" s="64"/>
      <c r="AI2" s="64"/>
      <c r="AJ2" s="64"/>
      <c r="AK2" s="64"/>
      <c r="AL2" s="64"/>
      <c r="AM2" s="65"/>
    </row>
    <row r="3" spans="1:39" x14ac:dyDescent="0.3">
      <c r="K3" s="41"/>
      <c r="N3" s="42"/>
    </row>
    <row r="4" spans="1:39" s="10" customFormat="1" x14ac:dyDescent="0.3">
      <c r="A4" s="22" t="s">
        <v>276</v>
      </c>
    </row>
    <row r="5" spans="1:39" ht="13.8" thickBot="1" x14ac:dyDescent="0.35">
      <c r="A5" s="45" t="s">
        <v>426</v>
      </c>
      <c r="J5" s="21" t="s">
        <v>278</v>
      </c>
      <c r="M5" s="2" t="s">
        <v>279</v>
      </c>
    </row>
    <row r="6" spans="1:39" x14ac:dyDescent="0.3">
      <c r="A6" s="2" t="s">
        <v>411</v>
      </c>
      <c r="K6" s="7"/>
      <c r="M6" s="37"/>
      <c r="O6" s="54" t="s">
        <v>281</v>
      </c>
      <c r="P6" s="55"/>
      <c r="Q6" s="55"/>
      <c r="R6" s="55"/>
      <c r="S6" s="55"/>
      <c r="T6" s="55"/>
      <c r="U6" s="55"/>
      <c r="V6" s="55"/>
      <c r="W6" s="55"/>
      <c r="X6" s="55"/>
      <c r="Y6" s="56"/>
      <c r="AB6" t="s">
        <v>231</v>
      </c>
    </row>
    <row r="7" spans="1:39" ht="13.8" thickBot="1" x14ac:dyDescent="0.35">
      <c r="A7" s="2" t="s">
        <v>412</v>
      </c>
      <c r="K7" s="7"/>
      <c r="M7" s="38"/>
      <c r="O7" s="57" t="s">
        <v>283</v>
      </c>
      <c r="P7" s="58"/>
      <c r="Q7" s="58"/>
      <c r="R7" s="58"/>
      <c r="S7" s="58"/>
      <c r="T7" s="58"/>
      <c r="U7" s="58"/>
      <c r="V7" s="58"/>
      <c r="W7" s="58"/>
      <c r="X7" s="58"/>
      <c r="Y7" s="59"/>
      <c r="AB7" t="s">
        <v>232</v>
      </c>
    </row>
    <row r="8" spans="1:39" x14ac:dyDescent="0.3">
      <c r="O8" s="57" t="s">
        <v>490</v>
      </c>
      <c r="P8" s="58"/>
      <c r="Q8" s="58"/>
      <c r="R8" s="58"/>
      <c r="S8" s="58"/>
      <c r="T8" s="58"/>
      <c r="U8" s="58"/>
      <c r="V8" s="58"/>
      <c r="W8" s="58"/>
      <c r="X8" s="58"/>
      <c r="Y8" s="59"/>
    </row>
    <row r="9" spans="1:39" ht="13.8" thickBot="1" x14ac:dyDescent="0.35">
      <c r="A9" s="45" t="s">
        <v>413</v>
      </c>
      <c r="O9" s="67" t="s">
        <v>491</v>
      </c>
      <c r="P9" s="61"/>
      <c r="Q9" s="61"/>
      <c r="R9" s="61"/>
      <c r="S9" s="61"/>
      <c r="T9" s="61"/>
      <c r="U9" s="61"/>
      <c r="V9" s="61"/>
      <c r="W9" s="61"/>
      <c r="X9" s="61"/>
      <c r="Y9" s="62"/>
    </row>
    <row r="10" spans="1:39" ht="13.8" thickBot="1" x14ac:dyDescent="0.35">
      <c r="A10" s="2" t="s">
        <v>496</v>
      </c>
      <c r="K10" s="7"/>
      <c r="M10" s="5"/>
    </row>
    <row r="11" spans="1:39" x14ac:dyDescent="0.3">
      <c r="A11" s="2" t="s">
        <v>497</v>
      </c>
      <c r="K11" s="7"/>
      <c r="M11" s="8"/>
      <c r="O11" s="12" t="s">
        <v>209</v>
      </c>
      <c r="P11" s="13"/>
      <c r="Q11" s="13"/>
      <c r="R11" s="13"/>
      <c r="S11" s="14"/>
    </row>
    <row r="12" spans="1:39" x14ac:dyDescent="0.3">
      <c r="A12" s="2" t="s">
        <v>498</v>
      </c>
      <c r="K12" s="7"/>
      <c r="M12" s="8"/>
      <c r="O12" s="15"/>
      <c r="P12" t="s">
        <v>286</v>
      </c>
      <c r="S12" s="16"/>
    </row>
    <row r="13" spans="1:39" x14ac:dyDescent="0.3">
      <c r="A13" s="2" t="s">
        <v>291</v>
      </c>
      <c r="K13" s="7"/>
      <c r="M13" s="8"/>
      <c r="O13" s="17"/>
      <c r="P13" t="s">
        <v>287</v>
      </c>
      <c r="S13" s="16"/>
    </row>
    <row r="14" spans="1:39" ht="13.8" thickBot="1" x14ac:dyDescent="0.35">
      <c r="A14" s="2" t="s">
        <v>291</v>
      </c>
      <c r="K14" s="7"/>
      <c r="M14" s="6"/>
      <c r="O14" s="69"/>
      <c r="P14" s="19" t="s">
        <v>289</v>
      </c>
      <c r="Q14" s="19"/>
      <c r="R14" s="19"/>
      <c r="S14" s="20"/>
    </row>
    <row r="16" spans="1:39" ht="13.8" thickBot="1" x14ac:dyDescent="0.35">
      <c r="A16" s="2" t="s">
        <v>525</v>
      </c>
    </row>
    <row r="17" spans="1:25" ht="13.8" thickBot="1" x14ac:dyDescent="0.35">
      <c r="A17" t="s">
        <v>427</v>
      </c>
      <c r="J17" s="1"/>
      <c r="K17" s="7"/>
      <c r="M17" s="9"/>
    </row>
    <row r="18" spans="1:25" ht="13.8" thickBot="1" x14ac:dyDescent="0.35"/>
    <row r="19" spans="1:25" ht="13.8" thickBot="1" x14ac:dyDescent="0.35">
      <c r="A19" t="s">
        <v>428</v>
      </c>
      <c r="K19" s="7"/>
      <c r="M19" s="9"/>
    </row>
    <row r="20" spans="1:25" x14ac:dyDescent="0.3">
      <c r="A20" s="1"/>
    </row>
    <row r="21" spans="1:25" s="10" customFormat="1" ht="13.8" thickBot="1" x14ac:dyDescent="0.35">
      <c r="A21" s="22" t="s">
        <v>298</v>
      </c>
    </row>
    <row r="22" spans="1:25" ht="13.8" thickBot="1" x14ac:dyDescent="0.35">
      <c r="A22" t="s">
        <v>300</v>
      </c>
      <c r="B22" t="s">
        <v>301</v>
      </c>
      <c r="K22" s="7"/>
      <c r="M22" s="9" t="str">
        <f>IF(K22="","",IF(K22="ja","Sterke / mogelijke reden om in te laten","Geen reden om in te laten"))</f>
        <v/>
      </c>
    </row>
    <row r="23" spans="1:25" ht="13.8" thickBot="1" x14ac:dyDescent="0.35">
      <c r="C23" t="s">
        <v>302</v>
      </c>
      <c r="M23" t="str">
        <f t="shared" ref="M23:M34" si="0">IF(K23="","",IF(K23="ja","Sterke / mogelijke reden om in te laten","Geen reden om in te laten"))</f>
        <v/>
      </c>
      <c r="Q23" s="54" t="s">
        <v>303</v>
      </c>
      <c r="R23" s="55"/>
      <c r="S23" s="55"/>
      <c r="T23" s="55"/>
      <c r="U23" s="55"/>
      <c r="V23" s="55"/>
      <c r="W23" s="55"/>
      <c r="X23" s="55"/>
      <c r="Y23" s="56"/>
    </row>
    <row r="24" spans="1:25" x14ac:dyDescent="0.3">
      <c r="B24" t="s">
        <v>528</v>
      </c>
      <c r="K24" s="7"/>
      <c r="M24" s="5" t="str">
        <f t="shared" si="0"/>
        <v/>
      </c>
      <c r="Q24" s="79" t="s">
        <v>305</v>
      </c>
      <c r="R24" s="58"/>
      <c r="S24" s="58"/>
      <c r="T24" s="58"/>
      <c r="U24" s="58"/>
      <c r="V24" s="58"/>
      <c r="W24" s="58"/>
      <c r="X24" s="58"/>
      <c r="Y24" s="59"/>
    </row>
    <row r="25" spans="1:25" x14ac:dyDescent="0.3">
      <c r="B25" t="s">
        <v>304</v>
      </c>
      <c r="K25" s="7"/>
      <c r="M25" s="8" t="str">
        <f t="shared" si="0"/>
        <v/>
      </c>
      <c r="Q25" s="57" t="s">
        <v>308</v>
      </c>
      <c r="R25" s="58"/>
      <c r="S25" s="58"/>
      <c r="T25" s="58"/>
      <c r="U25" s="58"/>
      <c r="V25" s="58"/>
      <c r="W25" s="58"/>
      <c r="X25" s="58"/>
      <c r="Y25" s="59"/>
    </row>
    <row r="26" spans="1:25" x14ac:dyDescent="0.3">
      <c r="B26" t="s">
        <v>307</v>
      </c>
      <c r="K26" s="7"/>
      <c r="M26" s="8" t="str">
        <f t="shared" si="0"/>
        <v/>
      </c>
      <c r="Q26" s="57" t="s">
        <v>311</v>
      </c>
      <c r="R26" s="58"/>
      <c r="S26" s="58"/>
      <c r="T26" s="58"/>
      <c r="U26" s="58"/>
      <c r="V26" s="58"/>
      <c r="W26" s="58"/>
      <c r="X26" s="58"/>
      <c r="Y26" s="59"/>
    </row>
    <row r="27" spans="1:25" x14ac:dyDescent="0.3">
      <c r="B27" t="s">
        <v>310</v>
      </c>
      <c r="K27" s="7"/>
      <c r="M27" s="8" t="str">
        <f t="shared" si="0"/>
        <v/>
      </c>
      <c r="Q27" s="67" t="s">
        <v>313</v>
      </c>
      <c r="R27" s="61"/>
      <c r="S27" s="61"/>
      <c r="T27" s="61"/>
      <c r="U27" s="61"/>
      <c r="V27" s="61"/>
      <c r="W27" s="61"/>
      <c r="X27" s="61"/>
      <c r="Y27" s="62"/>
    </row>
    <row r="28" spans="1:25" x14ac:dyDescent="0.3">
      <c r="B28" t="s">
        <v>529</v>
      </c>
      <c r="K28" s="7"/>
      <c r="M28" s="8" t="str">
        <f t="shared" si="0"/>
        <v/>
      </c>
    </row>
    <row r="29" spans="1:25" x14ac:dyDescent="0.3">
      <c r="B29" t="s">
        <v>312</v>
      </c>
      <c r="K29" s="7"/>
      <c r="M29" s="8" t="str">
        <f t="shared" si="0"/>
        <v/>
      </c>
    </row>
    <row r="30" spans="1:25" x14ac:dyDescent="0.3">
      <c r="B30" t="s">
        <v>314</v>
      </c>
      <c r="K30" s="7"/>
      <c r="M30" s="8" t="str">
        <f t="shared" si="0"/>
        <v/>
      </c>
    </row>
    <row r="31" spans="1:25" x14ac:dyDescent="0.3">
      <c r="B31" t="s">
        <v>315</v>
      </c>
      <c r="K31" s="7"/>
      <c r="M31" s="8" t="str">
        <f t="shared" si="0"/>
        <v/>
      </c>
    </row>
    <row r="32" spans="1:25" x14ac:dyDescent="0.3">
      <c r="B32" t="s">
        <v>316</v>
      </c>
      <c r="K32" s="7"/>
      <c r="M32" s="8" t="str">
        <f t="shared" si="0"/>
        <v/>
      </c>
    </row>
    <row r="33" spans="1:31" x14ac:dyDescent="0.3">
      <c r="B33" t="s">
        <v>318</v>
      </c>
      <c r="K33" s="7"/>
      <c r="M33" s="8" t="str">
        <f t="shared" si="0"/>
        <v/>
      </c>
    </row>
    <row r="34" spans="1:31" ht="13.8" thickBot="1" x14ac:dyDescent="0.35">
      <c r="B34" t="s">
        <v>320</v>
      </c>
      <c r="K34" s="7"/>
      <c r="M34" s="6" t="str">
        <f t="shared" si="0"/>
        <v/>
      </c>
    </row>
    <row r="37" spans="1:31" s="25" customFormat="1" ht="13.8" thickBot="1" x14ac:dyDescent="0.35">
      <c r="A37" s="24" t="s">
        <v>38</v>
      </c>
      <c r="M37" s="26"/>
      <c r="AA37" s="27"/>
    </row>
    <row r="38" spans="1:31" x14ac:dyDescent="0.3">
      <c r="A38" s="1" t="s">
        <v>276</v>
      </c>
      <c r="K38" s="84"/>
      <c r="M38" s="2"/>
      <c r="O38" s="54" t="s">
        <v>578</v>
      </c>
      <c r="P38" s="55"/>
      <c r="Q38" s="55"/>
      <c r="R38" s="55"/>
      <c r="S38" s="55"/>
      <c r="T38" s="55"/>
      <c r="U38" s="55"/>
      <c r="V38" s="55"/>
      <c r="W38" s="55"/>
      <c r="X38" s="55"/>
      <c r="Y38" s="56"/>
      <c r="AA38" s="78"/>
    </row>
    <row r="39" spans="1:31" ht="13.8" thickBot="1" x14ac:dyDescent="0.35">
      <c r="A39" s="1" t="s">
        <v>298</v>
      </c>
      <c r="K39" s="85"/>
      <c r="M39" s="2"/>
      <c r="O39" s="57" t="s">
        <v>322</v>
      </c>
      <c r="P39" s="58"/>
      <c r="Q39" s="58"/>
      <c r="R39" s="58"/>
      <c r="S39" s="58"/>
      <c r="T39" s="58"/>
      <c r="U39" s="58"/>
      <c r="V39" s="58"/>
      <c r="W39" s="58"/>
      <c r="X39" s="58"/>
      <c r="Y39" s="59"/>
      <c r="AA39" s="78"/>
    </row>
    <row r="40" spans="1:31" x14ac:dyDescent="0.3">
      <c r="A40" s="1"/>
      <c r="M40" s="2"/>
      <c r="O40" s="57" t="s">
        <v>323</v>
      </c>
      <c r="P40" s="58"/>
      <c r="Q40" s="58"/>
      <c r="R40" s="58"/>
      <c r="S40" s="58"/>
      <c r="T40" s="58"/>
      <c r="U40" s="58"/>
      <c r="V40" s="58"/>
      <c r="W40" s="58"/>
      <c r="X40" s="58"/>
      <c r="Y40" s="59"/>
      <c r="AA40" s="78"/>
    </row>
    <row r="41" spans="1:31" x14ac:dyDescent="0.3">
      <c r="O41" s="79" t="s">
        <v>324</v>
      </c>
      <c r="P41" s="58"/>
      <c r="Q41" s="58"/>
      <c r="R41" s="58"/>
      <c r="S41" s="58"/>
      <c r="T41" s="58"/>
      <c r="U41" s="58"/>
      <c r="V41" s="58"/>
      <c r="W41" s="58"/>
      <c r="X41" s="58"/>
      <c r="Y41" s="59"/>
    </row>
    <row r="42" spans="1:31" s="81" customFormat="1" ht="13.8" thickBot="1" x14ac:dyDescent="0.35">
      <c r="O42" s="146" t="s">
        <v>579</v>
      </c>
      <c r="P42" s="147"/>
      <c r="Q42" s="147"/>
      <c r="R42" s="147"/>
      <c r="S42" s="147"/>
      <c r="T42" s="147"/>
      <c r="U42" s="147"/>
      <c r="V42" s="147"/>
      <c r="W42" s="147"/>
      <c r="X42" s="147"/>
      <c r="Y42" s="148"/>
    </row>
    <row r="43" spans="1:31" ht="13.8" thickTop="1" x14ac:dyDescent="0.3"/>
    <row r="44" spans="1:31" s="10" customFormat="1" x14ac:dyDescent="0.3">
      <c r="A44" s="22" t="s">
        <v>325</v>
      </c>
      <c r="O44" s="11"/>
    </row>
    <row r="45" spans="1:31" ht="13.8" thickBot="1" x14ac:dyDescent="0.35">
      <c r="A45" s="1"/>
      <c r="J45" s="21" t="s">
        <v>278</v>
      </c>
      <c r="O45" s="2"/>
      <c r="AC45" t="s">
        <v>326</v>
      </c>
      <c r="AD45" t="s">
        <v>292</v>
      </c>
      <c r="AE45" t="s">
        <v>317</v>
      </c>
    </row>
    <row r="46" spans="1:31" x14ac:dyDescent="0.3">
      <c r="A46" t="s">
        <v>327</v>
      </c>
      <c r="K46" s="7"/>
      <c r="M46" s="54" t="s">
        <v>531</v>
      </c>
      <c r="N46" s="55"/>
      <c r="O46" s="56"/>
      <c r="S46" s="12" t="s">
        <v>209</v>
      </c>
      <c r="T46" s="13"/>
      <c r="U46" s="13"/>
      <c r="V46" s="14"/>
      <c r="AB46">
        <f>IF(K46="kanaalwater",1,IF(K46="rivierwater",2,IF(K46="IJsselmeerwater",3,IF(K46="effluentwater RWZI",4,IF(K46="gebiedseigen water met landbouwinvloed",5,IF(K46="grondwater (overlevingswater)",6,0))))))</f>
        <v>0</v>
      </c>
      <c r="AC46" t="s">
        <v>328</v>
      </c>
      <c r="AD46" t="s">
        <v>294</v>
      </c>
      <c r="AE46" t="s">
        <v>319</v>
      </c>
    </row>
    <row r="47" spans="1:31" x14ac:dyDescent="0.3">
      <c r="A47" t="s">
        <v>329</v>
      </c>
      <c r="K47" s="7"/>
      <c r="M47" s="67" t="s">
        <v>491</v>
      </c>
      <c r="N47" s="61"/>
      <c r="O47" s="62"/>
      <c r="R47" s="34"/>
      <c r="S47" s="15"/>
      <c r="T47" t="s">
        <v>330</v>
      </c>
      <c r="V47" s="16"/>
      <c r="AB47">
        <f>IF(K47="nooit",1,IF(K47="incidenteel",2,IF(K47="regelmatig",3,IF(K47="vaak",4,IF(K47="doorspoelen",5,0)))))</f>
        <v>0</v>
      </c>
      <c r="AC47" t="s">
        <v>331</v>
      </c>
      <c r="AD47" t="s">
        <v>296</v>
      </c>
      <c r="AE47" t="s">
        <v>321</v>
      </c>
    </row>
    <row r="48" spans="1:31" x14ac:dyDescent="0.3">
      <c r="A48" t="s">
        <v>332</v>
      </c>
      <c r="K48" s="7"/>
      <c r="S48" s="17"/>
      <c r="T48" t="s">
        <v>333</v>
      </c>
      <c r="V48" s="16"/>
      <c r="AB48">
        <f>IF(K48="neerslag",1,IF(K48="grondwater",2,IF(K48="inlaatwater",3,0)))</f>
        <v>0</v>
      </c>
      <c r="AC48" t="s">
        <v>334</v>
      </c>
      <c r="AD48" t="s">
        <v>297</v>
      </c>
    </row>
    <row r="49" spans="1:30" ht="13.8" thickBot="1" x14ac:dyDescent="0.35">
      <c r="O49" s="2"/>
      <c r="S49" s="18"/>
      <c r="T49" s="19" t="s">
        <v>335</v>
      </c>
      <c r="U49" s="19"/>
      <c r="V49" s="20"/>
      <c r="AC49" t="s">
        <v>336</v>
      </c>
      <c r="AD49" t="s">
        <v>299</v>
      </c>
    </row>
    <row r="50" spans="1:30" ht="13.8" thickBot="1" x14ac:dyDescent="0.35">
      <c r="O50" s="2" t="s">
        <v>337</v>
      </c>
      <c r="AC50" t="s">
        <v>338</v>
      </c>
    </row>
    <row r="51" spans="1:30" ht="13.8" thickBot="1" x14ac:dyDescent="0.35">
      <c r="O51" s="9"/>
      <c r="AB51">
        <f>IF(OR(OR(AB48=2,AB48=1),OR(AB47=1,AB47=2,AB47=3)),3,IF(OR(AB48=3,OR(AB47=5,AB47=4)),2,0))</f>
        <v>0</v>
      </c>
    </row>
    <row r="53" spans="1:30" s="10" customFormat="1" x14ac:dyDescent="0.3">
      <c r="A53" s="22" t="s">
        <v>339</v>
      </c>
    </row>
    <row r="54" spans="1:30" x14ac:dyDescent="0.3">
      <c r="A54" s="1"/>
      <c r="J54" s="21" t="s">
        <v>278</v>
      </c>
    </row>
    <row r="55" spans="1:30" ht="13.8" thickBot="1" x14ac:dyDescent="0.35">
      <c r="O55" s="2" t="s">
        <v>341</v>
      </c>
      <c r="Q55" s="2"/>
    </row>
    <row r="56" spans="1:30" ht="66.599999999999994" thickBot="1" x14ac:dyDescent="0.35">
      <c r="A56" t="s">
        <v>342</v>
      </c>
      <c r="J56" t="s">
        <v>392</v>
      </c>
      <c r="K56" t="s">
        <v>393</v>
      </c>
      <c r="L56" s="43" t="s">
        <v>629</v>
      </c>
      <c r="M56" s="43" t="s">
        <v>630</v>
      </c>
      <c r="O56" s="2" t="s">
        <v>345</v>
      </c>
      <c r="Q56" s="44" t="s">
        <v>429</v>
      </c>
      <c r="R56" s="44" t="s">
        <v>430</v>
      </c>
      <c r="S56" s="12" t="s">
        <v>209</v>
      </c>
      <c r="T56" s="13"/>
      <c r="U56" s="13"/>
      <c r="V56" s="14"/>
      <c r="AB56" t="s">
        <v>345</v>
      </c>
      <c r="AC56" s="43" t="s">
        <v>429</v>
      </c>
      <c r="AD56" s="43" t="s">
        <v>430</v>
      </c>
    </row>
    <row r="57" spans="1:30" x14ac:dyDescent="0.3">
      <c r="B57" t="s">
        <v>347</v>
      </c>
      <c r="J57" s="7"/>
      <c r="K57" s="7"/>
      <c r="L57">
        <v>0.2</v>
      </c>
      <c r="O57" s="5"/>
      <c r="Q57" s="10" t="str">
        <f>IF(AC57=0,"",IF(AC57=1,"voldoet niet",IF(AC57=2,"voldoet")))</f>
        <v/>
      </c>
      <c r="S57" s="15"/>
      <c r="T57" t="s">
        <v>330</v>
      </c>
      <c r="V57" s="16"/>
      <c r="AB57">
        <f>IF(OR(K57="",J57=""),0,IF(J57&lt;=K57,2,1))</f>
        <v>0</v>
      </c>
      <c r="AC57">
        <f>IF(OR(L57="",J57=""),0,IF(J57&lt;L57,2,1))</f>
        <v>0</v>
      </c>
    </row>
    <row r="58" spans="1:30" ht="13.8" thickBot="1" x14ac:dyDescent="0.35">
      <c r="B58" t="s">
        <v>431</v>
      </c>
      <c r="J58" s="7"/>
      <c r="K58" s="7"/>
      <c r="L58">
        <v>0.1</v>
      </c>
      <c r="O58" s="8"/>
      <c r="Q58" s="10" t="str">
        <f>IF(AC58=0,"",IF(AC58=1,"voldoet niet",IF(AC58=2,"voldoet")))</f>
        <v/>
      </c>
      <c r="S58" s="47"/>
      <c r="T58" s="19" t="s">
        <v>333</v>
      </c>
      <c r="U58" s="19"/>
      <c r="V58" s="20"/>
      <c r="AB58">
        <f>IF(OR(K58="",J58=""),0,IF(J58&lt;=K58,2,1))</f>
        <v>0</v>
      </c>
      <c r="AC58">
        <f>IF(OR(L58="",J58=""),0,IF(J58&lt;L58,2,1))</f>
        <v>0</v>
      </c>
    </row>
    <row r="59" spans="1:30" ht="13.8" thickBot="1" x14ac:dyDescent="0.35">
      <c r="B59" t="s">
        <v>348</v>
      </c>
      <c r="J59" s="7"/>
      <c r="K59" s="7"/>
      <c r="L59">
        <v>2</v>
      </c>
      <c r="O59" s="6"/>
      <c r="Q59" s="10" t="str">
        <f>IF(AC59=0,"",IF(AC59=1,"voldoet niet",IF(AC59=2,"voldoet")))</f>
        <v/>
      </c>
      <c r="AB59">
        <f>IF(OR(K59="",J59=""),0,IF(J59&lt;=K59,2,1))</f>
        <v>0</v>
      </c>
      <c r="AC59">
        <f>IF(OR(L59="",J59=""),0,IF(J59&lt;L59,2,1))</f>
        <v>0</v>
      </c>
    </row>
    <row r="60" spans="1:30" x14ac:dyDescent="0.3">
      <c r="S60" s="54" t="s">
        <v>432</v>
      </c>
      <c r="T60" s="55"/>
      <c r="U60" s="55"/>
      <c r="V60" s="55"/>
      <c r="W60" s="55"/>
      <c r="X60" s="55"/>
      <c r="Y60" s="55"/>
      <c r="Z60" s="56"/>
    </row>
    <row r="61" spans="1:30" ht="13.8" thickBot="1" x14ac:dyDescent="0.35">
      <c r="A61" t="s">
        <v>433</v>
      </c>
      <c r="S61" s="57" t="s">
        <v>434</v>
      </c>
      <c r="T61" s="58"/>
      <c r="U61" s="58"/>
      <c r="V61" s="58"/>
      <c r="W61" s="58"/>
      <c r="X61" s="58"/>
      <c r="Y61" s="58"/>
      <c r="Z61" s="59"/>
    </row>
    <row r="62" spans="1:30" x14ac:dyDescent="0.3">
      <c r="B62" t="s">
        <v>360</v>
      </c>
      <c r="J62" s="7"/>
      <c r="K62" s="7"/>
      <c r="L62">
        <v>50</v>
      </c>
      <c r="M62">
        <v>10</v>
      </c>
      <c r="O62" s="5"/>
      <c r="Q62" s="10" t="str">
        <f t="shared" ref="Q62:R70" si="1">IF(AC62=0,"",IF(AC62=1,"voldoet niet",IF(AC62=2,"voldoet")))</f>
        <v/>
      </c>
      <c r="R62" s="10" t="str">
        <f t="shared" si="1"/>
        <v/>
      </c>
      <c r="S62" s="57" t="s">
        <v>435</v>
      </c>
      <c r="T62" s="58"/>
      <c r="U62" s="58"/>
      <c r="V62" s="58"/>
      <c r="W62" s="58"/>
      <c r="X62" s="58"/>
      <c r="Y62" s="58"/>
      <c r="Z62" s="59"/>
      <c r="AB62">
        <f t="shared" ref="AB62:AB67" si="2">IF(OR(K62="",J62=""),0,IF(J62&lt;=K62,2,1))</f>
        <v>0</v>
      </c>
      <c r="AC62">
        <f>IF(OR(L62="",J62=""),0,IF(J62&lt;L62,2,1))</f>
        <v>0</v>
      </c>
      <c r="AD62">
        <f>IF(OR(M62="",J62=""),0,IF(J62&lt;M62,2,1))</f>
        <v>0</v>
      </c>
    </row>
    <row r="63" spans="1:30" x14ac:dyDescent="0.3">
      <c r="B63" t="s">
        <v>618</v>
      </c>
      <c r="J63" s="7"/>
      <c r="K63" s="7"/>
      <c r="L63">
        <v>100</v>
      </c>
      <c r="M63">
        <v>30</v>
      </c>
      <c r="O63" s="8"/>
      <c r="Q63" s="10" t="str">
        <f t="shared" si="1"/>
        <v/>
      </c>
      <c r="R63" s="10" t="str">
        <f t="shared" si="1"/>
        <v/>
      </c>
      <c r="S63" s="57" t="s">
        <v>436</v>
      </c>
      <c r="T63" s="58"/>
      <c r="U63" s="58"/>
      <c r="V63" s="58"/>
      <c r="W63" s="58"/>
      <c r="X63" s="58"/>
      <c r="Y63" s="58"/>
      <c r="Z63" s="59"/>
      <c r="AB63">
        <f t="shared" si="2"/>
        <v>0</v>
      </c>
      <c r="AC63">
        <f t="shared" ref="AC63" si="3">IF(OR(L63="",J63=""),0,IF(J63&lt;L63,2,1))</f>
        <v>0</v>
      </c>
      <c r="AD63">
        <f t="shared" ref="AD63:AD67" si="4">IF(OR(M63="",J63=""),0,IF(J63&lt;M63,2,1))</f>
        <v>0</v>
      </c>
    </row>
    <row r="64" spans="1:30" x14ac:dyDescent="0.3">
      <c r="B64" t="s">
        <v>362</v>
      </c>
      <c r="J64" s="7"/>
      <c r="K64" s="7"/>
      <c r="L64">
        <v>300</v>
      </c>
      <c r="M64">
        <v>18</v>
      </c>
      <c r="O64" s="8"/>
      <c r="Q64" s="10" t="str">
        <f t="shared" si="1"/>
        <v/>
      </c>
      <c r="R64" s="10" t="str">
        <f t="shared" si="1"/>
        <v/>
      </c>
      <c r="S64" s="57" t="s">
        <v>582</v>
      </c>
      <c r="T64" s="58"/>
      <c r="U64" s="58"/>
      <c r="V64" s="58"/>
      <c r="W64" s="58"/>
      <c r="X64" s="58"/>
      <c r="Y64" s="58"/>
      <c r="Z64" s="59"/>
      <c r="AB64">
        <f t="shared" si="2"/>
        <v>0</v>
      </c>
      <c r="AC64">
        <f>IF(OR(L64="",J64=""),0,IF(J64&lt;L64,2,1))</f>
        <v>0</v>
      </c>
      <c r="AD64">
        <f t="shared" si="4"/>
        <v>0</v>
      </c>
    </row>
    <row r="65" spans="1:30" x14ac:dyDescent="0.3">
      <c r="B65" t="s">
        <v>354</v>
      </c>
      <c r="J65" s="7"/>
      <c r="K65" s="7"/>
      <c r="L65">
        <v>50</v>
      </c>
      <c r="M65">
        <v>15</v>
      </c>
      <c r="O65" s="8"/>
      <c r="Q65" s="10" t="str">
        <f t="shared" si="1"/>
        <v/>
      </c>
      <c r="R65" s="10" t="str">
        <f t="shared" si="1"/>
        <v/>
      </c>
      <c r="S65" s="57" t="s">
        <v>616</v>
      </c>
      <c r="T65" s="58"/>
      <c r="U65" s="58"/>
      <c r="V65" s="58"/>
      <c r="W65" s="58"/>
      <c r="X65" s="58"/>
      <c r="Y65" s="58"/>
      <c r="Z65" s="59"/>
      <c r="AB65">
        <f t="shared" si="2"/>
        <v>0</v>
      </c>
      <c r="AC65">
        <f>IF(OR(L65="",J65=""),0,IF(J65&lt;L65,2,1))</f>
        <v>0</v>
      </c>
      <c r="AD65">
        <f t="shared" si="4"/>
        <v>0</v>
      </c>
    </row>
    <row r="66" spans="1:30" x14ac:dyDescent="0.3">
      <c r="B66" t="s">
        <v>352</v>
      </c>
      <c r="J66" s="7"/>
      <c r="K66" s="7"/>
      <c r="L66">
        <v>6</v>
      </c>
      <c r="M66">
        <v>4.5</v>
      </c>
      <c r="O66" s="8"/>
      <c r="Q66" s="10" t="str">
        <f t="shared" si="1"/>
        <v/>
      </c>
      <c r="R66" s="10" t="str">
        <f t="shared" si="1"/>
        <v/>
      </c>
      <c r="S66" s="57" t="s">
        <v>626</v>
      </c>
      <c r="T66" s="58"/>
      <c r="U66" s="58"/>
      <c r="V66" s="58"/>
      <c r="W66" s="58"/>
      <c r="X66" s="58"/>
      <c r="Y66" s="58"/>
      <c r="Z66" s="59"/>
      <c r="AB66">
        <f t="shared" si="2"/>
        <v>0</v>
      </c>
      <c r="AC66">
        <f>IF(OR(L66="",J66=""),0,IF(J66&lt;L66,2,1))</f>
        <v>0</v>
      </c>
      <c r="AD66">
        <f t="shared" si="4"/>
        <v>0</v>
      </c>
    </row>
    <row r="67" spans="1:30" ht="13.8" thickBot="1" x14ac:dyDescent="0.35">
      <c r="B67" t="s">
        <v>437</v>
      </c>
      <c r="J67" s="7"/>
      <c r="K67" s="7"/>
      <c r="L67">
        <v>490</v>
      </c>
      <c r="M67">
        <v>10</v>
      </c>
      <c r="O67" s="6"/>
      <c r="Q67" s="10" t="str">
        <f t="shared" si="1"/>
        <v/>
      </c>
      <c r="R67" s="10" t="str">
        <f t="shared" si="1"/>
        <v/>
      </c>
      <c r="S67" s="67" t="s">
        <v>617</v>
      </c>
      <c r="T67" s="61"/>
      <c r="U67" s="61"/>
      <c r="V67" s="61"/>
      <c r="W67" s="61"/>
      <c r="X67" s="61"/>
      <c r="Y67" s="61"/>
      <c r="Z67" s="62"/>
      <c r="AB67">
        <f t="shared" si="2"/>
        <v>0</v>
      </c>
      <c r="AC67">
        <f>IF(OR(L67="",J67=""),0,IF(J67&lt;L67,2,1))</f>
        <v>0</v>
      </c>
      <c r="AD67">
        <f t="shared" si="4"/>
        <v>0</v>
      </c>
    </row>
    <row r="69" spans="1:30" x14ac:dyDescent="0.3">
      <c r="A69" t="s">
        <v>366</v>
      </c>
    </row>
    <row r="70" spans="1:30" x14ac:dyDescent="0.3">
      <c r="B70" t="s">
        <v>367</v>
      </c>
      <c r="J70" s="7"/>
      <c r="K70" t="s">
        <v>98</v>
      </c>
      <c r="L70" t="s">
        <v>98</v>
      </c>
      <c r="Q70" s="10" t="str">
        <f t="shared" si="1"/>
        <v/>
      </c>
      <c r="AC70">
        <f>IF(J70="",0,IF(J70="ja",1,2))</f>
        <v>0</v>
      </c>
    </row>
    <row r="71" spans="1:30" x14ac:dyDescent="0.3">
      <c r="B71" s="2" t="s">
        <v>368</v>
      </c>
    </row>
    <row r="72" spans="1:30" ht="13.8" thickBot="1" x14ac:dyDescent="0.35">
      <c r="A72" t="s">
        <v>369</v>
      </c>
    </row>
    <row r="73" spans="1:30" ht="13.8" thickBot="1" x14ac:dyDescent="0.35">
      <c r="B73" t="s">
        <v>370</v>
      </c>
      <c r="J73" s="7"/>
      <c r="K73" t="s">
        <v>98</v>
      </c>
      <c r="L73" t="s">
        <v>98</v>
      </c>
      <c r="O73" s="9"/>
      <c r="AC73">
        <f t="shared" ref="AC73:AC84" si="5">IF(J73="",0,IF(J73="ja",1,2))</f>
        <v>0</v>
      </c>
    </row>
    <row r="74" spans="1:30" x14ac:dyDescent="0.3">
      <c r="B74" s="2" t="s">
        <v>371</v>
      </c>
    </row>
    <row r="75" spans="1:30" ht="13.8" thickBot="1" x14ac:dyDescent="0.35">
      <c r="A75" t="s">
        <v>372</v>
      </c>
    </row>
    <row r="76" spans="1:30" x14ac:dyDescent="0.3">
      <c r="B76" t="s">
        <v>373</v>
      </c>
      <c r="J76" s="7"/>
      <c r="K76" t="s">
        <v>98</v>
      </c>
      <c r="L76" t="s">
        <v>98</v>
      </c>
      <c r="O76" s="5"/>
      <c r="AC76">
        <f t="shared" ref="AC76:AC77" si="6">IF(J76="",0,IF(J76="ja",1,2))</f>
        <v>0</v>
      </c>
    </row>
    <row r="77" spans="1:30" ht="13.8" thickBot="1" x14ac:dyDescent="0.35">
      <c r="B77" t="s">
        <v>374</v>
      </c>
      <c r="J77" s="7"/>
      <c r="K77" t="s">
        <v>98</v>
      </c>
      <c r="L77" t="s">
        <v>98</v>
      </c>
      <c r="O77" s="6"/>
      <c r="AC77">
        <f t="shared" si="6"/>
        <v>0</v>
      </c>
    </row>
    <row r="78" spans="1:30" x14ac:dyDescent="0.3">
      <c r="C78" t="s">
        <v>375</v>
      </c>
    </row>
    <row r="79" spans="1:30" ht="13.8" thickBot="1" x14ac:dyDescent="0.35">
      <c r="A79" s="66" t="s">
        <v>376</v>
      </c>
      <c r="B79" s="143"/>
      <c r="C79" s="66"/>
    </row>
    <row r="80" spans="1:30" x14ac:dyDescent="0.3">
      <c r="A80" s="66"/>
      <c r="B80" s="66" t="s">
        <v>377</v>
      </c>
      <c r="J80" s="40"/>
      <c r="K80" s="7"/>
      <c r="O80" s="5"/>
      <c r="S80" s="54" t="s">
        <v>546</v>
      </c>
      <c r="T80" s="55"/>
      <c r="U80" s="55"/>
      <c r="V80" s="55"/>
      <c r="W80" s="55"/>
      <c r="X80" s="55"/>
      <c r="Y80" s="55"/>
      <c r="Z80" s="55"/>
      <c r="AA80" s="56"/>
      <c r="AC80">
        <f>IF(OR(J80="",K80=""),0,IF(J80&lt;K80,2,1))</f>
        <v>0</v>
      </c>
    </row>
    <row r="81" spans="1:29" x14ac:dyDescent="0.3">
      <c r="A81" s="66"/>
      <c r="B81" s="66" t="s">
        <v>378</v>
      </c>
      <c r="J81" s="40"/>
      <c r="K81" s="7"/>
      <c r="M81">
        <v>100</v>
      </c>
      <c r="N81" s="23"/>
      <c r="O81" s="8"/>
      <c r="S81" s="57" t="s">
        <v>547</v>
      </c>
      <c r="T81" s="58"/>
      <c r="U81" s="58"/>
      <c r="V81" s="58"/>
      <c r="W81" s="58"/>
      <c r="X81" s="58"/>
      <c r="Y81" s="58"/>
      <c r="Z81" s="58"/>
      <c r="AA81" s="59"/>
      <c r="AB81">
        <f>IF(OR(K81="",J81=""),0,IF(OR(AND(K81&gt;L81,K81&lt;=M81,J81&gt;L81,J81&lt;=M81),AND(K81&lt;L81,J81&lt;L81),AND(K81&gt;M81,J81&gt;M81)),2,1))</f>
        <v>0</v>
      </c>
    </row>
    <row r="82" spans="1:29" x14ac:dyDescent="0.3">
      <c r="A82" s="66"/>
      <c r="B82" s="66" t="s">
        <v>379</v>
      </c>
      <c r="J82" s="7"/>
      <c r="O82" s="8"/>
      <c r="S82" s="57" t="s">
        <v>548</v>
      </c>
      <c r="T82" s="58"/>
      <c r="U82" s="58"/>
      <c r="V82" s="58"/>
      <c r="W82" s="58"/>
      <c r="X82" s="58"/>
      <c r="Y82" s="58"/>
      <c r="Z82" s="58"/>
      <c r="AA82" s="59"/>
      <c r="AC82">
        <f>IF(J82="",0,IF(J82="ja",1,2))</f>
        <v>0</v>
      </c>
    </row>
    <row r="83" spans="1:29" x14ac:dyDescent="0.3">
      <c r="A83" s="66"/>
      <c r="B83" s="66" t="s">
        <v>380</v>
      </c>
      <c r="J83" s="7"/>
      <c r="O83" s="8"/>
      <c r="S83" s="57" t="s">
        <v>549</v>
      </c>
      <c r="T83" s="58"/>
      <c r="U83" s="58"/>
      <c r="V83" s="58"/>
      <c r="W83" s="58"/>
      <c r="X83" s="58"/>
      <c r="Y83" s="58"/>
      <c r="Z83" s="58"/>
      <c r="AA83" s="59"/>
      <c r="AC83">
        <f>IF(J83="",0,IF(J83="ja",1,2))</f>
        <v>0</v>
      </c>
    </row>
    <row r="84" spans="1:29" ht="13.8" thickBot="1" x14ac:dyDescent="0.35">
      <c r="A84" s="66"/>
      <c r="B84" s="66" t="s">
        <v>381</v>
      </c>
      <c r="J84" s="7"/>
      <c r="O84" s="6"/>
      <c r="S84" s="57" t="s">
        <v>550</v>
      </c>
      <c r="T84" s="58"/>
      <c r="U84" s="58"/>
      <c r="V84" s="58"/>
      <c r="W84" s="58"/>
      <c r="X84" s="58"/>
      <c r="Y84" s="58"/>
      <c r="Z84" s="58"/>
      <c r="AA84" s="59"/>
      <c r="AC84">
        <f t="shared" si="5"/>
        <v>0</v>
      </c>
    </row>
    <row r="85" spans="1:29" x14ac:dyDescent="0.3">
      <c r="B85" s="23"/>
      <c r="S85" s="67" t="s">
        <v>583</v>
      </c>
      <c r="T85" s="61"/>
      <c r="U85" s="61"/>
      <c r="V85" s="61"/>
      <c r="W85" s="61"/>
      <c r="X85" s="61"/>
      <c r="Y85" s="61"/>
      <c r="Z85" s="61"/>
      <c r="AA85" s="62"/>
    </row>
    <row r="88" spans="1:29" s="25" customFormat="1" ht="13.8" thickBot="1" x14ac:dyDescent="0.35">
      <c r="A88" s="24" t="s">
        <v>62</v>
      </c>
      <c r="O88" s="26"/>
      <c r="AA88" s="27"/>
    </row>
    <row r="89" spans="1:29" x14ac:dyDescent="0.3">
      <c r="A89" s="1" t="s">
        <v>325</v>
      </c>
      <c r="N89" s="5" t="str">
        <f>IF(AB51=1,"Niet inlaten",IF(AB51=2,"Inlaat is geen probleem",IF(AB51=3,"Aandachtspunt","")))</f>
        <v/>
      </c>
      <c r="Q89" s="12" t="s">
        <v>209</v>
      </c>
      <c r="R89" s="13"/>
      <c r="S89" s="13"/>
      <c r="T89" s="14"/>
      <c r="V89" s="54" t="s">
        <v>382</v>
      </c>
      <c r="W89" s="55"/>
      <c r="X89" s="55"/>
      <c r="Y89" s="55"/>
      <c r="Z89" s="56"/>
      <c r="AB89" t="s">
        <v>330</v>
      </c>
    </row>
    <row r="90" spans="1:29" ht="13.8" thickBot="1" x14ac:dyDescent="0.35">
      <c r="A90" s="1" t="s">
        <v>339</v>
      </c>
      <c r="N90" s="85"/>
      <c r="Q90" s="15"/>
      <c r="R90" t="s">
        <v>330</v>
      </c>
      <c r="T90" s="16"/>
      <c r="V90" s="57" t="s">
        <v>383</v>
      </c>
      <c r="W90" s="58"/>
      <c r="X90" s="58"/>
      <c r="Y90" s="58"/>
      <c r="Z90" s="59"/>
      <c r="AB90" t="s">
        <v>333</v>
      </c>
    </row>
    <row r="91" spans="1:29" x14ac:dyDescent="0.3">
      <c r="A91" s="1"/>
      <c r="Q91" s="17"/>
      <c r="R91" t="s">
        <v>333</v>
      </c>
      <c r="T91" s="16"/>
      <c r="V91" s="57" t="s">
        <v>384</v>
      </c>
      <c r="W91" s="58"/>
      <c r="X91" s="58"/>
      <c r="Y91" s="58"/>
      <c r="Z91" s="59"/>
    </row>
    <row r="92" spans="1:29" ht="13.8" thickBot="1" x14ac:dyDescent="0.35">
      <c r="A92" s="1"/>
      <c r="Q92" s="18"/>
      <c r="R92" s="19" t="s">
        <v>335</v>
      </c>
      <c r="S92" s="19"/>
      <c r="T92" s="20"/>
      <c r="V92" s="57" t="s">
        <v>559</v>
      </c>
      <c r="W92" s="58"/>
      <c r="X92" s="58"/>
      <c r="Y92" s="58"/>
      <c r="Z92" s="59"/>
    </row>
    <row r="93" spans="1:29" s="81" customFormat="1" ht="13.8" thickBot="1" x14ac:dyDescent="0.35">
      <c r="A93" s="82"/>
      <c r="V93" s="146" t="s">
        <v>584</v>
      </c>
      <c r="W93" s="147"/>
      <c r="X93" s="147"/>
      <c r="Y93" s="147"/>
      <c r="Z93" s="148"/>
    </row>
    <row r="94" spans="1:29" ht="13.8" thickTop="1" x14ac:dyDescent="0.3">
      <c r="A94" s="1"/>
    </row>
    <row r="95" spans="1:29" s="25" customFormat="1" ht="13.8" thickBot="1" x14ac:dyDescent="0.35">
      <c r="A95" s="24" t="s">
        <v>63</v>
      </c>
      <c r="O95" s="26"/>
      <c r="AA95" s="27"/>
    </row>
    <row r="96" spans="1:29" ht="13.8" thickBot="1" x14ac:dyDescent="0.35">
      <c r="A96" t="s">
        <v>477</v>
      </c>
      <c r="N96" s="89"/>
      <c r="U96" s="54" t="s">
        <v>385</v>
      </c>
      <c r="V96" s="55"/>
      <c r="W96" s="55"/>
      <c r="X96" s="55"/>
      <c r="Y96" s="55"/>
      <c r="Z96" s="56"/>
      <c r="AB96" t="s">
        <v>263</v>
      </c>
    </row>
    <row r="97" spans="21:28" x14ac:dyDescent="0.3">
      <c r="U97" s="57" t="s">
        <v>386</v>
      </c>
      <c r="V97" s="58"/>
      <c r="W97" s="58"/>
      <c r="X97" s="58"/>
      <c r="Y97" s="58"/>
      <c r="Z97" s="59"/>
      <c r="AB97" t="s">
        <v>265</v>
      </c>
    </row>
    <row r="98" spans="21:28" x14ac:dyDescent="0.3">
      <c r="U98" s="57" t="s">
        <v>588</v>
      </c>
      <c r="V98" s="58"/>
      <c r="W98" s="58"/>
      <c r="X98" s="58"/>
      <c r="Y98" s="58"/>
      <c r="Z98" s="59"/>
      <c r="AB98" t="s">
        <v>268</v>
      </c>
    </row>
    <row r="99" spans="21:28" x14ac:dyDescent="0.3">
      <c r="U99" s="57" t="s">
        <v>589</v>
      </c>
      <c r="V99" s="58"/>
      <c r="W99" s="58"/>
      <c r="X99" s="58"/>
      <c r="Y99" s="58"/>
      <c r="Z99" s="59"/>
      <c r="AB99" t="s">
        <v>270</v>
      </c>
    </row>
    <row r="100" spans="21:28" x14ac:dyDescent="0.3">
      <c r="U100" s="80" t="s">
        <v>590</v>
      </c>
      <c r="V100" s="61"/>
      <c r="W100" s="61"/>
      <c r="X100" s="61"/>
      <c r="Y100" s="61"/>
      <c r="Z100" s="62"/>
    </row>
  </sheetData>
  <conditionalFormatting sqref="K38">
    <cfRule type="expression" dxfId="779" priority="4">
      <formula>$K$38="Geen reden om in te laten"</formula>
    </cfRule>
    <cfRule type="expression" dxfId="778" priority="5">
      <formula>$K$38="Mogelijke reden om in te laten"</formula>
    </cfRule>
    <cfRule type="expression" dxfId="777" priority="6">
      <formula>$K$38="Sterke reden om in te laten"</formula>
    </cfRule>
  </conditionalFormatting>
  <conditionalFormatting sqref="K39">
    <cfRule type="expression" dxfId="776" priority="1">
      <formula>$K$39="Geen reden om in te laten"</formula>
    </cfRule>
    <cfRule type="expression" dxfId="775" priority="2">
      <formula>$K$39="Mogelijke reden om in te laten"</formula>
    </cfRule>
    <cfRule type="expression" dxfId="774" priority="3">
      <formula>$K$39="Sterke reden om in te laten"</formula>
    </cfRule>
  </conditionalFormatting>
  <conditionalFormatting sqref="M6">
    <cfRule type="expression" dxfId="773" priority="102">
      <formula>$K$6="ja"</formula>
    </cfRule>
    <cfRule type="expression" dxfId="772" priority="104">
      <formula>$K$6="nee"</formula>
    </cfRule>
  </conditionalFormatting>
  <conditionalFormatting sqref="M7">
    <cfRule type="expression" dxfId="771" priority="99">
      <formula>$K$7="ja"</formula>
    </cfRule>
    <cfRule type="expression" dxfId="770" priority="101">
      <formula>$K$7="nee"</formula>
    </cfRule>
  </conditionalFormatting>
  <conditionalFormatting sqref="M10">
    <cfRule type="expression" dxfId="769" priority="81">
      <formula>$K$10="nee"</formula>
    </cfRule>
    <cfRule type="expression" dxfId="768" priority="82">
      <formula>$K$10="ja"</formula>
    </cfRule>
  </conditionalFormatting>
  <conditionalFormatting sqref="M11">
    <cfRule type="expression" dxfId="767" priority="79">
      <formula>$K$11="nee"</formula>
    </cfRule>
    <cfRule type="expression" dxfId="766" priority="80">
      <formula>$K$11="ja"</formula>
    </cfRule>
  </conditionalFormatting>
  <conditionalFormatting sqref="M12">
    <cfRule type="expression" dxfId="765" priority="77">
      <formula>$K$12="nee"</formula>
    </cfRule>
    <cfRule type="expression" dxfId="764" priority="78">
      <formula>$K$12="ja"</formula>
    </cfRule>
  </conditionalFormatting>
  <conditionalFormatting sqref="M13">
    <cfRule type="expression" dxfId="763" priority="75">
      <formula>$K$13="nee"</formula>
    </cfRule>
    <cfRule type="expression" dxfId="762" priority="76">
      <formula>$K$13="ja"</formula>
    </cfRule>
  </conditionalFormatting>
  <conditionalFormatting sqref="M14">
    <cfRule type="expression" dxfId="761" priority="73">
      <formula>$K$14="nee"</formula>
    </cfRule>
    <cfRule type="expression" dxfId="760" priority="74">
      <formula>$K$14="ja"</formula>
    </cfRule>
  </conditionalFormatting>
  <conditionalFormatting sqref="M17">
    <cfRule type="expression" dxfId="759" priority="105">
      <formula>$K$17="ja"</formula>
    </cfRule>
    <cfRule type="expression" dxfId="758" priority="107">
      <formula>$K$17="nee"</formula>
    </cfRule>
  </conditionalFormatting>
  <conditionalFormatting sqref="M19">
    <cfRule type="expression" dxfId="757" priority="108">
      <formula>$K$19="nee"</formula>
    </cfRule>
    <cfRule type="expression" dxfId="756" priority="109">
      <formula>$K$19="ja"</formula>
    </cfRule>
  </conditionalFormatting>
  <conditionalFormatting sqref="N89">
    <cfRule type="expression" dxfId="755" priority="53">
      <formula>$AB$51=1</formula>
    </cfRule>
    <cfRule type="expression" dxfId="754" priority="54">
      <formula>$AB$51=2</formula>
    </cfRule>
    <cfRule type="expression" dxfId="753" priority="55">
      <formula>$AB$51=3</formula>
    </cfRule>
  </conditionalFormatting>
  <conditionalFormatting sqref="N90">
    <cfRule type="expression" dxfId="752" priority="45">
      <formula>$N$90=$AB$90</formula>
    </cfRule>
    <cfRule type="expression" dxfId="751" priority="46">
      <formula>$N$90=$AB$89</formula>
    </cfRule>
  </conditionalFormatting>
  <conditionalFormatting sqref="N96">
    <cfRule type="expression" dxfId="750" priority="47">
      <formula>$N$96=$AB$99</formula>
    </cfRule>
    <cfRule type="expression" dxfId="749" priority="48">
      <formula>$N$96=$AB$98</formula>
    </cfRule>
    <cfRule type="expression" dxfId="748" priority="49">
      <formula>$N$96=$AB$97</formula>
    </cfRule>
    <cfRule type="expression" dxfId="747" priority="50">
      <formula>$N$96=$AB$96</formula>
    </cfRule>
  </conditionalFormatting>
  <conditionalFormatting sqref="O51">
    <cfRule type="expression" dxfId="746" priority="66">
      <formula>$AB$51=3</formula>
    </cfRule>
    <cfRule type="expression" dxfId="745" priority="67">
      <formula>$AB$51=2</formula>
    </cfRule>
    <cfRule type="expression" dxfId="744" priority="68">
      <formula>$AB$51=1</formula>
    </cfRule>
  </conditionalFormatting>
  <conditionalFormatting sqref="O57">
    <cfRule type="expression" dxfId="743" priority="137">
      <formula>$AB$57=1</formula>
    </cfRule>
    <cfRule type="expression" dxfId="742" priority="138">
      <formula>$AB$57=2</formula>
    </cfRule>
  </conditionalFormatting>
  <conditionalFormatting sqref="O58">
    <cfRule type="expression" dxfId="741" priority="89">
      <formula>$AB$58=2</formula>
    </cfRule>
    <cfRule type="expression" dxfId="740" priority="90">
      <formula>$AB$58=1</formula>
    </cfRule>
  </conditionalFormatting>
  <conditionalFormatting sqref="O59">
    <cfRule type="expression" dxfId="739" priority="135">
      <formula>$AB$59=2</formula>
    </cfRule>
    <cfRule type="expression" dxfId="738" priority="136">
      <formula>$AB$59=1</formula>
    </cfRule>
  </conditionalFormatting>
  <conditionalFormatting sqref="O62">
    <cfRule type="expression" dxfId="737" priority="129">
      <formula>$AB$62=2</formula>
    </cfRule>
    <cfRule type="expression" dxfId="736" priority="130">
      <formula>$AB$62=1</formula>
    </cfRule>
  </conditionalFormatting>
  <conditionalFormatting sqref="O63">
    <cfRule type="expression" dxfId="735" priority="127">
      <formula>$AB$63=2</formula>
    </cfRule>
    <cfRule type="expression" dxfId="734" priority="128">
      <formula>$AB$63=1</formula>
    </cfRule>
  </conditionalFormatting>
  <conditionalFormatting sqref="O64">
    <cfRule type="expression" dxfId="733" priority="125">
      <formula>$AB$64=2</formula>
    </cfRule>
    <cfRule type="expression" dxfId="732" priority="126">
      <formula>$AB$64=1</formula>
    </cfRule>
  </conditionalFormatting>
  <conditionalFormatting sqref="O65">
    <cfRule type="expression" dxfId="731" priority="87">
      <formula>$AB$65=2</formula>
    </cfRule>
    <cfRule type="expression" dxfId="730" priority="88">
      <formula>$AB$65=1</formula>
    </cfRule>
  </conditionalFormatting>
  <conditionalFormatting sqref="O66">
    <cfRule type="expression" dxfId="729" priority="85">
      <formula>$AB$66=2</formula>
    </cfRule>
    <cfRule type="expression" dxfId="728" priority="86">
      <formula>$AB$66=1</formula>
    </cfRule>
  </conditionalFormatting>
  <conditionalFormatting sqref="O67">
    <cfRule type="expression" dxfId="727" priority="83">
      <formula>$AB$67=2</formula>
    </cfRule>
    <cfRule type="expression" dxfId="726" priority="84">
      <formula>$AB$67=1</formula>
    </cfRule>
  </conditionalFormatting>
  <conditionalFormatting sqref="O73">
    <cfRule type="expression" dxfId="725" priority="139">
      <formula>$AC$73=2</formula>
    </cfRule>
    <cfRule type="expression" dxfId="724" priority="140">
      <formula>$AC$73=1</formula>
    </cfRule>
  </conditionalFormatting>
  <conditionalFormatting sqref="O76">
    <cfRule type="expression" dxfId="723" priority="41">
      <formula>$AC$76=2</formula>
    </cfRule>
    <cfRule type="expression" dxfId="722" priority="42">
      <formula>$AC$76=1</formula>
    </cfRule>
  </conditionalFormatting>
  <conditionalFormatting sqref="O77">
    <cfRule type="expression" dxfId="721" priority="43">
      <formula>$AC$77=2</formula>
    </cfRule>
    <cfRule type="expression" dxfId="720" priority="44">
      <formula>$AC$77=1</formula>
    </cfRule>
  </conditionalFormatting>
  <conditionalFormatting sqref="O80">
    <cfRule type="expression" dxfId="719" priority="121">
      <formula>$AC$80=2</formula>
    </cfRule>
    <cfRule type="expression" dxfId="718" priority="122">
      <formula>$AC$80=1</formula>
    </cfRule>
  </conditionalFormatting>
  <conditionalFormatting sqref="O81">
    <cfRule type="expression" dxfId="717" priority="69">
      <formula>$AB$81=2</formula>
    </cfRule>
    <cfRule type="expression" dxfId="716" priority="70">
      <formula>$AB$81=1</formula>
    </cfRule>
  </conditionalFormatting>
  <conditionalFormatting sqref="O82">
    <cfRule type="expression" dxfId="715" priority="119">
      <formula>$AC$82=2</formula>
    </cfRule>
    <cfRule type="expression" dxfId="714" priority="120">
      <formula>$AC$82=1</formula>
    </cfRule>
  </conditionalFormatting>
  <conditionalFormatting sqref="O83">
    <cfRule type="expression" dxfId="713" priority="117">
      <formula>$AC$83=2</formula>
    </cfRule>
    <cfRule type="expression" dxfId="712" priority="118">
      <formula>$AC$83=1</formula>
    </cfRule>
  </conditionalFormatting>
  <conditionalFormatting sqref="O84">
    <cfRule type="expression" dxfId="711" priority="115">
      <formula>$AC$84=2</formula>
    </cfRule>
    <cfRule type="expression" dxfId="710" priority="116">
      <formula>$AC$84=1</formula>
    </cfRule>
  </conditionalFormatting>
  <conditionalFormatting sqref="Q57">
    <cfRule type="expression" dxfId="709" priority="39">
      <formula>$Q$57="voldoet niet"</formula>
    </cfRule>
    <cfRule type="expression" dxfId="708" priority="40">
      <formula>$Q$57="voldoet"</formula>
    </cfRule>
  </conditionalFormatting>
  <conditionalFormatting sqref="Q58">
    <cfRule type="expression" dxfId="707" priority="37">
      <formula>$Q$58="voldoet niet"</formula>
    </cfRule>
    <cfRule type="expression" dxfId="706" priority="38">
      <formula>$Q$58="voldoet"</formula>
    </cfRule>
  </conditionalFormatting>
  <conditionalFormatting sqref="Q59">
    <cfRule type="expression" dxfId="705" priority="33">
      <formula>$Q$59="voldoet niet"</formula>
    </cfRule>
    <cfRule type="expression" dxfId="704" priority="34">
      <formula>$Q$59="voldoet"</formula>
    </cfRule>
  </conditionalFormatting>
  <conditionalFormatting sqref="Q62">
    <cfRule type="expression" dxfId="703" priority="31">
      <formula>$Q$62="voldoet niet"</formula>
    </cfRule>
    <cfRule type="expression" dxfId="702" priority="32">
      <formula>$Q$62="voldoet"</formula>
    </cfRule>
  </conditionalFormatting>
  <conditionalFormatting sqref="Q63">
    <cfRule type="expression" dxfId="701" priority="29">
      <formula>$Q$63="voldoet niet"</formula>
    </cfRule>
    <cfRule type="expression" dxfId="700" priority="30">
      <formula>$Q$63="voldoet"</formula>
    </cfRule>
  </conditionalFormatting>
  <conditionalFormatting sqref="Q64">
    <cfRule type="expression" dxfId="699" priority="27">
      <formula>$Q$64="voldoet niet"</formula>
    </cfRule>
    <cfRule type="expression" dxfId="698" priority="28">
      <formula>$Q$64="voldoet"</formula>
    </cfRule>
  </conditionalFormatting>
  <conditionalFormatting sqref="Q65">
    <cfRule type="expression" dxfId="697" priority="25">
      <formula>$Q$65="voldoet niet"</formula>
    </cfRule>
    <cfRule type="expression" dxfId="696" priority="26">
      <formula>$Q$65="voldoet"</formula>
    </cfRule>
  </conditionalFormatting>
  <conditionalFormatting sqref="Q66">
    <cfRule type="expression" dxfId="695" priority="23">
      <formula>$Q$66="voldoet niet"</formula>
    </cfRule>
    <cfRule type="expression" dxfId="694" priority="24">
      <formula>$Q$66="voldoet"</formula>
    </cfRule>
  </conditionalFormatting>
  <conditionalFormatting sqref="Q67">
    <cfRule type="expression" dxfId="693" priority="21">
      <formula>$Q$67="voldoet niet"</formula>
    </cfRule>
    <cfRule type="expression" dxfId="692" priority="22">
      <formula>$Q$67="voldoet"</formula>
    </cfRule>
  </conditionalFormatting>
  <conditionalFormatting sqref="Q70">
    <cfRule type="expression" dxfId="691" priority="19">
      <formula>$Q$70="voldoet niet"</formula>
    </cfRule>
    <cfRule type="expression" dxfId="690" priority="20">
      <formula>$Q$70="voldoet"</formula>
    </cfRule>
  </conditionalFormatting>
  <conditionalFormatting sqref="R62">
    <cfRule type="expression" dxfId="689" priority="17">
      <formula>$R$62="voldoet niet"</formula>
    </cfRule>
    <cfRule type="expression" dxfId="688" priority="18">
      <formula>$R$62="voldoet"</formula>
    </cfRule>
  </conditionalFormatting>
  <conditionalFormatting sqref="R63">
    <cfRule type="expression" dxfId="687" priority="15">
      <formula>$R$63="voldoet niet"</formula>
    </cfRule>
    <cfRule type="expression" dxfId="686" priority="16">
      <formula>$R$63="voldoet"</formula>
    </cfRule>
  </conditionalFormatting>
  <conditionalFormatting sqref="R64">
    <cfRule type="expression" dxfId="685" priority="13">
      <formula>$R$64="voldoet niet"</formula>
    </cfRule>
    <cfRule type="expression" dxfId="684" priority="14">
      <formula>$R$64="voldoet"</formula>
    </cfRule>
  </conditionalFormatting>
  <conditionalFormatting sqref="R65">
    <cfRule type="expression" dxfId="683" priority="11">
      <formula>$R$65="voldoet niet"</formula>
    </cfRule>
    <cfRule type="expression" dxfId="682" priority="12">
      <formula>$R$65="voldoet"</formula>
    </cfRule>
  </conditionalFormatting>
  <conditionalFormatting sqref="R66">
    <cfRule type="expression" dxfId="681" priority="9">
      <formula>$R$66="voldoet niet"</formula>
    </cfRule>
    <cfRule type="expression" dxfId="680" priority="10">
      <formula>$R$66="voldoet"</formula>
    </cfRule>
  </conditionalFormatting>
  <conditionalFormatting sqref="R67">
    <cfRule type="expression" dxfId="679" priority="7">
      <formula>$R$67="voldoet niet"</formula>
    </cfRule>
    <cfRule type="expression" dxfId="678" priority="8">
      <formula>$R$67="voldoet"</formula>
    </cfRule>
  </conditionalFormatting>
  <dataValidations count="10">
    <dataValidation errorStyle="warning" showErrorMessage="1" sqref="K41:K43 K3 K18 K35:K36 K23" xr:uid="{2EB47686-C0F2-4A92-9C91-469B7A190376}"/>
    <dataValidation type="list" errorStyle="warning" showErrorMessage="1" sqref="J82:J84 K6:K7 K19 K17 J73 J70 K12:K14 K10" xr:uid="{F1E2A862-7477-4519-8BF4-CD0D51E49E42}">
      <formula1>$AB$6:$AB$7</formula1>
    </dataValidation>
    <dataValidation type="list" errorStyle="warning" allowBlank="1" showErrorMessage="1" sqref="K11" xr:uid="{68EE7D49-E7CF-4F02-807E-15740D93C1C1}">
      <formula1>$AB$6:$AB$7</formula1>
    </dataValidation>
    <dataValidation type="list" allowBlank="1" showInputMessage="1" showErrorMessage="1" sqref="K47" xr:uid="{E769784D-CAAF-4979-8B6C-C987F8BD513C}">
      <formula1>$AD$45:$AD$49</formula1>
    </dataValidation>
    <dataValidation type="list" allowBlank="1" showInputMessage="1" showErrorMessage="1" sqref="K48 K50" xr:uid="{2AE9A7CA-B668-421A-8499-727F118CA80E}">
      <formula1>$AE$45:$AE$47</formula1>
    </dataValidation>
    <dataValidation type="list" errorStyle="warning" showErrorMessage="1" sqref="J76:J77 K22 K24:K34" xr:uid="{6B07611D-4645-441C-A620-843F919E4717}">
      <formula1>$AA$6:$AA$7</formula1>
    </dataValidation>
    <dataValidation type="list" errorStyle="warning" showErrorMessage="1" sqref="K46" xr:uid="{CB7CB17B-32EF-4970-95FC-A33B5EEF1ADA}">
      <formula1>$AC$45:$AC$50</formula1>
    </dataValidation>
    <dataValidation type="list" allowBlank="1" showInputMessage="1" showErrorMessage="1" sqref="N90" xr:uid="{ECA850E1-772D-49A1-82EA-1DAF331E6A13}">
      <formula1>$AB$89:$AB$90</formula1>
    </dataValidation>
    <dataValidation type="list" allowBlank="1" showInputMessage="1" showErrorMessage="1" sqref="N96" xr:uid="{5B8411D7-5699-48F7-9246-9A0B934EE517}">
      <formula1>$AB$96:$AB$99</formula1>
    </dataValidation>
    <dataValidation type="list" allowBlank="1" showInputMessage="1" showErrorMessage="1" sqref="K38:K39" xr:uid="{CAD22125-D0DD-416E-97A6-FEFB89623032}">
      <formula1>$P$12:$P$14</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EA4B-B94A-4E54-B475-0DC8D16B0780}">
  <dimension ref="A1:AO100"/>
  <sheetViews>
    <sheetView workbookViewId="0">
      <selection activeCell="B1" sqref="B1"/>
    </sheetView>
  </sheetViews>
  <sheetFormatPr defaultRowHeight="13.2" x14ac:dyDescent="0.3"/>
  <cols>
    <col min="1" max="1" width="3.625" customWidth="1"/>
    <col min="2" max="2" width="37.5" customWidth="1"/>
    <col min="9" max="9" width="23.125" customWidth="1"/>
    <col min="10" max="10" width="11.375" customWidth="1"/>
    <col min="11" max="11" width="14.125" customWidth="1"/>
    <col min="12" max="12" width="13.125" customWidth="1"/>
    <col min="13" max="13" width="13" customWidth="1"/>
    <col min="17" max="17" width="13" customWidth="1"/>
    <col min="18" max="18" width="12.125" customWidth="1"/>
    <col min="27" max="28" width="9" hidden="1" customWidth="1"/>
    <col min="29" max="29" width="12.125" hidden="1" customWidth="1"/>
    <col min="30" max="30" width="12.625" hidden="1" customWidth="1"/>
  </cols>
  <sheetData>
    <row r="1" spans="2:41" ht="19.2" x14ac:dyDescent="0.45">
      <c r="B1" s="36" t="s">
        <v>438</v>
      </c>
    </row>
    <row r="2" spans="2:41" ht="12.75" customHeight="1" x14ac:dyDescent="0.3">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4"/>
      <c r="AO2" s="65"/>
    </row>
    <row r="3" spans="2:41" ht="12.75" customHeight="1" x14ac:dyDescent="0.45">
      <c r="B3" s="36"/>
    </row>
    <row r="4" spans="2:41" s="10" customFormat="1" ht="12.75" customHeight="1" x14ac:dyDescent="0.3">
      <c r="B4" s="22" t="s">
        <v>276</v>
      </c>
    </row>
    <row r="5" spans="2:41" ht="12.75" customHeight="1" thickBot="1" x14ac:dyDescent="0.35">
      <c r="B5" s="45" t="s">
        <v>426</v>
      </c>
      <c r="J5" s="21" t="s">
        <v>278</v>
      </c>
      <c r="M5" s="2" t="s">
        <v>279</v>
      </c>
    </row>
    <row r="6" spans="2:41" ht="12.75" customHeight="1" x14ac:dyDescent="0.3">
      <c r="B6" s="2" t="s">
        <v>411</v>
      </c>
      <c r="K6" s="4"/>
      <c r="M6" s="37"/>
      <c r="O6" s="54" t="s">
        <v>281</v>
      </c>
      <c r="P6" s="55"/>
      <c r="Q6" s="55"/>
      <c r="R6" s="55"/>
      <c r="S6" s="55"/>
      <c r="T6" s="55"/>
      <c r="U6" s="55"/>
      <c r="V6" s="55"/>
      <c r="W6" s="55"/>
      <c r="X6" s="55"/>
      <c r="Y6" s="56"/>
      <c r="AA6" t="s">
        <v>231</v>
      </c>
    </row>
    <row r="7" spans="2:41" ht="12.75" customHeight="1" thickBot="1" x14ac:dyDescent="0.35">
      <c r="B7" s="2" t="s">
        <v>412</v>
      </c>
      <c r="K7" s="4"/>
      <c r="M7" s="38"/>
      <c r="O7" s="57" t="s">
        <v>283</v>
      </c>
      <c r="P7" s="58"/>
      <c r="Q7" s="58"/>
      <c r="R7" s="58"/>
      <c r="S7" s="58"/>
      <c r="T7" s="58"/>
      <c r="U7" s="58"/>
      <c r="V7" s="58"/>
      <c r="W7" s="58"/>
      <c r="X7" s="58"/>
      <c r="Y7" s="59"/>
      <c r="AA7" t="s">
        <v>232</v>
      </c>
    </row>
    <row r="8" spans="2:41" ht="12.75" customHeight="1" x14ac:dyDescent="0.3">
      <c r="O8" s="57" t="s">
        <v>490</v>
      </c>
      <c r="P8" s="58"/>
      <c r="Q8" s="58"/>
      <c r="R8" s="58"/>
      <c r="S8" s="58"/>
      <c r="T8" s="58"/>
      <c r="U8" s="58"/>
      <c r="V8" s="58"/>
      <c r="W8" s="58"/>
      <c r="X8" s="58"/>
      <c r="Y8" s="59"/>
    </row>
    <row r="9" spans="2:41" ht="12.75" customHeight="1" thickBot="1" x14ac:dyDescent="0.35">
      <c r="B9" s="45" t="s">
        <v>413</v>
      </c>
      <c r="O9" s="67" t="s">
        <v>491</v>
      </c>
      <c r="P9" s="61"/>
      <c r="Q9" s="61"/>
      <c r="R9" s="61"/>
      <c r="S9" s="61"/>
      <c r="T9" s="61"/>
      <c r="U9" s="61"/>
      <c r="V9" s="61"/>
      <c r="W9" s="61"/>
      <c r="X9" s="61"/>
      <c r="Y9" s="62"/>
    </row>
    <row r="10" spans="2:41" ht="12.75" customHeight="1" thickBot="1" x14ac:dyDescent="0.35">
      <c r="B10" s="2" t="s">
        <v>499</v>
      </c>
      <c r="K10" s="7"/>
      <c r="M10" s="5"/>
    </row>
    <row r="11" spans="2:41" ht="12.75" customHeight="1" x14ac:dyDescent="0.3">
      <c r="B11" s="2" t="s">
        <v>500</v>
      </c>
      <c r="K11" s="7"/>
      <c r="M11" s="8"/>
      <c r="O11" s="12" t="s">
        <v>209</v>
      </c>
      <c r="P11" s="13"/>
      <c r="Q11" s="13"/>
      <c r="R11" s="13"/>
      <c r="S11" s="14"/>
    </row>
    <row r="12" spans="2:41" ht="12.75" customHeight="1" x14ac:dyDescent="0.3">
      <c r="B12" s="2" t="s">
        <v>501</v>
      </c>
      <c r="K12" s="7"/>
      <c r="M12" s="8"/>
      <c r="O12" s="15"/>
      <c r="P12" t="s">
        <v>286</v>
      </c>
      <c r="S12" s="16"/>
    </row>
    <row r="13" spans="2:41" ht="12.75" customHeight="1" x14ac:dyDescent="0.3">
      <c r="B13" s="2" t="s">
        <v>291</v>
      </c>
      <c r="K13" s="7"/>
      <c r="M13" s="8"/>
      <c r="O13" s="17"/>
      <c r="P13" t="s">
        <v>287</v>
      </c>
      <c r="S13" s="16"/>
    </row>
    <row r="14" spans="2:41" ht="12.75" customHeight="1" thickBot="1" x14ac:dyDescent="0.35">
      <c r="B14" s="2" t="s">
        <v>291</v>
      </c>
      <c r="K14" s="7"/>
      <c r="M14" s="6"/>
      <c r="O14" s="69"/>
      <c r="P14" s="19" t="s">
        <v>289</v>
      </c>
      <c r="Q14" s="19"/>
      <c r="R14" s="19"/>
      <c r="S14" s="20"/>
    </row>
    <row r="15" spans="2:41" ht="12.75" customHeight="1" x14ac:dyDescent="0.3"/>
    <row r="16" spans="2:41" ht="12.75" customHeight="1" thickBot="1" x14ac:dyDescent="0.35">
      <c r="B16" s="2" t="s">
        <v>525</v>
      </c>
    </row>
    <row r="17" spans="2:25" ht="12.75" customHeight="1" thickBot="1" x14ac:dyDescent="0.35">
      <c r="B17" t="s">
        <v>439</v>
      </c>
      <c r="J17" s="1"/>
      <c r="K17" s="7"/>
      <c r="M17" s="9"/>
      <c r="O17" s="34"/>
    </row>
    <row r="18" spans="2:25" ht="12.75" customHeight="1" thickBot="1" x14ac:dyDescent="0.35">
      <c r="O18" s="34"/>
    </row>
    <row r="19" spans="2:25" ht="12.75" customHeight="1" thickBot="1" x14ac:dyDescent="0.35">
      <c r="B19" t="s">
        <v>428</v>
      </c>
      <c r="K19" s="7"/>
      <c r="M19" s="9"/>
    </row>
    <row r="20" spans="2:25" ht="12.75" customHeight="1" x14ac:dyDescent="0.3">
      <c r="B20" s="1"/>
    </row>
    <row r="21" spans="2:25" s="10" customFormat="1" ht="12.75" customHeight="1" thickBot="1" x14ac:dyDescent="0.35">
      <c r="B21" s="22" t="s">
        <v>298</v>
      </c>
    </row>
    <row r="22" spans="2:25" ht="12.75" customHeight="1" thickBot="1" x14ac:dyDescent="0.35">
      <c r="B22" t="s">
        <v>300</v>
      </c>
      <c r="C22" t="s">
        <v>301</v>
      </c>
      <c r="K22" s="7"/>
      <c r="M22" s="9" t="str">
        <f>IF(K22="","",IF(K22="ja","Sterke / mogelijke reden om in te laten","Geen reden om in te laten"))</f>
        <v/>
      </c>
    </row>
    <row r="23" spans="2:25" ht="12.75" customHeight="1" thickBot="1" x14ac:dyDescent="0.35">
      <c r="D23" t="s">
        <v>302</v>
      </c>
      <c r="M23" t="str">
        <f t="shared" ref="M23:M34" si="0">IF(K23="","",IF(K23="ja","Sterke / mogelijke reden om in te laten","Geen reden om in te laten"))</f>
        <v/>
      </c>
      <c r="Q23" s="54" t="s">
        <v>303</v>
      </c>
      <c r="R23" s="55"/>
      <c r="S23" s="55"/>
      <c r="T23" s="55"/>
      <c r="U23" s="55"/>
      <c r="V23" s="55"/>
      <c r="W23" s="55"/>
      <c r="X23" s="55"/>
      <c r="Y23" s="56"/>
    </row>
    <row r="24" spans="2:25" ht="12.75" customHeight="1" x14ac:dyDescent="0.3">
      <c r="C24" t="s">
        <v>528</v>
      </c>
      <c r="K24" s="7"/>
      <c r="M24" s="5" t="str">
        <f t="shared" si="0"/>
        <v/>
      </c>
      <c r="Q24" s="79" t="s">
        <v>305</v>
      </c>
      <c r="R24" s="58"/>
      <c r="S24" s="58"/>
      <c r="T24" s="58"/>
      <c r="U24" s="58"/>
      <c r="V24" s="58"/>
      <c r="W24" s="58"/>
      <c r="X24" s="58"/>
      <c r="Y24" s="59"/>
    </row>
    <row r="25" spans="2:25" ht="12.75" customHeight="1" x14ac:dyDescent="0.3">
      <c r="C25" t="s">
        <v>304</v>
      </c>
      <c r="K25" s="7"/>
      <c r="M25" s="8" t="str">
        <f t="shared" si="0"/>
        <v/>
      </c>
      <c r="Q25" s="57" t="s">
        <v>308</v>
      </c>
      <c r="R25" s="58"/>
      <c r="S25" s="58"/>
      <c r="T25" s="58"/>
      <c r="U25" s="58"/>
      <c r="V25" s="58"/>
      <c r="W25" s="58"/>
      <c r="X25" s="58"/>
      <c r="Y25" s="59"/>
    </row>
    <row r="26" spans="2:25" ht="12.75" customHeight="1" x14ac:dyDescent="0.3">
      <c r="C26" t="s">
        <v>307</v>
      </c>
      <c r="K26" s="7"/>
      <c r="M26" s="8" t="str">
        <f t="shared" si="0"/>
        <v/>
      </c>
      <c r="Q26" s="57" t="s">
        <v>311</v>
      </c>
      <c r="R26" s="58"/>
      <c r="S26" s="58"/>
      <c r="T26" s="58"/>
      <c r="U26" s="58"/>
      <c r="V26" s="58"/>
      <c r="W26" s="58"/>
      <c r="X26" s="58"/>
      <c r="Y26" s="59"/>
    </row>
    <row r="27" spans="2:25" ht="12.75" customHeight="1" x14ac:dyDescent="0.3">
      <c r="C27" t="s">
        <v>310</v>
      </c>
      <c r="K27" s="7"/>
      <c r="M27" s="8" t="str">
        <f t="shared" si="0"/>
        <v/>
      </c>
      <c r="Q27" s="67" t="s">
        <v>313</v>
      </c>
      <c r="R27" s="61"/>
      <c r="S27" s="61"/>
      <c r="T27" s="61"/>
      <c r="U27" s="61"/>
      <c r="V27" s="61"/>
      <c r="W27" s="61"/>
      <c r="X27" s="61"/>
      <c r="Y27" s="62"/>
    </row>
    <row r="28" spans="2:25" ht="12.75" customHeight="1" x14ac:dyDescent="0.3">
      <c r="C28" t="s">
        <v>529</v>
      </c>
      <c r="K28" s="7"/>
      <c r="M28" s="8" t="str">
        <f t="shared" si="0"/>
        <v/>
      </c>
    </row>
    <row r="29" spans="2:25" ht="12.75" customHeight="1" x14ac:dyDescent="0.3">
      <c r="C29" t="s">
        <v>312</v>
      </c>
      <c r="K29" s="7"/>
      <c r="M29" s="8" t="str">
        <f t="shared" si="0"/>
        <v/>
      </c>
    </row>
    <row r="30" spans="2:25" ht="12.75" customHeight="1" x14ac:dyDescent="0.3">
      <c r="C30" t="s">
        <v>314</v>
      </c>
      <c r="K30" s="7"/>
      <c r="M30" s="8" t="str">
        <f t="shared" si="0"/>
        <v/>
      </c>
    </row>
    <row r="31" spans="2:25" ht="12.75" customHeight="1" x14ac:dyDescent="0.3">
      <c r="C31" t="s">
        <v>315</v>
      </c>
      <c r="K31" s="7"/>
      <c r="M31" s="8" t="str">
        <f t="shared" si="0"/>
        <v/>
      </c>
    </row>
    <row r="32" spans="2:25" ht="12.75" customHeight="1" x14ac:dyDescent="0.3">
      <c r="C32" t="s">
        <v>316</v>
      </c>
      <c r="K32" s="7"/>
      <c r="M32" s="8" t="str">
        <f t="shared" si="0"/>
        <v/>
      </c>
    </row>
    <row r="33" spans="1:30" ht="12.75" customHeight="1" x14ac:dyDescent="0.3">
      <c r="C33" t="s">
        <v>318</v>
      </c>
      <c r="K33" s="7"/>
      <c r="M33" s="8" t="str">
        <f t="shared" si="0"/>
        <v/>
      </c>
    </row>
    <row r="34" spans="1:30" ht="12.75" customHeight="1" thickBot="1" x14ac:dyDescent="0.35">
      <c r="C34" t="s">
        <v>320</v>
      </c>
      <c r="K34" s="7"/>
      <c r="M34" s="6" t="str">
        <f t="shared" si="0"/>
        <v/>
      </c>
    </row>
    <row r="35" spans="1:30" ht="12.75" customHeight="1" x14ac:dyDescent="0.3"/>
    <row r="36" spans="1:30" ht="12.75" customHeight="1" x14ac:dyDescent="0.3">
      <c r="M36" s="34"/>
    </row>
    <row r="37" spans="1:30" s="25" customFormat="1" ht="13.8" thickBot="1" x14ac:dyDescent="0.35">
      <c r="A37" s="24" t="s">
        <v>38</v>
      </c>
      <c r="M37" s="26"/>
      <c r="AA37" s="27"/>
    </row>
    <row r="38" spans="1:30" x14ac:dyDescent="0.3">
      <c r="A38" s="1" t="s">
        <v>276</v>
      </c>
      <c r="K38" s="84"/>
      <c r="M38" s="2"/>
      <c r="O38" s="54" t="s">
        <v>578</v>
      </c>
      <c r="P38" s="55"/>
      <c r="Q38" s="55"/>
      <c r="R38" s="55"/>
      <c r="S38" s="55"/>
      <c r="T38" s="55"/>
      <c r="U38" s="55"/>
      <c r="V38" s="55"/>
      <c r="W38" s="55"/>
      <c r="X38" s="55"/>
      <c r="Y38" s="56"/>
      <c r="AA38" s="78"/>
    </row>
    <row r="39" spans="1:30" ht="13.8" thickBot="1" x14ac:dyDescent="0.35">
      <c r="A39" s="1" t="s">
        <v>298</v>
      </c>
      <c r="K39" s="85"/>
      <c r="M39" s="2"/>
      <c r="O39" s="57" t="s">
        <v>322</v>
      </c>
      <c r="P39" s="58"/>
      <c r="Q39" s="58"/>
      <c r="R39" s="58"/>
      <c r="S39" s="58"/>
      <c r="T39" s="58"/>
      <c r="U39" s="58"/>
      <c r="V39" s="58"/>
      <c r="W39" s="58"/>
      <c r="X39" s="58"/>
      <c r="Y39" s="59"/>
      <c r="AA39" s="78"/>
    </row>
    <row r="40" spans="1:30" x14ac:dyDescent="0.3">
      <c r="A40" s="1"/>
      <c r="M40" s="2"/>
      <c r="O40" s="57" t="s">
        <v>323</v>
      </c>
      <c r="P40" s="58"/>
      <c r="Q40" s="58"/>
      <c r="R40" s="58"/>
      <c r="S40" s="58"/>
      <c r="T40" s="58"/>
      <c r="U40" s="58"/>
      <c r="V40" s="58"/>
      <c r="W40" s="58"/>
      <c r="X40" s="58"/>
      <c r="Y40" s="59"/>
      <c r="AA40" s="78"/>
    </row>
    <row r="41" spans="1:30" x14ac:dyDescent="0.3">
      <c r="O41" s="79" t="s">
        <v>324</v>
      </c>
      <c r="P41" s="58"/>
      <c r="Q41" s="58"/>
      <c r="R41" s="58"/>
      <c r="S41" s="58"/>
      <c r="T41" s="58"/>
      <c r="U41" s="58"/>
      <c r="V41" s="58"/>
      <c r="W41" s="58"/>
      <c r="X41" s="58"/>
      <c r="Y41" s="59"/>
    </row>
    <row r="42" spans="1:30" s="81" customFormat="1" ht="13.8" thickBot="1" x14ac:dyDescent="0.35">
      <c r="O42" s="146" t="s">
        <v>579</v>
      </c>
      <c r="P42" s="147"/>
      <c r="Q42" s="147"/>
      <c r="R42" s="147"/>
      <c r="S42" s="147"/>
      <c r="T42" s="147"/>
      <c r="U42" s="147"/>
      <c r="V42" s="147"/>
      <c r="W42" s="147"/>
      <c r="X42" s="147"/>
      <c r="Y42" s="148"/>
    </row>
    <row r="43" spans="1:30" ht="13.8" thickTop="1" x14ac:dyDescent="0.3"/>
    <row r="44" spans="1:30" s="10" customFormat="1" ht="12.75" customHeight="1" x14ac:dyDescent="0.3">
      <c r="B44" s="22" t="s">
        <v>325</v>
      </c>
      <c r="N44" s="11"/>
    </row>
    <row r="45" spans="1:30" ht="12.75" customHeight="1" thickBot="1" x14ac:dyDescent="0.35">
      <c r="B45" s="1"/>
      <c r="J45" s="21" t="s">
        <v>278</v>
      </c>
      <c r="N45" s="2"/>
      <c r="AB45" t="s">
        <v>326</v>
      </c>
      <c r="AC45" t="s">
        <v>292</v>
      </c>
      <c r="AD45" t="s">
        <v>317</v>
      </c>
    </row>
    <row r="46" spans="1:30" ht="12.75" customHeight="1" x14ac:dyDescent="0.3">
      <c r="B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c r="AC46" t="s">
        <v>294</v>
      </c>
      <c r="AD46" t="s">
        <v>319</v>
      </c>
    </row>
    <row r="47" spans="1:30" ht="12.75" customHeight="1" x14ac:dyDescent="0.3">
      <c r="B47" t="s">
        <v>329</v>
      </c>
      <c r="K47" s="7"/>
      <c r="M47" s="67" t="s">
        <v>491</v>
      </c>
      <c r="N47" s="61"/>
      <c r="O47" s="62"/>
      <c r="Q47" s="34"/>
      <c r="R47" s="15"/>
      <c r="S47" t="s">
        <v>330</v>
      </c>
      <c r="U47" s="16"/>
      <c r="AA47">
        <f>IF(K47="nooit",1,IF(K47="incidenteel",2,IF(K47="regelmatig",3,IF(K47="vaak",4,IF(K47="doorspoelen",5,0)))))</f>
        <v>0</v>
      </c>
      <c r="AB47" t="s">
        <v>331</v>
      </c>
      <c r="AC47" t="s">
        <v>296</v>
      </c>
      <c r="AD47" t="s">
        <v>321</v>
      </c>
    </row>
    <row r="48" spans="1:30" ht="12.75" customHeight="1" x14ac:dyDescent="0.3">
      <c r="B48" t="s">
        <v>332</v>
      </c>
      <c r="K48" s="7"/>
      <c r="R48" s="17"/>
      <c r="S48" t="s">
        <v>333</v>
      </c>
      <c r="U48" s="16"/>
      <c r="AA48">
        <f>IF(K48="neerslag",1,IF(K48="grondwater",2,IF(K48="inlaatwater",3,0)))</f>
        <v>0</v>
      </c>
      <c r="AB48" t="s">
        <v>334</v>
      </c>
      <c r="AC48" t="s">
        <v>297</v>
      </c>
    </row>
    <row r="49" spans="2:30" ht="12.75" customHeight="1" thickBot="1" x14ac:dyDescent="0.35">
      <c r="N49" s="2"/>
      <c r="R49" s="18"/>
      <c r="S49" s="19" t="s">
        <v>335</v>
      </c>
      <c r="T49" s="19"/>
      <c r="U49" s="20"/>
      <c r="AB49" t="s">
        <v>336</v>
      </c>
      <c r="AC49" t="s">
        <v>299</v>
      </c>
    </row>
    <row r="50" spans="2:30" ht="12.75" customHeight="1" thickBot="1" x14ac:dyDescent="0.35">
      <c r="N50" s="2" t="s">
        <v>337</v>
      </c>
      <c r="AB50" t="s">
        <v>338</v>
      </c>
    </row>
    <row r="51" spans="2:30" ht="12.75" customHeight="1" thickBot="1" x14ac:dyDescent="0.35">
      <c r="N51" s="9"/>
      <c r="AA51">
        <f>IF(OR(OR(AA48=2,AA48=1),OR(AA47=1,AA47=2,AA47=3)),3,IF(OR(AA48=3,OR(AA47=5,AA47=4)),2,0))</f>
        <v>0</v>
      </c>
    </row>
    <row r="52" spans="2:30" ht="12.75" customHeight="1" x14ac:dyDescent="0.3"/>
    <row r="53" spans="2:30" s="10" customFormat="1" ht="12.75" customHeight="1" x14ac:dyDescent="0.3">
      <c r="B53" s="22" t="s">
        <v>339</v>
      </c>
    </row>
    <row r="54" spans="2:30" ht="12.75" customHeight="1" x14ac:dyDescent="0.3">
      <c r="B54" s="1"/>
      <c r="J54" s="21" t="s">
        <v>278</v>
      </c>
    </row>
    <row r="55" spans="2:30" ht="12.75" customHeight="1" thickBot="1" x14ac:dyDescent="0.35">
      <c r="O55" s="2" t="s">
        <v>341</v>
      </c>
      <c r="Q55" s="2"/>
    </row>
    <row r="56" spans="2:30" ht="70.95" customHeight="1" thickBot="1" x14ac:dyDescent="0.35">
      <c r="B56" t="s">
        <v>342</v>
      </c>
      <c r="J56" t="s">
        <v>343</v>
      </c>
      <c r="K56" t="s">
        <v>344</v>
      </c>
      <c r="L56" s="43" t="s">
        <v>629</v>
      </c>
      <c r="M56" s="43" t="s">
        <v>630</v>
      </c>
      <c r="O56" s="2" t="s">
        <v>345</v>
      </c>
      <c r="Q56" s="44" t="s">
        <v>429</v>
      </c>
      <c r="R56" s="44" t="s">
        <v>430</v>
      </c>
      <c r="S56" s="12" t="s">
        <v>209</v>
      </c>
      <c r="T56" s="13"/>
      <c r="U56" s="13"/>
      <c r="V56" s="14"/>
      <c r="AB56" t="s">
        <v>345</v>
      </c>
      <c r="AC56" s="43" t="s">
        <v>429</v>
      </c>
      <c r="AD56" s="43" t="s">
        <v>430</v>
      </c>
    </row>
    <row r="57" spans="2:30" ht="12.75" customHeight="1" x14ac:dyDescent="0.3">
      <c r="C57" t="s">
        <v>347</v>
      </c>
      <c r="F57" s="34"/>
      <c r="G57" s="34"/>
      <c r="J57" s="7"/>
      <c r="K57" s="7"/>
      <c r="L57">
        <v>0.1</v>
      </c>
      <c r="O57" s="5"/>
      <c r="Q57" s="10" t="str">
        <f>IF(AC57=0,"",IF(AC57=1,"voldoet niet",IF(AC57=2,"voldoet")))</f>
        <v/>
      </c>
      <c r="S57" s="15"/>
      <c r="T57" t="s">
        <v>330</v>
      </c>
      <c r="V57" s="16"/>
      <c r="AB57">
        <f>IF(OR(K57="",J57=""),0,IF(J57&lt;=K57,2,1))</f>
        <v>0</v>
      </c>
      <c r="AC57">
        <f>IF(OR(L57="",J57=""),0,IF(J57&lt;L57,2,1))</f>
        <v>0</v>
      </c>
    </row>
    <row r="58" spans="2:30" ht="12.75" customHeight="1" thickBot="1" x14ac:dyDescent="0.35">
      <c r="C58" t="s">
        <v>440</v>
      </c>
      <c r="F58" s="34"/>
      <c r="G58" s="34"/>
      <c r="J58" s="7"/>
      <c r="K58" s="7"/>
      <c r="L58">
        <v>0.05</v>
      </c>
      <c r="O58" s="8"/>
      <c r="Q58" s="10" t="str">
        <f>IF(AC58=0,"",IF(AC58=1,"voldoet niet",IF(AC58=2,"voldoet")))</f>
        <v/>
      </c>
      <c r="S58" s="47"/>
      <c r="T58" s="19" t="s">
        <v>333</v>
      </c>
      <c r="U58" s="19"/>
      <c r="V58" s="20"/>
      <c r="AB58">
        <f>IF(OR(K58="",J58=""),0,IF(J58&lt;=K58,2,1))</f>
        <v>0</v>
      </c>
      <c r="AC58">
        <f>IF(OR(L58="",J58=""),0,IF(J58&lt;L58,2,1))</f>
        <v>0</v>
      </c>
    </row>
    <row r="59" spans="2:30" ht="12.75" customHeight="1" thickBot="1" x14ac:dyDescent="0.35">
      <c r="C59" t="s">
        <v>348</v>
      </c>
      <c r="F59" s="34"/>
      <c r="G59" s="34"/>
      <c r="J59" s="7"/>
      <c r="K59" s="7"/>
      <c r="L59">
        <v>1</v>
      </c>
      <c r="O59" s="6"/>
      <c r="Q59" s="10" t="str">
        <f>IF(AC59=0,"",IF(AC59=1,"voldoet niet",IF(AC59=2,"voldoet")))</f>
        <v/>
      </c>
      <c r="AB59">
        <f>IF(OR(K59="",J59=""),0,IF(J59&lt;=K59,2,1))</f>
        <v>0</v>
      </c>
      <c r="AC59">
        <f>IF(OR(L59="",J59=""),0,IF(J59&lt;L59,2,1))</f>
        <v>0</v>
      </c>
    </row>
    <row r="60" spans="2:30" ht="12.75" customHeight="1" x14ac:dyDescent="0.3">
      <c r="S60" s="54" t="s">
        <v>432</v>
      </c>
      <c r="T60" s="55"/>
      <c r="U60" s="55"/>
      <c r="V60" s="55"/>
      <c r="W60" s="55"/>
      <c r="X60" s="55"/>
      <c r="Y60" s="55"/>
      <c r="Z60" s="56"/>
    </row>
    <row r="61" spans="2:30" ht="12.75" customHeight="1" thickBot="1" x14ac:dyDescent="0.35">
      <c r="B61" t="s">
        <v>433</v>
      </c>
      <c r="S61" s="57" t="s">
        <v>434</v>
      </c>
      <c r="T61" s="58"/>
      <c r="U61" s="58"/>
      <c r="V61" s="58"/>
      <c r="W61" s="58"/>
      <c r="X61" s="58"/>
      <c r="Y61" s="58"/>
      <c r="Z61" s="59"/>
    </row>
    <row r="62" spans="2:30" ht="12.75" customHeight="1" x14ac:dyDescent="0.3">
      <c r="C62" t="s">
        <v>360</v>
      </c>
      <c r="F62" s="34"/>
      <c r="G62" s="34"/>
      <c r="J62" s="7"/>
      <c r="K62" s="7"/>
      <c r="L62">
        <v>100</v>
      </c>
      <c r="M62">
        <v>15</v>
      </c>
      <c r="O62" s="5"/>
      <c r="Q62" s="10" t="str">
        <f t="shared" ref="Q62:R70" si="1">IF(AC62=0,"",IF(AC62=1,"voldoet niet",IF(AC62=2,"voldoet")))</f>
        <v/>
      </c>
      <c r="R62" s="10" t="str">
        <f t="shared" si="1"/>
        <v/>
      </c>
      <c r="S62" s="57" t="s">
        <v>435</v>
      </c>
      <c r="T62" s="58"/>
      <c r="U62" s="58"/>
      <c r="V62" s="58"/>
      <c r="W62" s="58"/>
      <c r="X62" s="58"/>
      <c r="Y62" s="58"/>
      <c r="Z62" s="59"/>
      <c r="AB62">
        <f t="shared" ref="AB62:AB67" si="2">IF(OR(K62="",J62=""),0,IF(J62&lt;=K62,2,1))</f>
        <v>0</v>
      </c>
      <c r="AC62">
        <f>IF(OR(L62="",J62=""),0,IF(J62&lt;L62,2,1))</f>
        <v>0</v>
      </c>
      <c r="AD62">
        <f>IF(OR(M62="",J62=""),0,IF(J62&lt;M62,2,1))</f>
        <v>0</v>
      </c>
    </row>
    <row r="63" spans="2:30" ht="12.75" customHeight="1" x14ac:dyDescent="0.3">
      <c r="C63" t="s">
        <v>618</v>
      </c>
      <c r="F63" s="34"/>
      <c r="G63" s="34"/>
      <c r="J63" s="7"/>
      <c r="K63" s="7"/>
      <c r="L63">
        <v>500</v>
      </c>
      <c r="M63">
        <v>60</v>
      </c>
      <c r="O63" s="8"/>
      <c r="Q63" s="10" t="str">
        <f t="shared" si="1"/>
        <v/>
      </c>
      <c r="R63" s="10" t="str">
        <f t="shared" si="1"/>
        <v/>
      </c>
      <c r="S63" s="57" t="s">
        <v>436</v>
      </c>
      <c r="T63" s="58"/>
      <c r="U63" s="58"/>
      <c r="V63" s="58"/>
      <c r="W63" s="58"/>
      <c r="X63" s="58"/>
      <c r="Y63" s="58"/>
      <c r="Z63" s="59"/>
      <c r="AB63">
        <f t="shared" si="2"/>
        <v>0</v>
      </c>
      <c r="AC63">
        <f t="shared" ref="AC63" si="3">IF(OR(L63="",J63=""),0,IF(J63&lt;L63,2,1))</f>
        <v>0</v>
      </c>
      <c r="AD63">
        <f t="shared" ref="AD63:AD66" si="4">IF(OR(M63="",J63=""),0,IF(J63&lt;M63,2,1))</f>
        <v>0</v>
      </c>
    </row>
    <row r="64" spans="2:30" ht="12.75" customHeight="1" x14ac:dyDescent="0.3">
      <c r="C64" t="s">
        <v>362</v>
      </c>
      <c r="F64" s="34"/>
      <c r="G64" s="34"/>
      <c r="J64" s="7"/>
      <c r="K64" s="7"/>
      <c r="L64">
        <v>300</v>
      </c>
      <c r="M64">
        <v>50</v>
      </c>
      <c r="O64" s="8"/>
      <c r="Q64" s="10" t="str">
        <f t="shared" si="1"/>
        <v/>
      </c>
      <c r="R64" s="10" t="str">
        <f t="shared" si="1"/>
        <v/>
      </c>
      <c r="S64" s="57" t="s">
        <v>582</v>
      </c>
      <c r="T64" s="58"/>
      <c r="U64" s="58"/>
      <c r="V64" s="58"/>
      <c r="W64" s="58"/>
      <c r="X64" s="58"/>
      <c r="Y64" s="58"/>
      <c r="Z64" s="59"/>
      <c r="AB64">
        <f t="shared" si="2"/>
        <v>0</v>
      </c>
      <c r="AC64">
        <f>IF(OR(L64="",J64=""),0,IF(J64&lt;L64,2,1))</f>
        <v>0</v>
      </c>
      <c r="AD64">
        <f t="shared" si="4"/>
        <v>0</v>
      </c>
    </row>
    <row r="65" spans="2:30" ht="12.75" customHeight="1" x14ac:dyDescent="0.3">
      <c r="C65" t="s">
        <v>354</v>
      </c>
      <c r="F65" s="34"/>
      <c r="G65" s="34"/>
      <c r="J65" s="7"/>
      <c r="K65" s="7"/>
      <c r="L65">
        <v>100</v>
      </c>
      <c r="M65">
        <v>30</v>
      </c>
      <c r="O65" s="8"/>
      <c r="Q65" s="10" t="str">
        <f t="shared" si="1"/>
        <v/>
      </c>
      <c r="R65" s="10" t="str">
        <f t="shared" si="1"/>
        <v/>
      </c>
      <c r="S65" s="57" t="s">
        <v>616</v>
      </c>
      <c r="T65" s="58"/>
      <c r="U65" s="58"/>
      <c r="V65" s="58"/>
      <c r="W65" s="58"/>
      <c r="X65" s="58"/>
      <c r="Y65" s="58"/>
      <c r="Z65" s="59"/>
      <c r="AB65">
        <f t="shared" si="2"/>
        <v>0</v>
      </c>
      <c r="AC65">
        <f>IF(OR(L65="",J65=""),0,IF(J65&lt;L65,2,1))</f>
        <v>0</v>
      </c>
      <c r="AD65">
        <f t="shared" si="4"/>
        <v>0</v>
      </c>
    </row>
    <row r="66" spans="2:30" ht="12.75" customHeight="1" x14ac:dyDescent="0.3">
      <c r="C66" t="s">
        <v>352</v>
      </c>
      <c r="J66" s="7"/>
      <c r="K66" s="7"/>
      <c r="L66">
        <v>8</v>
      </c>
      <c r="M66">
        <v>5.5</v>
      </c>
      <c r="O66" s="8"/>
      <c r="Q66" s="10" t="str">
        <f t="shared" si="1"/>
        <v/>
      </c>
      <c r="R66" s="10" t="str">
        <f t="shared" si="1"/>
        <v/>
      </c>
      <c r="S66" s="57" t="s">
        <v>626</v>
      </c>
      <c r="T66" s="58"/>
      <c r="U66" s="58"/>
      <c r="V66" s="58"/>
      <c r="W66" s="58"/>
      <c r="X66" s="58"/>
      <c r="Y66" s="58"/>
      <c r="Z66" s="59"/>
      <c r="AB66">
        <f t="shared" si="2"/>
        <v>0</v>
      </c>
      <c r="AC66">
        <f>IF(OR(L66="",J66=""),0,IF(J66&lt;L66,2,1))</f>
        <v>0</v>
      </c>
      <c r="AD66">
        <f t="shared" si="4"/>
        <v>0</v>
      </c>
    </row>
    <row r="67" spans="2:30" ht="12.75" customHeight="1" thickBot="1" x14ac:dyDescent="0.35">
      <c r="C67" t="s">
        <v>437</v>
      </c>
      <c r="J67" s="7"/>
      <c r="K67" s="7"/>
      <c r="L67">
        <v>985</v>
      </c>
      <c r="M67">
        <v>0.03</v>
      </c>
      <c r="O67" s="6"/>
      <c r="Q67" s="10" t="str">
        <f t="shared" si="1"/>
        <v/>
      </c>
      <c r="R67" s="10" t="str">
        <f t="shared" si="1"/>
        <v/>
      </c>
      <c r="S67" s="67" t="s">
        <v>617</v>
      </c>
      <c r="T67" s="61"/>
      <c r="U67" s="61"/>
      <c r="V67" s="61"/>
      <c r="W67" s="61"/>
      <c r="X67" s="61"/>
      <c r="Y67" s="61"/>
      <c r="Z67" s="62"/>
      <c r="AB67">
        <f t="shared" si="2"/>
        <v>0</v>
      </c>
      <c r="AC67">
        <f>IF(OR(L67="",J67=""),0,IF(J67&gt;L67,2,1))</f>
        <v>0</v>
      </c>
      <c r="AD67">
        <f>IF(OR(M67="",J67=""),0,IF(J67&gt;M67,2,1))</f>
        <v>0</v>
      </c>
    </row>
    <row r="68" spans="2:30" ht="12.75" customHeight="1" x14ac:dyDescent="0.3"/>
    <row r="69" spans="2:30" ht="12.75" customHeight="1" x14ac:dyDescent="0.3">
      <c r="B69" t="s">
        <v>366</v>
      </c>
    </row>
    <row r="70" spans="2:30" ht="12.75" customHeight="1" x14ac:dyDescent="0.3">
      <c r="C70" t="s">
        <v>367</v>
      </c>
      <c r="J70" s="7"/>
      <c r="K70" t="s">
        <v>98</v>
      </c>
      <c r="L70" t="s">
        <v>98</v>
      </c>
      <c r="Q70" s="10" t="str">
        <f t="shared" si="1"/>
        <v/>
      </c>
      <c r="AC70">
        <f>IF(J70="",0,IF(J70="ja",1,2))</f>
        <v>0</v>
      </c>
    </row>
    <row r="71" spans="2:30" ht="12.75" customHeight="1" x14ac:dyDescent="0.3">
      <c r="C71" s="2" t="s">
        <v>368</v>
      </c>
    </row>
    <row r="72" spans="2:30" ht="12.75" customHeight="1" thickBot="1" x14ac:dyDescent="0.35">
      <c r="B72" t="s">
        <v>369</v>
      </c>
    </row>
    <row r="73" spans="2:30" ht="12.75" customHeight="1" thickBot="1" x14ac:dyDescent="0.35">
      <c r="C73" t="s">
        <v>370</v>
      </c>
      <c r="J73" s="7"/>
      <c r="K73" t="s">
        <v>98</v>
      </c>
      <c r="L73" t="s">
        <v>98</v>
      </c>
      <c r="O73" s="9"/>
      <c r="AC73">
        <f t="shared" ref="AC73:AC84" si="5">IF(J73="",0,IF(J73="ja",1,2))</f>
        <v>0</v>
      </c>
    </row>
    <row r="74" spans="2:30" ht="12.75" customHeight="1" x14ac:dyDescent="0.3">
      <c r="C74" s="2" t="s">
        <v>371</v>
      </c>
    </row>
    <row r="75" spans="2:30" ht="12.75" customHeight="1" thickBot="1" x14ac:dyDescent="0.35">
      <c r="B75" t="s">
        <v>372</v>
      </c>
    </row>
    <row r="76" spans="2:30" ht="12.75" customHeight="1" x14ac:dyDescent="0.3">
      <c r="C76" t="s">
        <v>373</v>
      </c>
      <c r="J76" s="7"/>
      <c r="K76" t="s">
        <v>98</v>
      </c>
      <c r="L76" t="s">
        <v>98</v>
      </c>
      <c r="O76" s="5"/>
      <c r="AC76">
        <f t="shared" si="5"/>
        <v>0</v>
      </c>
    </row>
    <row r="77" spans="2:30" ht="12.75" customHeight="1" thickBot="1" x14ac:dyDescent="0.35">
      <c r="C77" t="s">
        <v>374</v>
      </c>
      <c r="J77" s="7"/>
      <c r="K77" t="s">
        <v>98</v>
      </c>
      <c r="L77" t="s">
        <v>98</v>
      </c>
      <c r="O77" s="6"/>
      <c r="AC77">
        <f t="shared" si="5"/>
        <v>0</v>
      </c>
    </row>
    <row r="78" spans="2:30" ht="12.75" customHeight="1" x14ac:dyDescent="0.3">
      <c r="D78" t="s">
        <v>375</v>
      </c>
    </row>
    <row r="79" spans="2:30" ht="12.75" customHeight="1" thickBot="1" x14ac:dyDescent="0.35">
      <c r="B79" s="86" t="s">
        <v>376</v>
      </c>
      <c r="C79" s="143"/>
      <c r="D79" s="66"/>
    </row>
    <row r="80" spans="2:30" ht="12.75" customHeight="1" x14ac:dyDescent="0.3">
      <c r="B80" s="66"/>
      <c r="C80" s="66" t="s">
        <v>441</v>
      </c>
      <c r="D80" s="66"/>
      <c r="J80" s="40"/>
      <c r="K80" s="7"/>
      <c r="O80" s="5"/>
      <c r="Q80" s="54" t="s">
        <v>546</v>
      </c>
      <c r="R80" s="55"/>
      <c r="S80" s="55"/>
      <c r="T80" s="55"/>
      <c r="U80" s="55"/>
      <c r="V80" s="55"/>
      <c r="W80" s="55"/>
      <c r="X80" s="55"/>
      <c r="Y80" s="56"/>
      <c r="AC80">
        <f>IF(OR(J80="",K80=""),0,IF(J80&lt;K80,2,1))</f>
        <v>0</v>
      </c>
    </row>
    <row r="81" spans="1:29" ht="12.75" customHeight="1" x14ac:dyDescent="0.3">
      <c r="B81" s="66"/>
      <c r="C81" s="66" t="s">
        <v>378</v>
      </c>
      <c r="D81" s="66"/>
      <c r="J81" s="40"/>
      <c r="K81" s="7"/>
      <c r="M81">
        <v>100</v>
      </c>
      <c r="N81" s="23"/>
      <c r="O81" s="8"/>
      <c r="Q81" s="57" t="s">
        <v>547</v>
      </c>
      <c r="R81" s="58"/>
      <c r="S81" s="58"/>
      <c r="T81" s="58"/>
      <c r="U81" s="58"/>
      <c r="V81" s="58"/>
      <c r="W81" s="58"/>
      <c r="X81" s="58"/>
      <c r="Y81" s="59"/>
      <c r="AB81">
        <f>IF(OR(K81="",J81=""),0,IF(OR(AND(K81&gt;L81,K81&lt;=M81,J81&gt;L81,J81&lt;=M81),AND(K81&lt;L81,J81&lt;L81),AND(K81&gt;M81,J81&gt;M81)),2,1))</f>
        <v>0</v>
      </c>
    </row>
    <row r="82" spans="1:29" ht="12.75" customHeight="1" x14ac:dyDescent="0.3">
      <c r="B82" s="66"/>
      <c r="C82" s="66" t="s">
        <v>379</v>
      </c>
      <c r="D82" s="66"/>
      <c r="J82" s="7"/>
      <c r="O82" s="8"/>
      <c r="Q82" s="57" t="s">
        <v>548</v>
      </c>
      <c r="R82" s="58"/>
      <c r="S82" s="58"/>
      <c r="T82" s="58"/>
      <c r="U82" s="58"/>
      <c r="V82" s="58"/>
      <c r="W82" s="58"/>
      <c r="X82" s="58"/>
      <c r="Y82" s="59"/>
      <c r="AC82">
        <f>IF(J82="",0,IF(J82="ja",1,2))</f>
        <v>0</v>
      </c>
    </row>
    <row r="83" spans="1:29" ht="12.75" customHeight="1" x14ac:dyDescent="0.3">
      <c r="B83" s="66"/>
      <c r="C83" s="66" t="s">
        <v>380</v>
      </c>
      <c r="D83" s="66"/>
      <c r="J83" s="7"/>
      <c r="O83" s="8"/>
      <c r="Q83" s="57" t="s">
        <v>549</v>
      </c>
      <c r="R83" s="58"/>
      <c r="S83" s="58"/>
      <c r="T83" s="58"/>
      <c r="U83" s="58"/>
      <c r="V83" s="58"/>
      <c r="W83" s="58"/>
      <c r="X83" s="58"/>
      <c r="Y83" s="59"/>
      <c r="AC83">
        <f>IF(J83="",0,IF(J83="ja",1,2))</f>
        <v>0</v>
      </c>
    </row>
    <row r="84" spans="1:29" ht="12.75" customHeight="1" thickBot="1" x14ac:dyDescent="0.35">
      <c r="B84" s="66"/>
      <c r="C84" s="66" t="s">
        <v>381</v>
      </c>
      <c r="D84" s="66"/>
      <c r="J84" s="7"/>
      <c r="O84" s="6"/>
      <c r="Q84" s="57" t="s">
        <v>550</v>
      </c>
      <c r="R84" s="58"/>
      <c r="S84" s="58"/>
      <c r="T84" s="58"/>
      <c r="U84" s="58"/>
      <c r="V84" s="58"/>
      <c r="W84" s="58"/>
      <c r="X84" s="58"/>
      <c r="Y84" s="59"/>
      <c r="AC84">
        <f t="shared" si="5"/>
        <v>0</v>
      </c>
    </row>
    <row r="85" spans="1:29" ht="12.6" customHeight="1" x14ac:dyDescent="0.3">
      <c r="C85" s="23"/>
      <c r="Q85" s="67" t="s">
        <v>583</v>
      </c>
      <c r="R85" s="61"/>
      <c r="S85" s="61"/>
      <c r="T85" s="61"/>
      <c r="U85" s="61"/>
      <c r="V85" s="61"/>
      <c r="W85" s="61"/>
      <c r="X85" s="61"/>
      <c r="Y85" s="62"/>
    </row>
    <row r="86" spans="1:29" ht="12.75" customHeight="1" x14ac:dyDescent="0.3"/>
    <row r="87" spans="1:29" ht="12.75" customHeight="1" x14ac:dyDescent="0.3"/>
    <row r="88" spans="1:29" s="25" customFormat="1" ht="13.8" thickBot="1" x14ac:dyDescent="0.35">
      <c r="A88" s="24" t="s">
        <v>62</v>
      </c>
      <c r="O88" s="26"/>
      <c r="AA88" s="27"/>
    </row>
    <row r="89" spans="1:29" x14ac:dyDescent="0.3">
      <c r="A89" s="1" t="s">
        <v>325</v>
      </c>
      <c r="N89" s="5" t="str">
        <f>IF(AA51=1,"Niet inlaten",IF(AA51=2,"Inlaat is geen probleem",IF(AA51=3,"Aandachtspunt","")))</f>
        <v/>
      </c>
      <c r="Q89" s="12" t="s">
        <v>209</v>
      </c>
      <c r="R89" s="13"/>
      <c r="S89" s="13"/>
      <c r="T89" s="14"/>
      <c r="V89" s="54" t="s">
        <v>382</v>
      </c>
      <c r="W89" s="55"/>
      <c r="X89" s="55"/>
      <c r="Y89" s="55"/>
      <c r="Z89" s="56"/>
      <c r="AB89" t="s">
        <v>330</v>
      </c>
    </row>
    <row r="90" spans="1:29" ht="13.8" thickBot="1" x14ac:dyDescent="0.35">
      <c r="A90" s="1" t="s">
        <v>339</v>
      </c>
      <c r="N90" s="85"/>
      <c r="Q90" s="15"/>
      <c r="R90" t="s">
        <v>330</v>
      </c>
      <c r="T90" s="16"/>
      <c r="V90" s="57" t="s">
        <v>383</v>
      </c>
      <c r="W90" s="58"/>
      <c r="X90" s="58"/>
      <c r="Y90" s="58"/>
      <c r="Z90" s="59"/>
      <c r="AB90" t="s">
        <v>333</v>
      </c>
    </row>
    <row r="91" spans="1:29" x14ac:dyDescent="0.3">
      <c r="A91" s="1"/>
      <c r="Q91" s="17"/>
      <c r="R91" t="s">
        <v>333</v>
      </c>
      <c r="T91" s="16"/>
      <c r="V91" s="57" t="s">
        <v>384</v>
      </c>
      <c r="W91" s="58"/>
      <c r="X91" s="58"/>
      <c r="Y91" s="58"/>
      <c r="Z91" s="59"/>
    </row>
    <row r="92" spans="1:29" ht="13.8" thickBot="1" x14ac:dyDescent="0.35">
      <c r="A92" s="1"/>
      <c r="Q92" s="18"/>
      <c r="R92" s="19" t="s">
        <v>335</v>
      </c>
      <c r="S92" s="19"/>
      <c r="T92" s="20"/>
      <c r="V92" s="57" t="s">
        <v>559</v>
      </c>
      <c r="W92" s="58"/>
      <c r="X92" s="58"/>
      <c r="Y92" s="58"/>
      <c r="Z92" s="59"/>
    </row>
    <row r="93" spans="1:29" s="81" customFormat="1" ht="13.8" thickBot="1" x14ac:dyDescent="0.35">
      <c r="A93" s="82"/>
      <c r="V93" s="146" t="s">
        <v>584</v>
      </c>
      <c r="W93" s="147"/>
      <c r="X93" s="147"/>
      <c r="Y93" s="147"/>
      <c r="Z93" s="148"/>
    </row>
    <row r="94" spans="1:29" ht="13.8" thickTop="1" x14ac:dyDescent="0.3">
      <c r="A94" s="1"/>
    </row>
    <row r="95" spans="1:29" s="25" customFormat="1" ht="13.8" thickBot="1" x14ac:dyDescent="0.35">
      <c r="A95" s="24" t="s">
        <v>63</v>
      </c>
      <c r="O95" s="26"/>
      <c r="AA95" s="27"/>
    </row>
    <row r="96" spans="1:29" ht="13.8" thickBot="1" x14ac:dyDescent="0.35">
      <c r="A96" t="s">
        <v>477</v>
      </c>
      <c r="N96" s="89"/>
      <c r="U96" s="54" t="s">
        <v>385</v>
      </c>
      <c r="V96" s="55"/>
      <c r="W96" s="55"/>
      <c r="X96" s="55"/>
      <c r="Y96" s="55"/>
      <c r="Z96" s="56"/>
      <c r="AB96" t="s">
        <v>263</v>
      </c>
    </row>
    <row r="97" spans="21:28" x14ac:dyDescent="0.3">
      <c r="U97" s="57" t="s">
        <v>386</v>
      </c>
      <c r="V97" s="58"/>
      <c r="W97" s="58"/>
      <c r="X97" s="58"/>
      <c r="Y97" s="58"/>
      <c r="Z97" s="59"/>
      <c r="AB97" t="s">
        <v>265</v>
      </c>
    </row>
    <row r="98" spans="21:28" x14ac:dyDescent="0.3">
      <c r="U98" s="57" t="s">
        <v>588</v>
      </c>
      <c r="V98" s="58"/>
      <c r="W98" s="58"/>
      <c r="X98" s="58"/>
      <c r="Y98" s="58"/>
      <c r="Z98" s="59"/>
      <c r="AB98" t="s">
        <v>268</v>
      </c>
    </row>
    <row r="99" spans="21:28" x14ac:dyDescent="0.3">
      <c r="U99" s="57" t="s">
        <v>589</v>
      </c>
      <c r="V99" s="58"/>
      <c r="W99" s="58"/>
      <c r="X99" s="58"/>
      <c r="Y99" s="58"/>
      <c r="Z99" s="59"/>
      <c r="AB99" t="s">
        <v>270</v>
      </c>
    </row>
    <row r="100" spans="21:28" x14ac:dyDescent="0.3">
      <c r="U100" s="80" t="s">
        <v>590</v>
      </c>
      <c r="V100" s="61"/>
      <c r="W100" s="61"/>
      <c r="X100" s="61"/>
      <c r="Y100" s="61"/>
      <c r="Z100" s="62"/>
    </row>
  </sheetData>
  <conditionalFormatting sqref="K38">
    <cfRule type="expression" dxfId="677" priority="4">
      <formula>$K$38="Geen reden om in te laten"</formula>
    </cfRule>
    <cfRule type="expression" dxfId="676" priority="5">
      <formula>$K$38="Mogelijke reden om in te laten"</formula>
    </cfRule>
    <cfRule type="expression" dxfId="675" priority="6">
      <formula>$K$38="Sterke reden om in te laten"</formula>
    </cfRule>
  </conditionalFormatting>
  <conditionalFormatting sqref="K39">
    <cfRule type="expression" dxfId="674" priority="1">
      <formula>$K$39="Geen reden om in te laten"</formula>
    </cfRule>
    <cfRule type="expression" dxfId="673" priority="2">
      <formula>$K$39="Mogelijke reden om in te laten"</formula>
    </cfRule>
    <cfRule type="expression" dxfId="672" priority="3">
      <formula>$K$39="Sterke reden om in te laten"</formula>
    </cfRule>
  </conditionalFormatting>
  <conditionalFormatting sqref="M6">
    <cfRule type="expression" dxfId="671" priority="79">
      <formula>$K$6="ja"</formula>
    </cfRule>
    <cfRule type="expression" dxfId="670" priority="80">
      <formula>$K$6="nee"</formula>
    </cfRule>
  </conditionalFormatting>
  <conditionalFormatting sqref="M7">
    <cfRule type="expression" dxfId="669" priority="77">
      <formula>$K$7="ja"</formula>
    </cfRule>
    <cfRule type="expression" dxfId="668" priority="78">
      <formula>$K$7="nee"</formula>
    </cfRule>
  </conditionalFormatting>
  <conditionalFormatting sqref="M10">
    <cfRule type="expression" dxfId="667" priority="93">
      <formula>$K$10="nee"</formula>
    </cfRule>
    <cfRule type="expression" dxfId="666" priority="94">
      <formula>$K$10="ja"</formula>
    </cfRule>
  </conditionalFormatting>
  <conditionalFormatting sqref="M11">
    <cfRule type="expression" dxfId="665" priority="91">
      <formula>$K$11="nee"</formula>
    </cfRule>
    <cfRule type="expression" dxfId="664" priority="92">
      <formula>$K$11="ja"</formula>
    </cfRule>
  </conditionalFormatting>
  <conditionalFormatting sqref="M12">
    <cfRule type="expression" dxfId="663" priority="89">
      <formula>$K$12="nee"</formula>
    </cfRule>
    <cfRule type="expression" dxfId="662" priority="90">
      <formula>$K$12="ja"</formula>
    </cfRule>
  </conditionalFormatting>
  <conditionalFormatting sqref="M13">
    <cfRule type="expression" dxfId="661" priority="87">
      <formula>$K$13="nee"</formula>
    </cfRule>
    <cfRule type="expression" dxfId="660" priority="88">
      <formula>$K$13="ja"</formula>
    </cfRule>
  </conditionalFormatting>
  <conditionalFormatting sqref="M14">
    <cfRule type="expression" dxfId="659" priority="85">
      <formula>$K$14="nee"</formula>
    </cfRule>
    <cfRule type="expression" dxfId="658" priority="86">
      <formula>$K$14="ja"</formula>
    </cfRule>
  </conditionalFormatting>
  <conditionalFormatting sqref="M17">
    <cfRule type="expression" dxfId="657" priority="83">
      <formula>$K$17="nee"</formula>
    </cfRule>
    <cfRule type="expression" dxfId="656" priority="84">
      <formula>$K$17="ja"</formula>
    </cfRule>
  </conditionalFormatting>
  <conditionalFormatting sqref="M19">
    <cfRule type="expression" dxfId="655" priority="81">
      <formula>$K$19="nee"</formula>
    </cfRule>
    <cfRule type="expression" dxfId="654" priority="82">
      <formula>$K$19="ja"</formula>
    </cfRule>
  </conditionalFormatting>
  <conditionalFormatting sqref="N51">
    <cfRule type="expression" dxfId="653" priority="68">
      <formula>$AA$51=3</formula>
    </cfRule>
    <cfRule type="expression" dxfId="652" priority="69">
      <formula>$AA$51=2</formula>
    </cfRule>
    <cfRule type="expression" dxfId="651" priority="70">
      <formula>$AA$51=1</formula>
    </cfRule>
  </conditionalFormatting>
  <conditionalFormatting sqref="N89">
    <cfRule type="expression" dxfId="650" priority="41">
      <formula>$AA$51=1</formula>
    </cfRule>
    <cfRule type="expression" dxfId="649" priority="42">
      <formula>$AA$51=2</formula>
    </cfRule>
    <cfRule type="expression" dxfId="648" priority="43">
      <formula>$AA$51=3</formula>
    </cfRule>
  </conditionalFormatting>
  <conditionalFormatting sqref="N90">
    <cfRule type="expression" dxfId="647" priority="39">
      <formula>$N$90=$AB$90</formula>
    </cfRule>
    <cfRule type="expression" dxfId="646" priority="40">
      <formula>$N$90=$AB$89</formula>
    </cfRule>
  </conditionalFormatting>
  <conditionalFormatting sqref="N96">
    <cfRule type="expression" dxfId="645" priority="44">
      <formula>$N$96=$AB$99</formula>
    </cfRule>
    <cfRule type="expression" dxfId="644" priority="45">
      <formula>$N$96=$AB$98</formula>
    </cfRule>
    <cfRule type="expression" dxfId="643" priority="46">
      <formula>$N$96=$AB$97</formula>
    </cfRule>
    <cfRule type="expression" dxfId="642" priority="47">
      <formula>$N$96=$AB$96</formula>
    </cfRule>
  </conditionalFormatting>
  <conditionalFormatting sqref="O57">
    <cfRule type="expression" dxfId="641" priority="169">
      <formula>$AB$57=1</formula>
    </cfRule>
    <cfRule type="expression" dxfId="640" priority="170">
      <formula>$AB$57=2</formula>
    </cfRule>
  </conditionalFormatting>
  <conditionalFormatting sqref="O58">
    <cfRule type="expression" dxfId="639" priority="149">
      <formula>$AB$58=2</formula>
    </cfRule>
    <cfRule type="expression" dxfId="638" priority="150">
      <formula>$AB$58=1</formula>
    </cfRule>
  </conditionalFormatting>
  <conditionalFormatting sqref="O59">
    <cfRule type="expression" dxfId="637" priority="167">
      <formula>$AB$59=2</formula>
    </cfRule>
    <cfRule type="expression" dxfId="636" priority="168">
      <formula>$AB$59=1</formula>
    </cfRule>
  </conditionalFormatting>
  <conditionalFormatting sqref="O62">
    <cfRule type="expression" dxfId="635" priority="165">
      <formula>$AB$62=2</formula>
    </cfRule>
    <cfRule type="expression" dxfId="634" priority="166">
      <formula>$AB$62=1</formula>
    </cfRule>
  </conditionalFormatting>
  <conditionalFormatting sqref="O63">
    <cfRule type="expression" dxfId="633" priority="163">
      <formula>$AB$63=2</formula>
    </cfRule>
    <cfRule type="expression" dxfId="632" priority="164">
      <formula>$AB$63=1</formula>
    </cfRule>
  </conditionalFormatting>
  <conditionalFormatting sqref="O64">
    <cfRule type="expression" dxfId="631" priority="161">
      <formula>$AB$64=2</formula>
    </cfRule>
    <cfRule type="expression" dxfId="630" priority="162">
      <formula>$AB$64=1</formula>
    </cfRule>
  </conditionalFormatting>
  <conditionalFormatting sqref="O65">
    <cfRule type="expression" dxfId="629" priority="147">
      <formula>$AB$65=2</formula>
    </cfRule>
    <cfRule type="expression" dxfId="628" priority="148">
      <formula>$AB$65=1</formula>
    </cfRule>
  </conditionalFormatting>
  <conditionalFormatting sqref="O66">
    <cfRule type="expression" dxfId="627" priority="145">
      <formula>$AB$66=2</formula>
    </cfRule>
    <cfRule type="expression" dxfId="626" priority="146">
      <formula>$AB$66=1</formula>
    </cfRule>
  </conditionalFormatting>
  <conditionalFormatting sqref="O67">
    <cfRule type="expression" dxfId="625" priority="143">
      <formula>$AB$67=2</formula>
    </cfRule>
    <cfRule type="expression" dxfId="624" priority="144">
      <formula>$AB$67=1</formula>
    </cfRule>
  </conditionalFormatting>
  <conditionalFormatting sqref="O73">
    <cfRule type="expression" dxfId="623" priority="171">
      <formula>$AC$73=2</formula>
    </cfRule>
    <cfRule type="expression" dxfId="622" priority="172">
      <formula>$AC$73=1</formula>
    </cfRule>
  </conditionalFormatting>
  <conditionalFormatting sqref="O76">
    <cfRule type="expression" dxfId="621" priority="151">
      <formula>$AC$76=2</formula>
    </cfRule>
    <cfRule type="expression" dxfId="620" priority="152">
      <formula>$AC$76=1</formula>
    </cfRule>
  </conditionalFormatting>
  <conditionalFormatting sqref="O77">
    <cfRule type="expression" dxfId="619" priority="62">
      <formula>$AC$77=2</formula>
    </cfRule>
    <cfRule type="expression" dxfId="618" priority="63">
      <formula>$AC$77=1</formula>
    </cfRule>
  </conditionalFormatting>
  <conditionalFormatting sqref="O80">
    <cfRule type="expression" dxfId="617" priority="159">
      <formula>$AC$80=2</formula>
    </cfRule>
    <cfRule type="expression" dxfId="616" priority="160">
      <formula>$AC$80=1</formula>
    </cfRule>
  </conditionalFormatting>
  <conditionalFormatting sqref="O81">
    <cfRule type="expression" dxfId="615" priority="141">
      <formula>$AB$81=2</formula>
    </cfRule>
    <cfRule type="expression" dxfId="614" priority="142">
      <formula>$AB$81=1</formula>
    </cfRule>
  </conditionalFormatting>
  <conditionalFormatting sqref="O82">
    <cfRule type="expression" dxfId="613" priority="157">
      <formula>$AC$82=2</formula>
    </cfRule>
    <cfRule type="expression" dxfId="612" priority="158">
      <formula>$AC$82=1</formula>
    </cfRule>
  </conditionalFormatting>
  <conditionalFormatting sqref="O83">
    <cfRule type="expression" dxfId="611" priority="155">
      <formula>$AC$83=2</formula>
    </cfRule>
    <cfRule type="expression" dxfId="610" priority="156">
      <formula>$AC$83=1</formula>
    </cfRule>
  </conditionalFormatting>
  <conditionalFormatting sqref="O84">
    <cfRule type="expression" dxfId="609" priority="153">
      <formula>$AC$84=2</formula>
    </cfRule>
    <cfRule type="expression" dxfId="608" priority="154">
      <formula>$AC$84=1</formula>
    </cfRule>
  </conditionalFormatting>
  <conditionalFormatting sqref="Q57">
    <cfRule type="expression" dxfId="607" priority="37">
      <formula>$Q$57="voldoet niet"</formula>
    </cfRule>
    <cfRule type="expression" dxfId="606" priority="38">
      <formula>$Q$57="voldoet"</formula>
    </cfRule>
  </conditionalFormatting>
  <conditionalFormatting sqref="Q58">
    <cfRule type="expression" dxfId="605" priority="35">
      <formula>$Q$58="voldoet niet"</formula>
    </cfRule>
    <cfRule type="expression" dxfId="604" priority="36">
      <formula>$Q$58="voldoet"</formula>
    </cfRule>
  </conditionalFormatting>
  <conditionalFormatting sqref="Q59">
    <cfRule type="expression" dxfId="603" priority="33">
      <formula>$Q$59="voldoet niet"</formula>
    </cfRule>
    <cfRule type="expression" dxfId="602" priority="34">
      <formula>$Q$59="voldoet"</formula>
    </cfRule>
  </conditionalFormatting>
  <conditionalFormatting sqref="Q62">
    <cfRule type="expression" dxfId="601" priority="31">
      <formula>$Q$62="voldoet niet"</formula>
    </cfRule>
    <cfRule type="expression" dxfId="600" priority="32">
      <formula>$Q$62="voldoet"</formula>
    </cfRule>
  </conditionalFormatting>
  <conditionalFormatting sqref="Q63">
    <cfRule type="expression" dxfId="599" priority="29">
      <formula>$Q$63="voldoet niet"</formula>
    </cfRule>
    <cfRule type="expression" dxfId="598" priority="30">
      <formula>$Q$63="voldoet"</formula>
    </cfRule>
  </conditionalFormatting>
  <conditionalFormatting sqref="Q64">
    <cfRule type="expression" dxfId="597" priority="27">
      <formula>$Q$64="voldoet niet"</formula>
    </cfRule>
    <cfRule type="expression" dxfId="596" priority="28">
      <formula>$Q$64="voldoet"</formula>
    </cfRule>
  </conditionalFormatting>
  <conditionalFormatting sqref="Q65">
    <cfRule type="expression" dxfId="595" priority="25">
      <formula>$Q$65="voldoet niet"</formula>
    </cfRule>
    <cfRule type="expression" dxfId="594" priority="26">
      <formula>$Q$65="voldoet"</formula>
    </cfRule>
  </conditionalFormatting>
  <conditionalFormatting sqref="Q66">
    <cfRule type="expression" dxfId="593" priority="23">
      <formula>$Q$66="voldoet niet"</formula>
    </cfRule>
    <cfRule type="expression" dxfId="592" priority="24">
      <formula>$Q$66="voldoet"</formula>
    </cfRule>
  </conditionalFormatting>
  <conditionalFormatting sqref="Q67">
    <cfRule type="expression" dxfId="591" priority="21">
      <formula>$Q$67="voldoet niet"</formula>
    </cfRule>
    <cfRule type="expression" dxfId="590" priority="22">
      <formula>$Q$67="voldoet"</formula>
    </cfRule>
  </conditionalFormatting>
  <conditionalFormatting sqref="Q70">
    <cfRule type="expression" dxfId="589" priority="19">
      <formula>$Q$70="voldoet niet"</formula>
    </cfRule>
    <cfRule type="expression" dxfId="588" priority="20">
      <formula>$Q$70="voldoet"</formula>
    </cfRule>
  </conditionalFormatting>
  <conditionalFormatting sqref="R62">
    <cfRule type="expression" dxfId="587" priority="17">
      <formula>$R$62="voldoet niet"</formula>
    </cfRule>
    <cfRule type="expression" dxfId="586" priority="18">
      <formula>$R$62="voldoet"</formula>
    </cfRule>
  </conditionalFormatting>
  <conditionalFormatting sqref="R63">
    <cfRule type="expression" dxfId="585" priority="15">
      <formula>$R$63="voldoet niet"</formula>
    </cfRule>
    <cfRule type="expression" dxfId="584" priority="16">
      <formula>$R$63="voldoet"</formula>
    </cfRule>
  </conditionalFormatting>
  <conditionalFormatting sqref="R64">
    <cfRule type="expression" dxfId="583" priority="13">
      <formula>$R$64="voldoet niet"</formula>
    </cfRule>
    <cfRule type="expression" dxfId="582" priority="14">
      <formula>$R$64="voldoet"</formula>
    </cfRule>
  </conditionalFormatting>
  <conditionalFormatting sqref="R65">
    <cfRule type="expression" dxfId="581" priority="11">
      <formula>$R$65="voldoet niet"</formula>
    </cfRule>
    <cfRule type="expression" dxfId="580" priority="12">
      <formula>$R$65="voldoet"</formula>
    </cfRule>
  </conditionalFormatting>
  <conditionalFormatting sqref="R66">
    <cfRule type="expression" dxfId="579" priority="9">
      <formula>$R$66="voldoet niet"</formula>
    </cfRule>
    <cfRule type="expression" dxfId="578" priority="10">
      <formula>$R$66="voldoet"</formula>
    </cfRule>
  </conditionalFormatting>
  <conditionalFormatting sqref="R67">
    <cfRule type="expression" dxfId="577" priority="7">
      <formula>$R$67="voldoet niet"</formula>
    </cfRule>
    <cfRule type="expression" dxfId="576" priority="8">
      <formula>$R$67="voldoet"</formula>
    </cfRule>
  </conditionalFormatting>
  <dataValidations count="11">
    <dataValidation errorStyle="warning" showErrorMessage="1" sqref="K36 K41:K43 K18 K23" xr:uid="{607FD14B-5F40-4017-A5A5-AB7596683C80}"/>
    <dataValidation type="list" errorStyle="warning" allowBlank="1" showErrorMessage="1" sqref="K11" xr:uid="{0A3B8946-91F5-4BEF-AC1F-1A2912817FD5}">
      <formula1>$AA$6:$AA$7</formula1>
    </dataValidation>
    <dataValidation type="list" errorStyle="warning" showErrorMessage="1" sqref="K10 K12:K14 J76 J70 J73 J82:J84 K6:K7 K17 K19 K22 K24:K34" xr:uid="{DDC18AF9-B3DB-4DD7-884D-3C1E0E9EED80}">
      <formula1>$AA$6:$AA$7</formula1>
    </dataValidation>
    <dataValidation type="list" errorStyle="warning" showErrorMessage="1" sqref="K46" xr:uid="{329F72B2-1871-45D2-95DD-964AB72A8E42}">
      <formula1>$AB$45:$AB$50</formula1>
    </dataValidation>
    <dataValidation type="list" allowBlank="1" showInputMessage="1" showErrorMessage="1" sqref="K50" xr:uid="{2EDF83DF-D957-4F5C-AAF3-9552D8D13793}">
      <formula1>$AA$32:$AA$34</formula1>
    </dataValidation>
    <dataValidation type="list" allowBlank="1" showInputMessage="1" showErrorMessage="1" sqref="K47" xr:uid="{086770EB-C0EB-4877-B4FA-CD925E4B9CC6}">
      <formula1>$AC$45:$AC$49</formula1>
    </dataValidation>
    <dataValidation type="list" allowBlank="1" showInputMessage="1" showErrorMessage="1" sqref="K48" xr:uid="{FAD38021-64A8-4141-BC34-636EAE7BA704}">
      <formula1>$AD$45:$AD$47</formula1>
    </dataValidation>
    <dataValidation type="list" allowBlank="1" showInputMessage="1" showErrorMessage="1" sqref="J77" xr:uid="{96569490-24CA-4E3B-955F-72935778834E}">
      <formula1>$AA$6:$AA$7</formula1>
    </dataValidation>
    <dataValidation type="list" allowBlank="1" showInputMessage="1" showErrorMessage="1" sqref="N96" xr:uid="{97C4AB43-2130-496C-A1FA-750C60B12288}">
      <formula1>$AB$96:$AB$99</formula1>
    </dataValidation>
    <dataValidation type="list" allowBlank="1" showInputMessage="1" showErrorMessage="1" sqref="N90" xr:uid="{9B6A65AA-96B7-48FA-80B6-FE4E47ECE2B7}">
      <formula1>$AB$89:$AB$90</formula1>
    </dataValidation>
    <dataValidation type="list" allowBlank="1" showInputMessage="1" showErrorMessage="1" sqref="K38:K39" xr:uid="{B502632C-F9EA-4FDB-9125-BF0E831696F6}">
      <formula1>$P$12:$P$14</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4722F-145A-4628-A1BE-572051AFEADA}">
  <dimension ref="A1:L6"/>
  <sheetViews>
    <sheetView workbookViewId="0"/>
  </sheetViews>
  <sheetFormatPr defaultRowHeight="13.2" x14ac:dyDescent="0.3"/>
  <cols>
    <col min="1" max="1" width="37.625" customWidth="1"/>
  </cols>
  <sheetData>
    <row r="1" spans="1:12" ht="19.2" x14ac:dyDescent="0.45">
      <c r="A1" s="36" t="s">
        <v>442</v>
      </c>
    </row>
    <row r="5" spans="1:12" x14ac:dyDescent="0.3">
      <c r="A5" s="54" t="s">
        <v>443</v>
      </c>
      <c r="B5" s="55"/>
      <c r="C5" s="55"/>
      <c r="D5" s="55"/>
      <c r="E5" s="55"/>
      <c r="F5" s="55"/>
      <c r="G5" s="55"/>
      <c r="H5" s="55"/>
      <c r="I5" s="55"/>
      <c r="J5" s="55"/>
      <c r="K5" s="55"/>
      <c r="L5" s="56"/>
    </row>
    <row r="6" spans="1:12" x14ac:dyDescent="0.3">
      <c r="A6" s="67" t="s">
        <v>444</v>
      </c>
      <c r="B6" s="61"/>
      <c r="C6" s="61"/>
      <c r="D6" s="61"/>
      <c r="E6" s="61"/>
      <c r="F6" s="61"/>
      <c r="G6" s="61"/>
      <c r="H6" s="61"/>
      <c r="I6" s="61"/>
      <c r="J6" s="61"/>
      <c r="K6" s="61"/>
      <c r="L6" s="62"/>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5E28-88C6-4F58-BB80-60558680316E}">
  <dimension ref="A1:AM100"/>
  <sheetViews>
    <sheetView workbookViewId="0"/>
  </sheetViews>
  <sheetFormatPr defaultRowHeight="13.2" x14ac:dyDescent="0.3"/>
  <cols>
    <col min="1" max="1" width="37.625" customWidth="1"/>
    <col min="9" max="9" width="11.625" customWidth="1"/>
    <col min="12" max="12" width="12" customWidth="1"/>
    <col min="13" max="13" width="13.625" customWidth="1"/>
    <col min="14" max="14" width="9" customWidth="1"/>
    <col min="17" max="17" width="12.625" customWidth="1"/>
    <col min="18" max="18" width="12.875" customWidth="1"/>
    <col min="19" max="19" width="9" customWidth="1"/>
    <col min="27" max="28" width="0" hidden="1" customWidth="1"/>
    <col min="29" max="29" width="12.5" hidden="1" customWidth="1"/>
    <col min="30" max="30" width="13.125" hidden="1" customWidth="1"/>
  </cols>
  <sheetData>
    <row r="1" spans="1:39" ht="19.2" x14ac:dyDescent="0.45">
      <c r="A1" s="36" t="s">
        <v>445</v>
      </c>
    </row>
    <row r="2" spans="1:39" ht="19.2" x14ac:dyDescent="0.45">
      <c r="A2" s="36"/>
      <c r="N2" s="87" t="s">
        <v>275</v>
      </c>
      <c r="O2" s="88"/>
      <c r="P2" s="88"/>
      <c r="Q2" s="88"/>
      <c r="R2" s="88"/>
      <c r="S2" s="88"/>
      <c r="T2" s="88"/>
      <c r="U2" s="88"/>
      <c r="V2" s="88"/>
      <c r="W2" s="64"/>
      <c r="X2" s="64"/>
      <c r="Y2" s="64"/>
      <c r="Z2" s="64"/>
      <c r="AA2" s="64"/>
      <c r="AB2" s="64"/>
      <c r="AC2" s="64"/>
      <c r="AD2" s="64"/>
      <c r="AE2" s="64"/>
      <c r="AF2" s="64"/>
      <c r="AG2" s="64"/>
      <c r="AH2" s="64"/>
      <c r="AI2" s="64"/>
      <c r="AJ2" s="64"/>
      <c r="AK2" s="64"/>
      <c r="AL2" s="64"/>
      <c r="AM2" s="65"/>
    </row>
    <row r="3" spans="1:39" x14ac:dyDescent="0.3">
      <c r="K3" s="41"/>
      <c r="M3" s="42"/>
    </row>
    <row r="4" spans="1:39" s="10" customFormat="1" x14ac:dyDescent="0.3">
      <c r="A4" s="22" t="s">
        <v>276</v>
      </c>
    </row>
    <row r="5" spans="1:39" ht="13.8" thickBot="1" x14ac:dyDescent="0.35">
      <c r="A5" s="45" t="s">
        <v>426</v>
      </c>
      <c r="J5" s="21" t="s">
        <v>278</v>
      </c>
      <c r="M5" s="2" t="s">
        <v>279</v>
      </c>
    </row>
    <row r="6" spans="1:39" x14ac:dyDescent="0.3">
      <c r="A6" s="2" t="s">
        <v>411</v>
      </c>
      <c r="K6" s="4"/>
      <c r="M6" s="37"/>
      <c r="O6" s="54" t="s">
        <v>281</v>
      </c>
      <c r="P6" s="55"/>
      <c r="Q6" s="55"/>
      <c r="R6" s="55"/>
      <c r="S6" s="55"/>
      <c r="T6" s="55"/>
      <c r="U6" s="55"/>
      <c r="V6" s="55"/>
      <c r="W6" s="55"/>
      <c r="X6" s="55"/>
      <c r="Y6" s="56"/>
      <c r="AA6" t="s">
        <v>231</v>
      </c>
    </row>
    <row r="7" spans="1:39" ht="13.8" thickBot="1" x14ac:dyDescent="0.35">
      <c r="A7" s="2" t="s">
        <v>412</v>
      </c>
      <c r="K7" s="4"/>
      <c r="M7" s="38"/>
      <c r="O7" s="57" t="s">
        <v>283</v>
      </c>
      <c r="P7" s="58"/>
      <c r="Q7" s="58"/>
      <c r="R7" s="58"/>
      <c r="S7" s="58"/>
      <c r="T7" s="58"/>
      <c r="U7" s="58"/>
      <c r="V7" s="58"/>
      <c r="W7" s="58"/>
      <c r="X7" s="58"/>
      <c r="Y7" s="59"/>
      <c r="AA7" t="s">
        <v>232</v>
      </c>
    </row>
    <row r="8" spans="1:39" x14ac:dyDescent="0.3">
      <c r="O8" s="57" t="s">
        <v>490</v>
      </c>
      <c r="P8" s="58"/>
      <c r="Q8" s="58"/>
      <c r="R8" s="58"/>
      <c r="S8" s="58"/>
      <c r="T8" s="58"/>
      <c r="U8" s="58"/>
      <c r="V8" s="58"/>
      <c r="W8" s="58"/>
      <c r="X8" s="58"/>
      <c r="Y8" s="59"/>
    </row>
    <row r="9" spans="1:39" ht="13.8" thickBot="1" x14ac:dyDescent="0.35">
      <c r="A9" s="45" t="s">
        <v>413</v>
      </c>
      <c r="O9" s="67" t="s">
        <v>491</v>
      </c>
      <c r="P9" s="61"/>
      <c r="Q9" s="61"/>
      <c r="R9" s="61"/>
      <c r="S9" s="61"/>
      <c r="T9" s="61"/>
      <c r="U9" s="61"/>
      <c r="V9" s="61"/>
      <c r="W9" s="61"/>
      <c r="X9" s="61"/>
      <c r="Y9" s="62"/>
    </row>
    <row r="10" spans="1:39" ht="13.8" thickBot="1" x14ac:dyDescent="0.35">
      <c r="A10" s="2" t="s">
        <v>502</v>
      </c>
      <c r="K10" s="7"/>
      <c r="M10" s="5"/>
    </row>
    <row r="11" spans="1:39" x14ac:dyDescent="0.3">
      <c r="A11" s="2" t="s">
        <v>503</v>
      </c>
      <c r="K11" s="7"/>
      <c r="M11" s="8"/>
      <c r="O11" s="12" t="s">
        <v>209</v>
      </c>
      <c r="P11" s="13"/>
      <c r="Q11" s="13"/>
      <c r="R11" s="13"/>
      <c r="S11" s="14"/>
    </row>
    <row r="12" spans="1:39" x14ac:dyDescent="0.3">
      <c r="A12" s="2" t="s">
        <v>504</v>
      </c>
      <c r="K12" s="7"/>
      <c r="M12" s="8"/>
      <c r="O12" s="15"/>
      <c r="P12" t="s">
        <v>286</v>
      </c>
      <c r="S12" s="16"/>
    </row>
    <row r="13" spans="1:39" x14ac:dyDescent="0.3">
      <c r="A13" s="2" t="s">
        <v>291</v>
      </c>
      <c r="K13" s="7"/>
      <c r="M13" s="8"/>
      <c r="O13" s="17"/>
      <c r="P13" t="s">
        <v>287</v>
      </c>
      <c r="S13" s="16"/>
    </row>
    <row r="14" spans="1:39" ht="13.8" thickBot="1" x14ac:dyDescent="0.35">
      <c r="A14" s="2" t="s">
        <v>291</v>
      </c>
      <c r="K14" s="7"/>
      <c r="M14" s="6"/>
      <c r="O14" s="69"/>
      <c r="P14" s="19" t="s">
        <v>289</v>
      </c>
      <c r="Q14" s="19"/>
      <c r="R14" s="19"/>
      <c r="S14" s="20"/>
    </row>
    <row r="16" spans="1:39" ht="13.8" thickBot="1" x14ac:dyDescent="0.35">
      <c r="A16" s="2" t="s">
        <v>525</v>
      </c>
    </row>
    <row r="17" spans="1:25" ht="13.8" thickBot="1" x14ac:dyDescent="0.35">
      <c r="A17" t="s">
        <v>439</v>
      </c>
      <c r="J17" s="1"/>
      <c r="K17" s="7"/>
      <c r="M17" s="9"/>
    </row>
    <row r="18" spans="1:25" ht="13.8" thickBot="1" x14ac:dyDescent="0.35"/>
    <row r="19" spans="1:25" ht="13.8" thickBot="1" x14ac:dyDescent="0.35">
      <c r="A19" t="s">
        <v>428</v>
      </c>
      <c r="K19" s="7"/>
      <c r="M19" s="9"/>
    </row>
    <row r="20" spans="1:25" x14ac:dyDescent="0.3">
      <c r="A20" s="1"/>
    </row>
    <row r="21" spans="1:25" s="10" customFormat="1" ht="13.8" thickBot="1" x14ac:dyDescent="0.35">
      <c r="A21" s="22" t="s">
        <v>298</v>
      </c>
    </row>
    <row r="22" spans="1:25" ht="13.8" thickBot="1" x14ac:dyDescent="0.35">
      <c r="A22" t="s">
        <v>300</v>
      </c>
      <c r="B22" t="s">
        <v>301</v>
      </c>
      <c r="K22" s="7"/>
      <c r="M22" s="9" t="str">
        <f>IF(K22="","",IF(K22="ja","Sterke / mogelijke reden om in te laten","Geen reden om in te laten"))</f>
        <v/>
      </c>
    </row>
    <row r="23" spans="1:25" ht="13.8" thickBot="1" x14ac:dyDescent="0.35">
      <c r="C23" t="s">
        <v>302</v>
      </c>
      <c r="M23" t="str">
        <f t="shared" ref="M23:M34" si="0">IF(K23="","",IF(K23="ja","Sterke / mogelijke reden om in te laten","Geen reden om in te laten"))</f>
        <v/>
      </c>
      <c r="Q23" s="54" t="s">
        <v>303</v>
      </c>
      <c r="R23" s="55"/>
      <c r="S23" s="55"/>
      <c r="T23" s="55"/>
      <c r="U23" s="55"/>
      <c r="V23" s="55"/>
      <c r="W23" s="55"/>
      <c r="X23" s="55"/>
      <c r="Y23" s="56"/>
    </row>
    <row r="24" spans="1:25" x14ac:dyDescent="0.3">
      <c r="B24" t="s">
        <v>528</v>
      </c>
      <c r="K24" s="7"/>
      <c r="M24" s="5" t="str">
        <f t="shared" si="0"/>
        <v/>
      </c>
      <c r="Q24" s="79" t="s">
        <v>305</v>
      </c>
      <c r="R24" s="58"/>
      <c r="S24" s="58"/>
      <c r="T24" s="58"/>
      <c r="U24" s="58"/>
      <c r="V24" s="58"/>
      <c r="W24" s="58"/>
      <c r="X24" s="58"/>
      <c r="Y24" s="59"/>
    </row>
    <row r="25" spans="1:25" x14ac:dyDescent="0.3">
      <c r="B25" t="s">
        <v>304</v>
      </c>
      <c r="K25" s="7"/>
      <c r="M25" s="8" t="str">
        <f t="shared" si="0"/>
        <v/>
      </c>
      <c r="Q25" s="57" t="s">
        <v>308</v>
      </c>
      <c r="R25" s="58"/>
      <c r="S25" s="58"/>
      <c r="T25" s="58"/>
      <c r="U25" s="58"/>
      <c r="V25" s="58"/>
      <c r="W25" s="58"/>
      <c r="X25" s="58"/>
      <c r="Y25" s="59"/>
    </row>
    <row r="26" spans="1:25" x14ac:dyDescent="0.3">
      <c r="B26" t="s">
        <v>307</v>
      </c>
      <c r="K26" s="7"/>
      <c r="M26" s="8" t="str">
        <f t="shared" si="0"/>
        <v/>
      </c>
      <c r="Q26" s="57" t="s">
        <v>311</v>
      </c>
      <c r="R26" s="58"/>
      <c r="S26" s="58"/>
      <c r="T26" s="58"/>
      <c r="U26" s="58"/>
      <c r="V26" s="58"/>
      <c r="W26" s="58"/>
      <c r="X26" s="58"/>
      <c r="Y26" s="59"/>
    </row>
    <row r="27" spans="1:25" x14ac:dyDescent="0.3">
      <c r="B27" t="s">
        <v>310</v>
      </c>
      <c r="K27" s="7"/>
      <c r="M27" s="8" t="str">
        <f t="shared" si="0"/>
        <v/>
      </c>
      <c r="Q27" s="67" t="s">
        <v>313</v>
      </c>
      <c r="R27" s="61"/>
      <c r="S27" s="61"/>
      <c r="T27" s="61"/>
      <c r="U27" s="61"/>
      <c r="V27" s="61"/>
      <c r="W27" s="61"/>
      <c r="X27" s="61"/>
      <c r="Y27" s="62"/>
    </row>
    <row r="28" spans="1:25" x14ac:dyDescent="0.3">
      <c r="B28" t="s">
        <v>529</v>
      </c>
      <c r="K28" s="7"/>
      <c r="M28" s="8" t="str">
        <f t="shared" si="0"/>
        <v/>
      </c>
    </row>
    <row r="29" spans="1:25" x14ac:dyDescent="0.3">
      <c r="B29" t="s">
        <v>312</v>
      </c>
      <c r="K29" s="7"/>
      <c r="M29" s="8" t="str">
        <f t="shared" si="0"/>
        <v/>
      </c>
    </row>
    <row r="30" spans="1:25" x14ac:dyDescent="0.3">
      <c r="B30" t="s">
        <v>314</v>
      </c>
      <c r="K30" s="7"/>
      <c r="M30" s="8" t="str">
        <f t="shared" si="0"/>
        <v/>
      </c>
    </row>
    <row r="31" spans="1:25" x14ac:dyDescent="0.3">
      <c r="B31" t="s">
        <v>315</v>
      </c>
      <c r="K31" s="7"/>
      <c r="M31" s="8" t="str">
        <f t="shared" si="0"/>
        <v/>
      </c>
    </row>
    <row r="32" spans="1:25" x14ac:dyDescent="0.3">
      <c r="B32" t="s">
        <v>316</v>
      </c>
      <c r="K32" s="7"/>
      <c r="M32" s="8" t="str">
        <f t="shared" si="0"/>
        <v/>
      </c>
    </row>
    <row r="33" spans="1:30" x14ac:dyDescent="0.3">
      <c r="B33" t="s">
        <v>318</v>
      </c>
      <c r="K33" s="7"/>
      <c r="M33" s="8" t="str">
        <f t="shared" si="0"/>
        <v/>
      </c>
    </row>
    <row r="34" spans="1:30" ht="13.8" thickBot="1" x14ac:dyDescent="0.35">
      <c r="B34" t="s">
        <v>320</v>
      </c>
      <c r="K34" s="7"/>
      <c r="M34" s="6" t="str">
        <f t="shared" si="0"/>
        <v/>
      </c>
    </row>
    <row r="37" spans="1:30" s="25" customFormat="1" ht="13.8" thickBot="1" x14ac:dyDescent="0.35">
      <c r="A37" s="24" t="s">
        <v>38</v>
      </c>
      <c r="M37" s="26"/>
      <c r="AA37" s="27"/>
    </row>
    <row r="38" spans="1:30" x14ac:dyDescent="0.3">
      <c r="A38" s="1" t="s">
        <v>276</v>
      </c>
      <c r="K38" s="84"/>
      <c r="M38" s="2"/>
      <c r="O38" s="54" t="s">
        <v>578</v>
      </c>
      <c r="P38" s="55"/>
      <c r="Q38" s="55"/>
      <c r="R38" s="55"/>
      <c r="S38" s="55"/>
      <c r="T38" s="55"/>
      <c r="U38" s="55"/>
      <c r="V38" s="55"/>
      <c r="W38" s="55"/>
      <c r="X38" s="55"/>
      <c r="Y38" s="56"/>
      <c r="AA38" s="78"/>
    </row>
    <row r="39" spans="1:30" ht="13.8" thickBot="1" x14ac:dyDescent="0.35">
      <c r="A39" s="1" t="s">
        <v>298</v>
      </c>
      <c r="K39" s="85"/>
      <c r="M39" s="2"/>
      <c r="O39" s="57" t="s">
        <v>322</v>
      </c>
      <c r="P39" s="58"/>
      <c r="Q39" s="58"/>
      <c r="R39" s="58"/>
      <c r="S39" s="58"/>
      <c r="T39" s="58"/>
      <c r="U39" s="58"/>
      <c r="V39" s="58"/>
      <c r="W39" s="58"/>
      <c r="X39" s="58"/>
      <c r="Y39" s="59"/>
      <c r="AA39" s="78"/>
    </row>
    <row r="40" spans="1:30" x14ac:dyDescent="0.3">
      <c r="A40" s="1"/>
      <c r="M40" s="2"/>
      <c r="O40" s="57" t="s">
        <v>323</v>
      </c>
      <c r="P40" s="58"/>
      <c r="Q40" s="58"/>
      <c r="R40" s="58"/>
      <c r="S40" s="58"/>
      <c r="T40" s="58"/>
      <c r="U40" s="58"/>
      <c r="V40" s="58"/>
      <c r="W40" s="58"/>
      <c r="X40" s="58"/>
      <c r="Y40" s="59"/>
      <c r="AA40" s="78"/>
    </row>
    <row r="41" spans="1:30" x14ac:dyDescent="0.3">
      <c r="O41" s="79" t="s">
        <v>324</v>
      </c>
      <c r="P41" s="58"/>
      <c r="Q41" s="58"/>
      <c r="R41" s="58"/>
      <c r="S41" s="58"/>
      <c r="T41" s="58"/>
      <c r="U41" s="58"/>
      <c r="V41" s="58"/>
      <c r="W41" s="58"/>
      <c r="X41" s="58"/>
      <c r="Y41" s="59"/>
    </row>
    <row r="42" spans="1:30" s="81" customFormat="1" ht="13.8" thickBot="1" x14ac:dyDescent="0.35">
      <c r="O42" s="146" t="s">
        <v>579</v>
      </c>
      <c r="P42" s="147"/>
      <c r="Q42" s="147"/>
      <c r="R42" s="147"/>
      <c r="S42" s="147"/>
      <c r="T42" s="147"/>
      <c r="U42" s="147"/>
      <c r="V42" s="147"/>
      <c r="W42" s="147"/>
      <c r="X42" s="147"/>
      <c r="Y42" s="148"/>
    </row>
    <row r="43" spans="1:30" ht="13.8" thickTop="1" x14ac:dyDescent="0.3"/>
    <row r="44" spans="1:30" s="10" customFormat="1" x14ac:dyDescent="0.3">
      <c r="A44" s="22" t="s">
        <v>325</v>
      </c>
      <c r="N44" s="11"/>
    </row>
    <row r="45" spans="1:30" ht="13.8" thickBot="1" x14ac:dyDescent="0.35">
      <c r="A45" s="1"/>
      <c r="J45" s="21" t="s">
        <v>278</v>
      </c>
      <c r="N45" s="2"/>
      <c r="AB45" t="s">
        <v>326</v>
      </c>
      <c r="AC45" t="s">
        <v>292</v>
      </c>
      <c r="AD45" t="s">
        <v>317</v>
      </c>
    </row>
    <row r="46" spans="1:30"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c r="AC46" t="s">
        <v>294</v>
      </c>
      <c r="AD46" t="s">
        <v>319</v>
      </c>
    </row>
    <row r="47" spans="1:30" x14ac:dyDescent="0.3">
      <c r="A47" t="s">
        <v>329</v>
      </c>
      <c r="K47" s="7"/>
      <c r="M47" s="67" t="s">
        <v>491</v>
      </c>
      <c r="N47" s="61"/>
      <c r="O47" s="62"/>
      <c r="Q47" s="34"/>
      <c r="R47" s="15"/>
      <c r="S47" t="s">
        <v>330</v>
      </c>
      <c r="U47" s="16"/>
      <c r="AA47">
        <f>IF(K47="nooit",1,IF(K47="incidenteel",2,IF(K47="regelmatig",3,IF(K47="vaak",4,IF(K47="doorspoelen",5,0)))))</f>
        <v>0</v>
      </c>
      <c r="AB47" t="s">
        <v>331</v>
      </c>
      <c r="AC47" t="s">
        <v>296</v>
      </c>
      <c r="AD47" t="s">
        <v>321</v>
      </c>
    </row>
    <row r="48" spans="1:30" x14ac:dyDescent="0.3">
      <c r="A48" t="s">
        <v>332</v>
      </c>
      <c r="K48" s="7"/>
      <c r="R48" s="17"/>
      <c r="S48" t="s">
        <v>333</v>
      </c>
      <c r="U48" s="16"/>
      <c r="AA48">
        <f>IF(K48="neerslag",1,IF(K48="grondwater",2,IF(K48="inlaatwater",3,0)))</f>
        <v>0</v>
      </c>
      <c r="AB48" t="s">
        <v>334</v>
      </c>
      <c r="AC48" t="s">
        <v>297</v>
      </c>
    </row>
    <row r="49" spans="1:30" ht="13.8" thickBot="1" x14ac:dyDescent="0.35">
      <c r="N49" s="2"/>
      <c r="R49" s="18"/>
      <c r="S49" s="19" t="s">
        <v>335</v>
      </c>
      <c r="T49" s="19"/>
      <c r="U49" s="20"/>
      <c r="AB49" t="s">
        <v>336</v>
      </c>
      <c r="AC49" t="s">
        <v>299</v>
      </c>
    </row>
    <row r="50" spans="1:30" ht="13.8" thickBot="1" x14ac:dyDescent="0.35">
      <c r="N50" s="2" t="s">
        <v>337</v>
      </c>
      <c r="AB50" t="s">
        <v>338</v>
      </c>
    </row>
    <row r="51" spans="1:30" ht="13.8" thickBot="1" x14ac:dyDescent="0.35">
      <c r="N51" s="9"/>
      <c r="AA51">
        <f>IF(OR(OR(AA48=2,AA48=1),OR(AA47=1,AA47=2,AA47=3)),3,IF(OR(AA48=3,OR(AA47=5,AA47=4)),2,0))</f>
        <v>0</v>
      </c>
    </row>
    <row r="53" spans="1:30" s="10" customFormat="1" x14ac:dyDescent="0.3">
      <c r="A53" s="22" t="s">
        <v>339</v>
      </c>
    </row>
    <row r="54" spans="1:30" x14ac:dyDescent="0.3">
      <c r="A54" s="1"/>
      <c r="J54" s="21" t="s">
        <v>278</v>
      </c>
    </row>
    <row r="55" spans="1:30" ht="13.8" thickBot="1" x14ac:dyDescent="0.35">
      <c r="O55" s="2" t="s">
        <v>341</v>
      </c>
      <c r="Q55" s="2"/>
    </row>
    <row r="56" spans="1:30" ht="66.599999999999994" thickBot="1" x14ac:dyDescent="0.35">
      <c r="A56" t="s">
        <v>342</v>
      </c>
      <c r="J56" t="s">
        <v>392</v>
      </c>
      <c r="K56" t="s">
        <v>393</v>
      </c>
      <c r="L56" s="43" t="s">
        <v>629</v>
      </c>
      <c r="M56" s="43" t="s">
        <v>630</v>
      </c>
      <c r="O56" s="2" t="s">
        <v>345</v>
      </c>
      <c r="Q56" s="44" t="s">
        <v>429</v>
      </c>
      <c r="R56" s="44" t="s">
        <v>430</v>
      </c>
      <c r="S56" s="12" t="s">
        <v>209</v>
      </c>
      <c r="T56" s="13"/>
      <c r="U56" s="13"/>
      <c r="V56" s="14"/>
      <c r="AB56" t="s">
        <v>345</v>
      </c>
      <c r="AC56" s="43" t="s">
        <v>429</v>
      </c>
      <c r="AD56" s="43" t="s">
        <v>430</v>
      </c>
    </row>
    <row r="57" spans="1:30" x14ac:dyDescent="0.3">
      <c r="B57" t="s">
        <v>347</v>
      </c>
      <c r="J57" s="7"/>
      <c r="K57" s="7"/>
      <c r="L57">
        <v>0.2</v>
      </c>
      <c r="O57" s="5"/>
      <c r="Q57" s="10" t="str">
        <f>IF(AC57=0,"",IF(AC57=1,"voldoet niet",IF(AC57=2,"voldoet")))</f>
        <v/>
      </c>
      <c r="S57" s="15"/>
      <c r="T57" t="s">
        <v>330</v>
      </c>
      <c r="V57" s="16"/>
      <c r="AB57">
        <f>IF(OR(K57="",J57=""),0,IF(J57&lt;=K57,2,1))</f>
        <v>0</v>
      </c>
      <c r="AC57">
        <f>IF(OR(L57="",J57=""),0,IF(J57&lt;L57,2,1))</f>
        <v>0</v>
      </c>
    </row>
    <row r="58" spans="1:30" ht="13.8" thickBot="1" x14ac:dyDescent="0.35">
      <c r="B58" t="s">
        <v>431</v>
      </c>
      <c r="J58" s="7"/>
      <c r="K58" s="7"/>
      <c r="L58">
        <v>0.1</v>
      </c>
      <c r="O58" s="8"/>
      <c r="Q58" s="10" t="str">
        <f>IF(AC58=0,"",IF(AC58=1,"voldoet niet",IF(AC58=2,"voldoet")))</f>
        <v/>
      </c>
      <c r="S58" s="47"/>
      <c r="T58" s="19" t="s">
        <v>333</v>
      </c>
      <c r="U58" s="19"/>
      <c r="V58" s="20"/>
      <c r="AB58">
        <f>IF(OR(K58="",J58=""),0,IF(J58&lt;=K58,2,1))</f>
        <v>0</v>
      </c>
      <c r="AC58">
        <f>IF(OR(L58="",J58=""),0,IF(J58&lt;L58,2,1))</f>
        <v>0</v>
      </c>
    </row>
    <row r="59" spans="1:30" ht="13.8" thickBot="1" x14ac:dyDescent="0.35">
      <c r="B59" t="s">
        <v>348</v>
      </c>
      <c r="J59" s="7"/>
      <c r="K59" s="7"/>
      <c r="L59">
        <v>2</v>
      </c>
      <c r="O59" s="6"/>
      <c r="Q59" s="10" t="str">
        <f>IF(AC59=0,"",IF(AC59=1,"voldoet niet",IF(AC59=2,"voldoet")))</f>
        <v/>
      </c>
      <c r="AB59">
        <f>IF(OR(K59="",J59=""),0,IF(J59&lt;=K59,2,1))</f>
        <v>0</v>
      </c>
      <c r="AC59">
        <f>IF(OR(L59="",J59=""),0,IF(J59&lt;L59,2,1))</f>
        <v>0</v>
      </c>
    </row>
    <row r="60" spans="1:30" x14ac:dyDescent="0.3">
      <c r="S60" s="54" t="s">
        <v>432</v>
      </c>
      <c r="T60" s="55"/>
      <c r="U60" s="55"/>
      <c r="V60" s="55"/>
      <c r="W60" s="55"/>
      <c r="X60" s="55"/>
      <c r="Y60" s="55"/>
      <c r="Z60" s="56"/>
    </row>
    <row r="61" spans="1:30" ht="13.8" thickBot="1" x14ac:dyDescent="0.35">
      <c r="A61" t="s">
        <v>433</v>
      </c>
      <c r="S61" s="57" t="s">
        <v>434</v>
      </c>
      <c r="T61" s="58"/>
      <c r="U61" s="58"/>
      <c r="V61" s="58"/>
      <c r="W61" s="58"/>
      <c r="X61" s="58"/>
      <c r="Y61" s="58"/>
      <c r="Z61" s="59"/>
    </row>
    <row r="62" spans="1:30" x14ac:dyDescent="0.3">
      <c r="B62" t="s">
        <v>360</v>
      </c>
      <c r="J62" s="7"/>
      <c r="K62" s="7"/>
      <c r="L62">
        <v>50</v>
      </c>
      <c r="M62">
        <v>15</v>
      </c>
      <c r="O62" s="5"/>
      <c r="Q62" s="10" t="str">
        <f t="shared" ref="Q62:R70" si="1">IF(AC62=0,"",IF(AC62=1,"voldoet niet",IF(AC62=2,"voldoet")))</f>
        <v/>
      </c>
      <c r="R62" s="10" t="str">
        <f t="shared" si="1"/>
        <v/>
      </c>
      <c r="S62" s="57" t="s">
        <v>435</v>
      </c>
      <c r="T62" s="58"/>
      <c r="U62" s="58"/>
      <c r="V62" s="58"/>
      <c r="W62" s="58"/>
      <c r="X62" s="58"/>
      <c r="Y62" s="58"/>
      <c r="Z62" s="59"/>
      <c r="AB62">
        <f t="shared" ref="AB62:AB67" si="2">IF(OR(K62="",J62=""),0,IF(J62&lt;=K62,2,1))</f>
        <v>0</v>
      </c>
      <c r="AC62">
        <f>IF(OR(L62="",J62=""),0,IF(J62&lt;L62,2,1))</f>
        <v>0</v>
      </c>
      <c r="AD62">
        <f>IF(OR(M62="",J62=""),0,IF(J62&lt;M62,2,1))</f>
        <v>0</v>
      </c>
    </row>
    <row r="63" spans="1:30" x14ac:dyDescent="0.3">
      <c r="B63" t="s">
        <v>618</v>
      </c>
      <c r="J63" s="7"/>
      <c r="K63" s="7"/>
      <c r="L63">
        <v>100</v>
      </c>
      <c r="M63">
        <v>60</v>
      </c>
      <c r="O63" s="8"/>
      <c r="Q63" s="10" t="str">
        <f t="shared" si="1"/>
        <v/>
      </c>
      <c r="R63" s="10" t="str">
        <f t="shared" si="1"/>
        <v/>
      </c>
      <c r="S63" s="57" t="s">
        <v>436</v>
      </c>
      <c r="T63" s="58"/>
      <c r="U63" s="58"/>
      <c r="V63" s="58"/>
      <c r="W63" s="58"/>
      <c r="X63" s="58"/>
      <c r="Y63" s="58"/>
      <c r="Z63" s="59"/>
      <c r="AB63">
        <f t="shared" si="2"/>
        <v>0</v>
      </c>
      <c r="AC63">
        <f t="shared" ref="AC63" si="3">IF(OR(L63="",J63=""),0,IF(J63&lt;L63,2,1))</f>
        <v>0</v>
      </c>
      <c r="AD63">
        <f t="shared" ref="AD63:AD67" si="4">IF(OR(M63="",J63=""),0,IF(J63&lt;M63,2,1))</f>
        <v>0</v>
      </c>
    </row>
    <row r="64" spans="1:30" x14ac:dyDescent="0.3">
      <c r="B64" t="s">
        <v>362</v>
      </c>
      <c r="J64" s="7"/>
      <c r="K64" s="7"/>
      <c r="L64">
        <v>300</v>
      </c>
      <c r="M64">
        <v>50</v>
      </c>
      <c r="O64" s="8"/>
      <c r="Q64" s="10" t="str">
        <f t="shared" si="1"/>
        <v/>
      </c>
      <c r="R64" s="10" t="str">
        <f t="shared" si="1"/>
        <v/>
      </c>
      <c r="S64" s="57" t="s">
        <v>582</v>
      </c>
      <c r="T64" s="58"/>
      <c r="U64" s="58"/>
      <c r="V64" s="58"/>
      <c r="W64" s="58"/>
      <c r="X64" s="58"/>
      <c r="Y64" s="58"/>
      <c r="Z64" s="59"/>
      <c r="AB64">
        <f t="shared" si="2"/>
        <v>0</v>
      </c>
      <c r="AC64">
        <f>IF(OR(L64="",J64=""),0,IF(J64&lt;L64,2,1))</f>
        <v>0</v>
      </c>
      <c r="AD64">
        <f t="shared" si="4"/>
        <v>0</v>
      </c>
    </row>
    <row r="65" spans="1:30" x14ac:dyDescent="0.3">
      <c r="B65" t="s">
        <v>354</v>
      </c>
      <c r="J65" s="7"/>
      <c r="K65" s="7"/>
      <c r="L65">
        <v>50</v>
      </c>
      <c r="M65">
        <v>20</v>
      </c>
      <c r="O65" s="8"/>
      <c r="Q65" s="10" t="str">
        <f t="shared" si="1"/>
        <v/>
      </c>
      <c r="R65" s="10" t="str">
        <f t="shared" si="1"/>
        <v/>
      </c>
      <c r="S65" s="57" t="s">
        <v>616</v>
      </c>
      <c r="T65" s="58"/>
      <c r="U65" s="58"/>
      <c r="V65" s="58"/>
      <c r="W65" s="58"/>
      <c r="X65" s="58"/>
      <c r="Y65" s="58"/>
      <c r="Z65" s="59"/>
      <c r="AB65">
        <f t="shared" si="2"/>
        <v>0</v>
      </c>
      <c r="AC65">
        <f>IF(OR(L65="",J65=""),0,IF(J65&lt;L65,2,1))</f>
        <v>0</v>
      </c>
      <c r="AD65">
        <f t="shared" si="4"/>
        <v>0</v>
      </c>
    </row>
    <row r="66" spans="1:30" x14ac:dyDescent="0.3">
      <c r="B66" t="s">
        <v>352</v>
      </c>
      <c r="J66" s="7"/>
      <c r="K66" s="7"/>
      <c r="L66">
        <v>6</v>
      </c>
      <c r="M66">
        <v>5</v>
      </c>
      <c r="O66" s="8"/>
      <c r="Q66" s="10" t="str">
        <f t="shared" si="1"/>
        <v/>
      </c>
      <c r="R66" s="10" t="str">
        <f t="shared" si="1"/>
        <v/>
      </c>
      <c r="S66" s="57" t="s">
        <v>626</v>
      </c>
      <c r="T66" s="58"/>
      <c r="U66" s="58"/>
      <c r="V66" s="58"/>
      <c r="W66" s="58"/>
      <c r="X66" s="58"/>
      <c r="Y66" s="58"/>
      <c r="Z66" s="59"/>
      <c r="AB66">
        <f t="shared" si="2"/>
        <v>0</v>
      </c>
      <c r="AC66">
        <f>IF(OR(L66="",J66=""),0,IF(J66&lt;L66,2,1))</f>
        <v>0</v>
      </c>
      <c r="AD66">
        <f t="shared" si="4"/>
        <v>0</v>
      </c>
    </row>
    <row r="67" spans="1:30" ht="13.8" thickBot="1" x14ac:dyDescent="0.35">
      <c r="B67" t="s">
        <v>437</v>
      </c>
      <c r="J67" s="7"/>
      <c r="K67" s="7"/>
      <c r="L67">
        <v>490</v>
      </c>
      <c r="M67">
        <v>33</v>
      </c>
      <c r="O67" s="6"/>
      <c r="Q67" s="10" t="str">
        <f t="shared" si="1"/>
        <v/>
      </c>
      <c r="R67" s="10" t="str">
        <f t="shared" si="1"/>
        <v/>
      </c>
      <c r="S67" s="67" t="s">
        <v>617</v>
      </c>
      <c r="T67" s="61"/>
      <c r="U67" s="61"/>
      <c r="V67" s="61"/>
      <c r="W67" s="61"/>
      <c r="X67" s="61"/>
      <c r="Y67" s="61"/>
      <c r="Z67" s="62"/>
      <c r="AB67">
        <f t="shared" si="2"/>
        <v>0</v>
      </c>
      <c r="AC67">
        <f>IF(OR(L67="",J67=""),0,IF(J67&lt;L67,2,1))</f>
        <v>0</v>
      </c>
      <c r="AD67">
        <f t="shared" si="4"/>
        <v>0</v>
      </c>
    </row>
    <row r="69" spans="1:30" x14ac:dyDescent="0.3">
      <c r="A69" t="s">
        <v>366</v>
      </c>
    </row>
    <row r="70" spans="1:30" x14ac:dyDescent="0.3">
      <c r="B70" t="s">
        <v>367</v>
      </c>
      <c r="J70" s="7"/>
      <c r="K70" t="s">
        <v>98</v>
      </c>
      <c r="L70" t="s">
        <v>98</v>
      </c>
      <c r="Q70" s="10" t="str">
        <f t="shared" si="1"/>
        <v/>
      </c>
      <c r="AC70">
        <f>IF(J70="",0,IF(J70="ja",1,2))</f>
        <v>0</v>
      </c>
    </row>
    <row r="71" spans="1:30" x14ac:dyDescent="0.3">
      <c r="B71" s="2" t="s">
        <v>368</v>
      </c>
    </row>
    <row r="72" spans="1:30" ht="13.8" thickBot="1" x14ac:dyDescent="0.35">
      <c r="A72" t="s">
        <v>369</v>
      </c>
    </row>
    <row r="73" spans="1:30" ht="13.8" thickBot="1" x14ac:dyDescent="0.35">
      <c r="B73" t="s">
        <v>370</v>
      </c>
      <c r="J73" s="7"/>
      <c r="K73" t="s">
        <v>98</v>
      </c>
      <c r="L73" t="s">
        <v>98</v>
      </c>
      <c r="O73" s="9"/>
      <c r="AC73">
        <f t="shared" ref="AC73:AC84" si="5">IF(J73="",0,IF(J73="ja",1,2))</f>
        <v>0</v>
      </c>
    </row>
    <row r="74" spans="1:30" x14ac:dyDescent="0.3">
      <c r="B74" s="2" t="s">
        <v>371</v>
      </c>
    </row>
    <row r="75" spans="1:30" ht="13.8" thickBot="1" x14ac:dyDescent="0.35">
      <c r="A75" t="s">
        <v>372</v>
      </c>
    </row>
    <row r="76" spans="1:30" x14ac:dyDescent="0.3">
      <c r="B76" t="s">
        <v>373</v>
      </c>
      <c r="J76" s="7"/>
      <c r="K76" t="s">
        <v>98</v>
      </c>
      <c r="L76" t="s">
        <v>98</v>
      </c>
      <c r="O76" s="5"/>
      <c r="AC76">
        <f t="shared" ref="AC76:AC77" si="6">IF(J76="",0,IF(J76="ja",1,2))</f>
        <v>0</v>
      </c>
    </row>
    <row r="77" spans="1:30" ht="13.8" thickBot="1" x14ac:dyDescent="0.35">
      <c r="B77" t="s">
        <v>374</v>
      </c>
      <c r="J77" s="7"/>
      <c r="K77" t="s">
        <v>98</v>
      </c>
      <c r="L77" t="s">
        <v>98</v>
      </c>
      <c r="O77" s="6"/>
      <c r="AC77">
        <f t="shared" si="6"/>
        <v>0</v>
      </c>
    </row>
    <row r="78" spans="1:30" x14ac:dyDescent="0.3">
      <c r="C78" t="s">
        <v>375</v>
      </c>
    </row>
    <row r="79" spans="1:30" ht="13.8" thickBot="1" x14ac:dyDescent="0.35">
      <c r="A79" s="66" t="s">
        <v>376</v>
      </c>
      <c r="B79" s="143"/>
      <c r="C79" s="66"/>
    </row>
    <row r="80" spans="1:30" x14ac:dyDescent="0.3">
      <c r="A80" s="66"/>
      <c r="B80" s="66" t="s">
        <v>377</v>
      </c>
      <c r="J80" s="40"/>
      <c r="K80" s="7"/>
      <c r="O80" s="5"/>
      <c r="Q80" s="54" t="s">
        <v>546</v>
      </c>
      <c r="R80" s="55"/>
      <c r="S80" s="55"/>
      <c r="T80" s="55"/>
      <c r="U80" s="55"/>
      <c r="V80" s="55"/>
      <c r="W80" s="55"/>
      <c r="X80" s="55"/>
      <c r="Y80" s="56"/>
      <c r="AC80">
        <f>IF(OR(J80="",K80=""),0,IF(J80&lt;K80,2,1))</f>
        <v>0</v>
      </c>
    </row>
    <row r="81" spans="1:29" x14ac:dyDescent="0.3">
      <c r="A81" s="66"/>
      <c r="B81" s="66" t="s">
        <v>378</v>
      </c>
      <c r="J81" s="40"/>
      <c r="K81" s="7"/>
      <c r="M81">
        <v>100</v>
      </c>
      <c r="N81" s="23"/>
      <c r="O81" s="8"/>
      <c r="Q81" s="57" t="s">
        <v>547</v>
      </c>
      <c r="R81" s="58"/>
      <c r="S81" s="58"/>
      <c r="T81" s="58"/>
      <c r="U81" s="58"/>
      <c r="V81" s="58"/>
      <c r="W81" s="58"/>
      <c r="X81" s="58"/>
      <c r="Y81" s="59"/>
      <c r="AB81">
        <f>IF(OR(K81="",J81=""),0,IF(OR(AND(K81&gt;L81,K81&lt;=M81,J81&gt;L81,J81&lt;=M81),AND(K81&lt;L81,J81&lt;L81),AND(K81&gt;M81,J81&gt;M81)),2,1))</f>
        <v>0</v>
      </c>
    </row>
    <row r="82" spans="1:29" x14ac:dyDescent="0.3">
      <c r="A82" s="66"/>
      <c r="B82" s="66" t="s">
        <v>379</v>
      </c>
      <c r="J82" s="7"/>
      <c r="O82" s="8"/>
      <c r="Q82" s="57" t="s">
        <v>548</v>
      </c>
      <c r="R82" s="58"/>
      <c r="S82" s="58"/>
      <c r="T82" s="58"/>
      <c r="U82" s="58"/>
      <c r="V82" s="58"/>
      <c r="W82" s="58"/>
      <c r="X82" s="58"/>
      <c r="Y82" s="59"/>
      <c r="AC82">
        <f>IF(J82="",0,IF(J82="ja",1,2))</f>
        <v>0</v>
      </c>
    </row>
    <row r="83" spans="1:29" x14ac:dyDescent="0.3">
      <c r="A83" s="66"/>
      <c r="B83" s="66" t="s">
        <v>380</v>
      </c>
      <c r="J83" s="7"/>
      <c r="O83" s="8"/>
      <c r="Q83" s="57" t="s">
        <v>549</v>
      </c>
      <c r="R83" s="58"/>
      <c r="S83" s="58"/>
      <c r="T83" s="58"/>
      <c r="U83" s="58"/>
      <c r="V83" s="58"/>
      <c r="W83" s="58"/>
      <c r="X83" s="58"/>
      <c r="Y83" s="59"/>
      <c r="AC83">
        <f>IF(J83="",0,IF(J83="ja",1,2))</f>
        <v>0</v>
      </c>
    </row>
    <row r="84" spans="1:29" ht="13.8" thickBot="1" x14ac:dyDescent="0.35">
      <c r="A84" s="66"/>
      <c r="B84" s="66" t="s">
        <v>381</v>
      </c>
      <c r="J84" s="7"/>
      <c r="O84" s="6"/>
      <c r="Q84" s="57" t="s">
        <v>550</v>
      </c>
      <c r="R84" s="58"/>
      <c r="S84" s="58"/>
      <c r="T84" s="58"/>
      <c r="U84" s="58"/>
      <c r="V84" s="58"/>
      <c r="W84" s="58"/>
      <c r="X84" s="58"/>
      <c r="Y84" s="59"/>
      <c r="AC84">
        <f t="shared" si="5"/>
        <v>0</v>
      </c>
    </row>
    <row r="85" spans="1:29" x14ac:dyDescent="0.3">
      <c r="B85" s="23"/>
      <c r="Q85" s="67" t="s">
        <v>583</v>
      </c>
      <c r="R85" s="61"/>
      <c r="S85" s="61"/>
      <c r="T85" s="61"/>
      <c r="U85" s="61"/>
      <c r="V85" s="61"/>
      <c r="W85" s="61"/>
      <c r="X85" s="61"/>
      <c r="Y85" s="62"/>
    </row>
    <row r="88" spans="1:29" s="25" customFormat="1" ht="13.8" thickBot="1" x14ac:dyDescent="0.35">
      <c r="A88" s="24" t="s">
        <v>62</v>
      </c>
      <c r="O88" s="26"/>
      <c r="AA88" s="27"/>
    </row>
    <row r="89" spans="1:29" x14ac:dyDescent="0.3">
      <c r="A89" s="1" t="s">
        <v>325</v>
      </c>
      <c r="N89" s="5" t="str">
        <f>IF(AA51=1,"Niet inlaten",IF(AA51=2,"Inlaat is geen probleem",IF(AA51=3,"Aandachtspunt","")))</f>
        <v/>
      </c>
      <c r="Q89" s="12" t="s">
        <v>209</v>
      </c>
      <c r="R89" s="13"/>
      <c r="S89" s="13"/>
      <c r="T89" s="14"/>
      <c r="V89" s="54" t="s">
        <v>382</v>
      </c>
      <c r="W89" s="55"/>
      <c r="X89" s="55"/>
      <c r="Y89" s="55"/>
      <c r="Z89" s="56"/>
      <c r="AB89" t="s">
        <v>330</v>
      </c>
    </row>
    <row r="90" spans="1:29" ht="13.8" thickBot="1" x14ac:dyDescent="0.35">
      <c r="A90" s="1" t="s">
        <v>339</v>
      </c>
      <c r="N90" s="85"/>
      <c r="Q90" s="15"/>
      <c r="R90" t="s">
        <v>330</v>
      </c>
      <c r="T90" s="16"/>
      <c r="V90" s="57" t="s">
        <v>383</v>
      </c>
      <c r="W90" s="58"/>
      <c r="X90" s="58"/>
      <c r="Y90" s="58"/>
      <c r="Z90" s="59"/>
      <c r="AB90" t="s">
        <v>333</v>
      </c>
    </row>
    <row r="91" spans="1:29" x14ac:dyDescent="0.3">
      <c r="A91" s="1"/>
      <c r="Q91" s="17"/>
      <c r="R91" t="s">
        <v>333</v>
      </c>
      <c r="T91" s="16"/>
      <c r="V91" s="57" t="s">
        <v>384</v>
      </c>
      <c r="W91" s="58"/>
      <c r="X91" s="58"/>
      <c r="Y91" s="58"/>
      <c r="Z91" s="59"/>
    </row>
    <row r="92" spans="1:29" ht="13.8" thickBot="1" x14ac:dyDescent="0.35">
      <c r="A92" s="1"/>
      <c r="Q92" s="18"/>
      <c r="R92" s="19" t="s">
        <v>335</v>
      </c>
      <c r="S92" s="19"/>
      <c r="T92" s="20"/>
      <c r="V92" s="57" t="s">
        <v>559</v>
      </c>
      <c r="W92" s="58"/>
      <c r="X92" s="58"/>
      <c r="Y92" s="58"/>
      <c r="Z92" s="59"/>
    </row>
    <row r="93" spans="1:29" s="81" customFormat="1" ht="13.8" thickBot="1" x14ac:dyDescent="0.35">
      <c r="A93" s="82"/>
      <c r="V93" s="146" t="s">
        <v>584</v>
      </c>
      <c r="W93" s="147"/>
      <c r="X93" s="147"/>
      <c r="Y93" s="147"/>
      <c r="Z93" s="148"/>
    </row>
    <row r="94" spans="1:29" ht="13.8" thickTop="1" x14ac:dyDescent="0.3">
      <c r="A94" s="1"/>
    </row>
    <row r="95" spans="1:29" s="25" customFormat="1" ht="13.8" thickBot="1" x14ac:dyDescent="0.35">
      <c r="A95" s="24" t="s">
        <v>63</v>
      </c>
      <c r="O95" s="26"/>
      <c r="AA95" s="27"/>
    </row>
    <row r="96" spans="1:29" ht="13.8" thickBot="1" x14ac:dyDescent="0.35">
      <c r="A96" t="s">
        <v>477</v>
      </c>
      <c r="N96" s="89"/>
      <c r="U96" s="54" t="s">
        <v>385</v>
      </c>
      <c r="V96" s="55"/>
      <c r="W96" s="55"/>
      <c r="X96" s="55"/>
      <c r="Y96" s="55"/>
      <c r="Z96" s="56"/>
      <c r="AB96" t="s">
        <v>263</v>
      </c>
    </row>
    <row r="97" spans="21:28" x14ac:dyDescent="0.3">
      <c r="U97" s="57" t="s">
        <v>386</v>
      </c>
      <c r="V97" s="58"/>
      <c r="W97" s="58"/>
      <c r="X97" s="58"/>
      <c r="Y97" s="58"/>
      <c r="Z97" s="59"/>
      <c r="AB97" t="s">
        <v>265</v>
      </c>
    </row>
    <row r="98" spans="21:28" x14ac:dyDescent="0.3">
      <c r="U98" s="57" t="s">
        <v>588</v>
      </c>
      <c r="V98" s="58"/>
      <c r="W98" s="58"/>
      <c r="X98" s="58"/>
      <c r="Y98" s="58"/>
      <c r="Z98" s="59"/>
      <c r="AB98" t="s">
        <v>268</v>
      </c>
    </row>
    <row r="99" spans="21:28" x14ac:dyDescent="0.3">
      <c r="U99" s="57" t="s">
        <v>589</v>
      </c>
      <c r="V99" s="58"/>
      <c r="W99" s="58"/>
      <c r="X99" s="58"/>
      <c r="Y99" s="58"/>
      <c r="Z99" s="59"/>
      <c r="AB99" t="s">
        <v>270</v>
      </c>
    </row>
    <row r="100" spans="21:28" x14ac:dyDescent="0.3">
      <c r="U100" s="80" t="s">
        <v>590</v>
      </c>
      <c r="V100" s="61"/>
      <c r="W100" s="61"/>
      <c r="X100" s="61"/>
      <c r="Y100" s="61"/>
      <c r="Z100" s="62"/>
    </row>
  </sheetData>
  <conditionalFormatting sqref="K38">
    <cfRule type="expression" dxfId="575" priority="4">
      <formula>$K$38="Geen reden om in te laten"</formula>
    </cfRule>
    <cfRule type="expression" dxfId="574" priority="5">
      <formula>$K$38="Mogelijke reden om in te laten"</formula>
    </cfRule>
    <cfRule type="expression" dxfId="573" priority="6">
      <formula>$K$38="Sterke reden om in te laten"</formula>
    </cfRule>
  </conditionalFormatting>
  <conditionalFormatting sqref="K39">
    <cfRule type="expression" dxfId="572" priority="1">
      <formula>$K$39="Geen reden om in te laten"</formula>
    </cfRule>
    <cfRule type="expression" dxfId="571" priority="2">
      <formula>$K$39="Mogelijke reden om in te laten"</formula>
    </cfRule>
    <cfRule type="expression" dxfId="570" priority="3">
      <formula>$K$39="Sterke reden om in te laten"</formula>
    </cfRule>
  </conditionalFormatting>
  <conditionalFormatting sqref="M6">
    <cfRule type="expression" dxfId="569" priority="83">
      <formula>$K$6="ja"</formula>
    </cfRule>
    <cfRule type="expression" dxfId="568" priority="84">
      <formula>$K$6="nee"</formula>
    </cfRule>
  </conditionalFormatting>
  <conditionalFormatting sqref="M7">
    <cfRule type="expression" dxfId="567" priority="81">
      <formula>$K$7="ja"</formula>
    </cfRule>
    <cfRule type="expression" dxfId="566" priority="82">
      <formula>$K$7="nee"</formula>
    </cfRule>
  </conditionalFormatting>
  <conditionalFormatting sqref="M10">
    <cfRule type="expression" dxfId="565" priority="79">
      <formula>$K$10="nee"</formula>
    </cfRule>
    <cfRule type="expression" dxfId="564" priority="80">
      <formula>$K$10="ja"</formula>
    </cfRule>
  </conditionalFormatting>
  <conditionalFormatting sqref="M11">
    <cfRule type="expression" dxfId="563" priority="77">
      <formula>$K$11="nee"</formula>
    </cfRule>
    <cfRule type="expression" dxfId="562" priority="78">
      <formula>$K$11="ja"</formula>
    </cfRule>
  </conditionalFormatting>
  <conditionalFormatting sqref="M12">
    <cfRule type="expression" dxfId="561" priority="75">
      <formula>$K$12="nee"</formula>
    </cfRule>
    <cfRule type="expression" dxfId="560" priority="76">
      <formula>$K$12="ja"</formula>
    </cfRule>
  </conditionalFormatting>
  <conditionalFormatting sqref="M13">
    <cfRule type="expression" dxfId="559" priority="73">
      <formula>$K$13="nee"</formula>
    </cfRule>
    <cfRule type="expression" dxfId="558" priority="74">
      <formula>$K$13="ja"</formula>
    </cfRule>
  </conditionalFormatting>
  <conditionalFormatting sqref="M14">
    <cfRule type="expression" dxfId="557" priority="71">
      <formula>$K$14="nee"</formula>
    </cfRule>
    <cfRule type="expression" dxfId="556" priority="72">
      <formula>$K$14="ja"</formula>
    </cfRule>
  </conditionalFormatting>
  <conditionalFormatting sqref="M17">
    <cfRule type="expression" dxfId="555" priority="85">
      <formula>$K$17="ja"</formula>
    </cfRule>
    <cfRule type="expression" dxfId="554" priority="86">
      <formula>$K$17="nee"</formula>
    </cfRule>
  </conditionalFormatting>
  <conditionalFormatting sqref="M19">
    <cfRule type="expression" dxfId="553" priority="87">
      <formula>$K$19="nee"</formula>
    </cfRule>
    <cfRule type="expression" dxfId="552" priority="88">
      <formula>$K$19="ja"</formula>
    </cfRule>
  </conditionalFormatting>
  <conditionalFormatting sqref="N51">
    <cfRule type="expression" dxfId="551" priority="53">
      <formula>$AA$51=3</formula>
    </cfRule>
    <cfRule type="expression" dxfId="550" priority="54">
      <formula>$AA$51=2</formula>
    </cfRule>
    <cfRule type="expression" dxfId="549" priority="55">
      <formula>$AA$51=1</formula>
    </cfRule>
  </conditionalFormatting>
  <conditionalFormatting sqref="N89">
    <cfRule type="expression" dxfId="548" priority="43">
      <formula>$AA$51=1</formula>
    </cfRule>
    <cfRule type="expression" dxfId="547" priority="44">
      <formula>$AA$51=2</formula>
    </cfRule>
    <cfRule type="expression" dxfId="546" priority="45">
      <formula>$AA$51=3</formula>
    </cfRule>
  </conditionalFormatting>
  <conditionalFormatting sqref="N90">
    <cfRule type="expression" dxfId="545" priority="46">
      <formula>$N$90=$AB$90</formula>
    </cfRule>
    <cfRule type="expression" dxfId="544" priority="47">
      <formula>$N$90=$AB$89</formula>
    </cfRule>
  </conditionalFormatting>
  <conditionalFormatting sqref="N96">
    <cfRule type="expression" dxfId="543" priority="56">
      <formula>$N$96=$AB$99</formula>
    </cfRule>
    <cfRule type="expression" dxfId="542" priority="57">
      <formula>$N$96=$AB$98</formula>
    </cfRule>
    <cfRule type="expression" dxfId="541" priority="58">
      <formula>$N$96=$AB$97</formula>
    </cfRule>
    <cfRule type="expression" dxfId="540" priority="59">
      <formula>$N$96=$AB$96</formula>
    </cfRule>
  </conditionalFormatting>
  <conditionalFormatting sqref="O57">
    <cfRule type="expression" dxfId="539" priority="125">
      <formula>$AB$57=1</formula>
    </cfRule>
    <cfRule type="expression" dxfId="538" priority="126">
      <formula>$AB$57=2</formula>
    </cfRule>
  </conditionalFormatting>
  <conditionalFormatting sqref="O58">
    <cfRule type="expression" dxfId="537" priority="105">
      <formula>$AB$58=2</formula>
    </cfRule>
    <cfRule type="expression" dxfId="536" priority="106">
      <formula>$AB$58=1</formula>
    </cfRule>
  </conditionalFormatting>
  <conditionalFormatting sqref="O59">
    <cfRule type="expression" dxfId="535" priority="123">
      <formula>$AB$59=2</formula>
    </cfRule>
    <cfRule type="expression" dxfId="534" priority="124">
      <formula>$AB$59=1</formula>
    </cfRule>
  </conditionalFormatting>
  <conditionalFormatting sqref="O62">
    <cfRule type="expression" dxfId="533" priority="121">
      <formula>$AB$62=2</formula>
    </cfRule>
    <cfRule type="expression" dxfId="532" priority="122">
      <formula>$AB$62=1</formula>
    </cfRule>
  </conditionalFormatting>
  <conditionalFormatting sqref="O63">
    <cfRule type="expression" dxfId="531" priority="119">
      <formula>$AB$63=2</formula>
    </cfRule>
    <cfRule type="expression" dxfId="530" priority="120">
      <formula>$AB$63=1</formula>
    </cfRule>
  </conditionalFormatting>
  <conditionalFormatting sqref="O64">
    <cfRule type="expression" dxfId="529" priority="117">
      <formula>$AB$64=2</formula>
    </cfRule>
    <cfRule type="expression" dxfId="528" priority="118">
      <formula>$AB$64=1</formula>
    </cfRule>
  </conditionalFormatting>
  <conditionalFormatting sqref="O65">
    <cfRule type="expression" dxfId="527" priority="103">
      <formula>$AB$65=2</formula>
    </cfRule>
    <cfRule type="expression" dxfId="526" priority="104">
      <formula>$AB$65=1</formula>
    </cfRule>
  </conditionalFormatting>
  <conditionalFormatting sqref="O66">
    <cfRule type="expression" dxfId="525" priority="101">
      <formula>$AB$66=2</formula>
    </cfRule>
    <cfRule type="expression" dxfId="524" priority="102">
      <formula>$AB$66=1</formula>
    </cfRule>
  </conditionalFormatting>
  <conditionalFormatting sqref="O67">
    <cfRule type="expression" dxfId="523" priority="99">
      <formula>$AB$67=2</formula>
    </cfRule>
    <cfRule type="expression" dxfId="522" priority="100">
      <formula>$AB$67=1</formula>
    </cfRule>
  </conditionalFormatting>
  <conditionalFormatting sqref="O73">
    <cfRule type="expression" dxfId="521" priority="127">
      <formula>$AC$73=2</formula>
    </cfRule>
    <cfRule type="expression" dxfId="520" priority="128">
      <formula>$AC$73=1</formula>
    </cfRule>
  </conditionalFormatting>
  <conditionalFormatting sqref="O76">
    <cfRule type="expression" dxfId="519" priority="39">
      <formula>$AC$76=2</formula>
    </cfRule>
    <cfRule type="expression" dxfId="518" priority="40">
      <formula>$AC$76=1</formula>
    </cfRule>
  </conditionalFormatting>
  <conditionalFormatting sqref="O77">
    <cfRule type="expression" dxfId="517" priority="41">
      <formula>$AC$77=2</formula>
    </cfRule>
    <cfRule type="expression" dxfId="516" priority="42">
      <formula>$AC$77=1</formula>
    </cfRule>
  </conditionalFormatting>
  <conditionalFormatting sqref="O80">
    <cfRule type="expression" dxfId="515" priority="115">
      <formula>$AC$80=2</formula>
    </cfRule>
    <cfRule type="expression" dxfId="514" priority="116">
      <formula>$AC$80=1</formula>
    </cfRule>
  </conditionalFormatting>
  <conditionalFormatting sqref="O81">
    <cfRule type="expression" dxfId="513" priority="97">
      <formula>$AB$81=2</formula>
    </cfRule>
    <cfRule type="expression" dxfId="512" priority="98">
      <formula>$AB$81=1</formula>
    </cfRule>
  </conditionalFormatting>
  <conditionalFormatting sqref="O82">
    <cfRule type="expression" dxfId="511" priority="113">
      <formula>$AC$82=2</formula>
    </cfRule>
    <cfRule type="expression" dxfId="510" priority="114">
      <formula>$AC$82=1</formula>
    </cfRule>
  </conditionalFormatting>
  <conditionalFormatting sqref="O83">
    <cfRule type="expression" dxfId="509" priority="111">
      <formula>$AC$83=2</formula>
    </cfRule>
    <cfRule type="expression" dxfId="508" priority="112">
      <formula>$AC$83=1</formula>
    </cfRule>
  </conditionalFormatting>
  <conditionalFormatting sqref="O84">
    <cfRule type="expression" dxfId="507" priority="109">
      <formula>$AC$84=2</formula>
    </cfRule>
    <cfRule type="expression" dxfId="506" priority="110">
      <formula>$AC$84=1</formula>
    </cfRule>
  </conditionalFormatting>
  <conditionalFormatting sqref="Q57">
    <cfRule type="expression" dxfId="505" priority="37">
      <formula>$Q$57="voldoet niet"</formula>
    </cfRule>
    <cfRule type="expression" dxfId="504" priority="38">
      <formula>$Q$57="voldoet"</formula>
    </cfRule>
  </conditionalFormatting>
  <conditionalFormatting sqref="Q58">
    <cfRule type="expression" dxfId="503" priority="35">
      <formula>$Q$58="voldoet niet"</formula>
    </cfRule>
    <cfRule type="expression" dxfId="502" priority="36">
      <formula>$Q$58="voldoet"</formula>
    </cfRule>
  </conditionalFormatting>
  <conditionalFormatting sqref="Q59">
    <cfRule type="expression" dxfId="501" priority="33">
      <formula>$Q$59="voldoet niet"</formula>
    </cfRule>
    <cfRule type="expression" dxfId="500" priority="34">
      <formula>$Q$59="voldoet"</formula>
    </cfRule>
  </conditionalFormatting>
  <conditionalFormatting sqref="Q62">
    <cfRule type="expression" dxfId="499" priority="31">
      <formula>$Q$62="voldoet niet"</formula>
    </cfRule>
    <cfRule type="expression" dxfId="498" priority="32">
      <formula>$Q$62="voldoet"</formula>
    </cfRule>
  </conditionalFormatting>
  <conditionalFormatting sqref="Q63">
    <cfRule type="expression" dxfId="497" priority="29">
      <formula>$Q$63="voldoet niet"</formula>
    </cfRule>
    <cfRule type="expression" dxfId="496" priority="30">
      <formula>$Q$63="voldoet"</formula>
    </cfRule>
  </conditionalFormatting>
  <conditionalFormatting sqref="Q64">
    <cfRule type="expression" dxfId="495" priority="27">
      <formula>$Q$64="voldoet niet"</formula>
    </cfRule>
    <cfRule type="expression" dxfId="494" priority="28">
      <formula>$Q$64="voldoet"</formula>
    </cfRule>
  </conditionalFormatting>
  <conditionalFormatting sqref="Q65">
    <cfRule type="expression" dxfId="493" priority="25">
      <formula>$Q$65="voldoet niet"</formula>
    </cfRule>
    <cfRule type="expression" dxfId="492" priority="26">
      <formula>$Q$65="voldoet"</formula>
    </cfRule>
  </conditionalFormatting>
  <conditionalFormatting sqref="Q66">
    <cfRule type="expression" dxfId="491" priority="23">
      <formula>$Q$66="voldoet niet"</formula>
    </cfRule>
    <cfRule type="expression" dxfId="490" priority="24">
      <formula>$Q$66="voldoet"</formula>
    </cfRule>
  </conditionalFormatting>
  <conditionalFormatting sqref="Q67">
    <cfRule type="expression" dxfId="489" priority="21">
      <formula>$Q$67="voldoet niet"</formula>
    </cfRule>
    <cfRule type="expression" dxfId="488" priority="22">
      <formula>$Q$67="voldoet"</formula>
    </cfRule>
  </conditionalFormatting>
  <conditionalFormatting sqref="Q70">
    <cfRule type="expression" dxfId="487" priority="19">
      <formula>$Q$70="voldoet niet"</formula>
    </cfRule>
    <cfRule type="expression" dxfId="486" priority="20">
      <formula>$Q$70="voldoet"</formula>
    </cfRule>
  </conditionalFormatting>
  <conditionalFormatting sqref="R62">
    <cfRule type="expression" dxfId="485" priority="17">
      <formula>$R$62="voldoet niet"</formula>
    </cfRule>
    <cfRule type="expression" dxfId="484" priority="18">
      <formula>$R$62="voldoet"</formula>
    </cfRule>
  </conditionalFormatting>
  <conditionalFormatting sqref="R63">
    <cfRule type="expression" dxfId="483" priority="15">
      <formula>$R$63="voldoet niet"</formula>
    </cfRule>
    <cfRule type="expression" dxfId="482" priority="16">
      <formula>$R$63="voldoet"</formula>
    </cfRule>
  </conditionalFormatting>
  <conditionalFormatting sqref="R64">
    <cfRule type="expression" dxfId="481" priority="13">
      <formula>$R$64="voldoet niet"</formula>
    </cfRule>
    <cfRule type="expression" dxfId="480" priority="14">
      <formula>$R$64="voldoet"</formula>
    </cfRule>
  </conditionalFormatting>
  <conditionalFormatting sqref="R65">
    <cfRule type="expression" dxfId="479" priority="11">
      <formula>$R$65="voldoet niet"</formula>
    </cfRule>
    <cfRule type="expression" dxfId="478" priority="12">
      <formula>$R$65="voldoet"</formula>
    </cfRule>
  </conditionalFormatting>
  <conditionalFormatting sqref="R66">
    <cfRule type="expression" dxfId="477" priority="9">
      <formula>$R$66="voldoet niet"</formula>
    </cfRule>
    <cfRule type="expression" dxfId="476" priority="10">
      <formula>$R$66="voldoet"</formula>
    </cfRule>
  </conditionalFormatting>
  <conditionalFormatting sqref="R67">
    <cfRule type="expression" dxfId="475" priority="7">
      <formula>$R$67="voldoet niet"</formula>
    </cfRule>
    <cfRule type="expression" dxfId="474" priority="8">
      <formula>$R$67="voldoet"</formula>
    </cfRule>
  </conditionalFormatting>
  <dataValidations count="10">
    <dataValidation type="list" errorStyle="warning" showErrorMessage="1" sqref="K12:K14 K6:K7 K19 K17 K10 J82:J84 J73 J70 J76:J77 K22 K24:K34" xr:uid="{D2AC2769-F3F8-4D1A-ADD9-AB16A2E2F867}">
      <formula1>$AA$6:$AA$7</formula1>
    </dataValidation>
    <dataValidation type="list" errorStyle="warning" allowBlank="1" showErrorMessage="1" sqref="K11" xr:uid="{8EFC5E71-DBA9-4021-B895-38F117B960A7}">
      <formula1>$AA$6:$AA$7</formula1>
    </dataValidation>
    <dataValidation errorStyle="warning" showErrorMessage="1" sqref="K35 K3 K18 K41:K43 K23" xr:uid="{F7851777-A5D6-49A5-8F96-3399BEA86218}"/>
    <dataValidation type="list" allowBlank="1" showInputMessage="1" showErrorMessage="1" sqref="K50" xr:uid="{9C6F6868-DB3F-4C33-B174-443C3DF3EAE2}">
      <formula1>$AA$32:$AA$34</formula1>
    </dataValidation>
    <dataValidation type="list" allowBlank="1" showInputMessage="1" showErrorMessage="1" sqref="K47" xr:uid="{24A6353C-0450-480E-9092-E34082579161}">
      <formula1>$AC$45:$AC$49</formula1>
    </dataValidation>
    <dataValidation type="list" allowBlank="1" showInputMessage="1" showErrorMessage="1" sqref="K48" xr:uid="{B1D48655-39FF-4BBE-B268-583DF6E509D6}">
      <formula1>$AD$45:$AD$47</formula1>
    </dataValidation>
    <dataValidation type="list" errorStyle="warning" showErrorMessage="1" sqref="K46" xr:uid="{6A392EC7-1507-402C-9B37-2B401A5A4D24}">
      <formula1>$AB$45:$AB$50</formula1>
    </dataValidation>
    <dataValidation type="list" allowBlank="1" showInputMessage="1" showErrorMessage="1" sqref="N96" xr:uid="{7187DE5A-CAA9-4E82-A1E0-6204129F970E}">
      <formula1>$AB$96:$AB$99</formula1>
    </dataValidation>
    <dataValidation type="list" allowBlank="1" showInputMessage="1" showErrorMessage="1" sqref="N90" xr:uid="{C1968D7F-2B1B-4235-B0CE-F0451F9141DA}">
      <formula1>$AB$89:$AB$90</formula1>
    </dataValidation>
    <dataValidation type="list" allowBlank="1" showInputMessage="1" showErrorMessage="1" sqref="K38:K39" xr:uid="{4D0643A6-B455-4ED3-8815-3471D052ACD2}">
      <formula1>$P$12:$P$14</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7001-CD32-40A4-AF55-57116A022402}">
  <dimension ref="A1:AN92"/>
  <sheetViews>
    <sheetView workbookViewId="0"/>
  </sheetViews>
  <sheetFormatPr defaultRowHeight="13.2" x14ac:dyDescent="0.3"/>
  <cols>
    <col min="1" max="1" width="37.625" customWidth="1"/>
    <col min="8" max="8" width="9" customWidth="1"/>
    <col min="9" max="9" width="11.625" customWidth="1"/>
    <col min="17" max="17" width="11.625" customWidth="1"/>
    <col min="27" max="30" width="9" hidden="1" customWidth="1"/>
  </cols>
  <sheetData>
    <row r="1" spans="1:40" ht="19.2" x14ac:dyDescent="0.45">
      <c r="A1" s="36" t="s">
        <v>446</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3">
      <c r="A4" s="22" t="s">
        <v>276</v>
      </c>
    </row>
    <row r="5" spans="1:40" ht="13.8" thickBot="1" x14ac:dyDescent="0.35">
      <c r="A5" s="45" t="s">
        <v>426</v>
      </c>
      <c r="J5" s="21" t="s">
        <v>278</v>
      </c>
      <c r="M5" s="2" t="s">
        <v>279</v>
      </c>
    </row>
    <row r="6" spans="1:40" x14ac:dyDescent="0.3">
      <c r="A6" s="2" t="s">
        <v>411</v>
      </c>
      <c r="K6" s="4"/>
      <c r="M6" s="37"/>
      <c r="O6" s="54" t="s">
        <v>281</v>
      </c>
      <c r="P6" s="55"/>
      <c r="Q6" s="55"/>
      <c r="R6" s="55"/>
      <c r="S6" s="55"/>
      <c r="T6" s="55"/>
      <c r="U6" s="55"/>
      <c r="V6" s="55"/>
      <c r="W6" s="55"/>
      <c r="X6" s="55"/>
      <c r="Y6" s="56"/>
      <c r="AA6" t="s">
        <v>231</v>
      </c>
    </row>
    <row r="7" spans="1:40" ht="13.8" thickBot="1" x14ac:dyDescent="0.35">
      <c r="A7" s="2" t="s">
        <v>412</v>
      </c>
      <c r="K7" s="4"/>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45" t="s">
        <v>413</v>
      </c>
      <c r="O9" s="67" t="s">
        <v>491</v>
      </c>
      <c r="P9" s="61"/>
      <c r="Q9" s="61"/>
      <c r="R9" s="61"/>
      <c r="S9" s="61"/>
      <c r="T9" s="61"/>
      <c r="U9" s="61"/>
      <c r="V9" s="61"/>
      <c r="W9" s="61"/>
      <c r="X9" s="61"/>
      <c r="Y9" s="62"/>
    </row>
    <row r="10" spans="1:40" ht="13.8" thickBot="1" x14ac:dyDescent="0.35">
      <c r="A10" s="2" t="s">
        <v>505</v>
      </c>
      <c r="K10" s="7"/>
      <c r="M10" s="5"/>
    </row>
    <row r="11" spans="1:40" x14ac:dyDescent="0.3">
      <c r="A11" s="2" t="s">
        <v>506</v>
      </c>
      <c r="K11" s="7"/>
      <c r="M11" s="8"/>
      <c r="O11" s="12" t="s">
        <v>209</v>
      </c>
      <c r="P11" s="13"/>
      <c r="Q11" s="13"/>
      <c r="R11" s="13"/>
      <c r="S11" s="14"/>
    </row>
    <row r="12" spans="1:40" x14ac:dyDescent="0.3">
      <c r="A12" s="2" t="s">
        <v>507</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5" ht="13.8" thickBot="1" x14ac:dyDescent="0.35">
      <c r="A17" t="s">
        <v>447</v>
      </c>
      <c r="J17" s="1"/>
      <c r="K17" s="7"/>
      <c r="M17" s="9"/>
    </row>
    <row r="18" spans="1:25" ht="13.8" thickBot="1" x14ac:dyDescent="0.35"/>
    <row r="19" spans="1:25" ht="13.8" thickBot="1" x14ac:dyDescent="0.35">
      <c r="A19" t="s">
        <v>448</v>
      </c>
      <c r="K19" s="7"/>
      <c r="M19" s="9"/>
    </row>
    <row r="20" spans="1:25" x14ac:dyDescent="0.3">
      <c r="A20" s="1"/>
    </row>
    <row r="21" spans="1:25" s="10" customFormat="1" ht="13.8" thickBot="1" x14ac:dyDescent="0.35">
      <c r="A21" s="22" t="s">
        <v>298</v>
      </c>
    </row>
    <row r="22" spans="1:25" ht="13.8" thickBot="1" x14ac:dyDescent="0.35">
      <c r="A22" t="s">
        <v>300</v>
      </c>
      <c r="B22" t="s">
        <v>301</v>
      </c>
      <c r="K22" s="7"/>
      <c r="M22" s="9" t="str">
        <f>IF(K22="","",IF(K22="ja","Sterke / mogelijke reden om in te laten","Geen reden om in te laten"))</f>
        <v/>
      </c>
    </row>
    <row r="23" spans="1:25" ht="13.8" thickBot="1" x14ac:dyDescent="0.35">
      <c r="C23" t="s">
        <v>302</v>
      </c>
      <c r="M23" t="str">
        <f t="shared" ref="M23:M34" si="0">IF(K23="","",IF(K23="ja","Sterke / mogelijke reden om in te laten","Geen reden om in te laten"))</f>
        <v/>
      </c>
      <c r="Q23" s="54" t="s">
        <v>303</v>
      </c>
      <c r="R23" s="55"/>
      <c r="S23" s="55"/>
      <c r="T23" s="55"/>
      <c r="U23" s="55"/>
      <c r="V23" s="55"/>
      <c r="W23" s="55"/>
      <c r="X23" s="55"/>
      <c r="Y23" s="56"/>
    </row>
    <row r="24" spans="1:25" x14ac:dyDescent="0.3">
      <c r="B24" t="s">
        <v>528</v>
      </c>
      <c r="K24" s="7"/>
      <c r="M24" s="5" t="str">
        <f t="shared" si="0"/>
        <v/>
      </c>
      <c r="Q24" s="79" t="s">
        <v>305</v>
      </c>
      <c r="R24" s="58"/>
      <c r="S24" s="58"/>
      <c r="T24" s="58"/>
      <c r="U24" s="58"/>
      <c r="V24" s="58"/>
      <c r="W24" s="58"/>
      <c r="X24" s="58"/>
      <c r="Y24" s="59"/>
    </row>
    <row r="25" spans="1:25" x14ac:dyDescent="0.3">
      <c r="B25" t="s">
        <v>304</v>
      </c>
      <c r="K25" s="7"/>
      <c r="M25" s="8" t="str">
        <f t="shared" si="0"/>
        <v/>
      </c>
      <c r="Q25" s="57" t="s">
        <v>308</v>
      </c>
      <c r="R25" s="58"/>
      <c r="S25" s="58"/>
      <c r="T25" s="58"/>
      <c r="U25" s="58"/>
      <c r="V25" s="58"/>
      <c r="W25" s="58"/>
      <c r="X25" s="58"/>
      <c r="Y25" s="59"/>
    </row>
    <row r="26" spans="1:25" x14ac:dyDescent="0.3">
      <c r="B26" t="s">
        <v>307</v>
      </c>
      <c r="K26" s="7"/>
      <c r="M26" s="8" t="str">
        <f t="shared" si="0"/>
        <v/>
      </c>
      <c r="Q26" s="57" t="s">
        <v>311</v>
      </c>
      <c r="R26" s="58"/>
      <c r="S26" s="58"/>
      <c r="T26" s="58"/>
      <c r="U26" s="58"/>
      <c r="V26" s="58"/>
      <c r="W26" s="58"/>
      <c r="X26" s="58"/>
      <c r="Y26" s="59"/>
    </row>
    <row r="27" spans="1:25" x14ac:dyDescent="0.3">
      <c r="B27" t="s">
        <v>310</v>
      </c>
      <c r="K27" s="7"/>
      <c r="M27" s="8" t="str">
        <f t="shared" si="0"/>
        <v/>
      </c>
      <c r="Q27" s="67" t="s">
        <v>313</v>
      </c>
      <c r="R27" s="61"/>
      <c r="S27" s="61"/>
      <c r="T27" s="61"/>
      <c r="U27" s="61"/>
      <c r="V27" s="61"/>
      <c r="W27" s="61"/>
      <c r="X27" s="61"/>
      <c r="Y27" s="62"/>
    </row>
    <row r="28" spans="1:25" x14ac:dyDescent="0.3">
      <c r="B28" t="s">
        <v>529</v>
      </c>
      <c r="K28" s="7"/>
      <c r="M28" s="8" t="str">
        <f t="shared" si="0"/>
        <v/>
      </c>
    </row>
    <row r="29" spans="1:25" x14ac:dyDescent="0.3">
      <c r="B29" t="s">
        <v>312</v>
      </c>
      <c r="K29" s="7"/>
      <c r="M29" s="8" t="str">
        <f t="shared" si="0"/>
        <v/>
      </c>
    </row>
    <row r="30" spans="1:25" x14ac:dyDescent="0.3">
      <c r="B30" t="s">
        <v>314</v>
      </c>
      <c r="K30" s="7"/>
      <c r="M30" s="8" t="str">
        <f t="shared" si="0"/>
        <v/>
      </c>
    </row>
    <row r="31" spans="1:25" x14ac:dyDescent="0.3">
      <c r="B31" t="s">
        <v>315</v>
      </c>
      <c r="K31" s="7"/>
      <c r="M31" s="8" t="str">
        <f t="shared" si="0"/>
        <v/>
      </c>
    </row>
    <row r="32" spans="1:25" x14ac:dyDescent="0.3">
      <c r="B32" t="s">
        <v>316</v>
      </c>
      <c r="K32" s="7"/>
      <c r="M32" s="8" t="str">
        <f t="shared" si="0"/>
        <v/>
      </c>
    </row>
    <row r="33" spans="1:30" x14ac:dyDescent="0.3">
      <c r="B33" t="s">
        <v>318</v>
      </c>
      <c r="K33" s="7"/>
      <c r="M33" s="8" t="str">
        <f t="shared" si="0"/>
        <v/>
      </c>
    </row>
    <row r="34" spans="1:30" ht="13.8" thickBot="1" x14ac:dyDescent="0.35">
      <c r="B34" t="s">
        <v>320</v>
      </c>
      <c r="K34" s="7"/>
      <c r="M34" s="6" t="str">
        <f t="shared" si="0"/>
        <v/>
      </c>
    </row>
    <row r="37" spans="1:30" s="25" customFormat="1" ht="13.8" thickBot="1" x14ac:dyDescent="0.35">
      <c r="A37" s="24" t="s">
        <v>38</v>
      </c>
      <c r="M37" s="26"/>
      <c r="AA37" s="27"/>
    </row>
    <row r="38" spans="1:30" x14ac:dyDescent="0.3">
      <c r="A38" s="1" t="s">
        <v>276</v>
      </c>
      <c r="K38" s="84"/>
      <c r="M38" s="2"/>
      <c r="O38" s="54" t="s">
        <v>578</v>
      </c>
      <c r="P38" s="55"/>
      <c r="Q38" s="55"/>
      <c r="R38" s="55"/>
      <c r="S38" s="55"/>
      <c r="T38" s="55"/>
      <c r="U38" s="55"/>
      <c r="V38" s="55"/>
      <c r="W38" s="55"/>
      <c r="X38" s="55"/>
      <c r="Y38" s="56"/>
      <c r="AA38" s="78"/>
    </row>
    <row r="39" spans="1:30" ht="13.8" thickBot="1" x14ac:dyDescent="0.35">
      <c r="A39" s="1" t="s">
        <v>298</v>
      </c>
      <c r="K39" s="85"/>
      <c r="M39" s="2"/>
      <c r="O39" s="57" t="s">
        <v>322</v>
      </c>
      <c r="P39" s="58"/>
      <c r="Q39" s="58"/>
      <c r="R39" s="58"/>
      <c r="S39" s="58"/>
      <c r="T39" s="58"/>
      <c r="U39" s="58"/>
      <c r="V39" s="58"/>
      <c r="W39" s="58"/>
      <c r="X39" s="58"/>
      <c r="Y39" s="59"/>
      <c r="AA39" s="78"/>
    </row>
    <row r="40" spans="1:30" x14ac:dyDescent="0.3">
      <c r="A40" s="1"/>
      <c r="M40" s="2"/>
      <c r="O40" s="57" t="s">
        <v>323</v>
      </c>
      <c r="P40" s="58"/>
      <c r="Q40" s="58"/>
      <c r="R40" s="58"/>
      <c r="S40" s="58"/>
      <c r="T40" s="58"/>
      <c r="U40" s="58"/>
      <c r="V40" s="58"/>
      <c r="W40" s="58"/>
      <c r="X40" s="58"/>
      <c r="Y40" s="59"/>
      <c r="AA40" s="78"/>
    </row>
    <row r="41" spans="1:30" x14ac:dyDescent="0.3">
      <c r="O41" s="79" t="s">
        <v>324</v>
      </c>
      <c r="P41" s="58"/>
      <c r="Q41" s="58"/>
      <c r="R41" s="58"/>
      <c r="S41" s="58"/>
      <c r="T41" s="58"/>
      <c r="U41" s="58"/>
      <c r="V41" s="58"/>
      <c r="W41" s="58"/>
      <c r="X41" s="58"/>
      <c r="Y41" s="59"/>
    </row>
    <row r="42" spans="1:30" s="81" customFormat="1" ht="13.8" thickBot="1" x14ac:dyDescent="0.35">
      <c r="O42" s="146" t="s">
        <v>579</v>
      </c>
      <c r="P42" s="147"/>
      <c r="Q42" s="147"/>
      <c r="R42" s="147"/>
      <c r="S42" s="147"/>
      <c r="T42" s="147"/>
      <c r="U42" s="147"/>
      <c r="V42" s="147"/>
      <c r="W42" s="147"/>
      <c r="X42" s="147"/>
      <c r="Y42" s="148"/>
    </row>
    <row r="43" spans="1:30" ht="13.8" thickTop="1" x14ac:dyDescent="0.3"/>
    <row r="44" spans="1:30" s="10" customFormat="1" x14ac:dyDescent="0.3">
      <c r="A44" s="22" t="s">
        <v>325</v>
      </c>
      <c r="N44" s="11"/>
    </row>
    <row r="45" spans="1:30" ht="13.8" thickBot="1" x14ac:dyDescent="0.35">
      <c r="A45" s="1"/>
      <c r="J45" s="21" t="s">
        <v>278</v>
      </c>
      <c r="N45" s="2"/>
      <c r="AB45" t="s">
        <v>326</v>
      </c>
      <c r="AC45" t="s">
        <v>292</v>
      </c>
      <c r="AD45" t="s">
        <v>317</v>
      </c>
    </row>
    <row r="46" spans="1:30"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c r="AC46" t="s">
        <v>294</v>
      </c>
      <c r="AD46" t="s">
        <v>319</v>
      </c>
    </row>
    <row r="47" spans="1:30" x14ac:dyDescent="0.3">
      <c r="A47" t="s">
        <v>329</v>
      </c>
      <c r="K47" s="7"/>
      <c r="M47" s="67" t="s">
        <v>491</v>
      </c>
      <c r="N47" s="61"/>
      <c r="O47" s="62"/>
      <c r="Q47" s="34"/>
      <c r="R47" s="15"/>
      <c r="S47" t="s">
        <v>330</v>
      </c>
      <c r="U47" s="16"/>
      <c r="AA47">
        <f>IF(K47="nooit",1,IF(K47="incidenteel",2,IF(K47="regelmatig",3,IF(K47="vaak",4,IF(K47="doorspoelen",5,0)))))</f>
        <v>0</v>
      </c>
      <c r="AB47" t="s">
        <v>331</v>
      </c>
      <c r="AC47" t="s">
        <v>296</v>
      </c>
      <c r="AD47" t="s">
        <v>321</v>
      </c>
    </row>
    <row r="48" spans="1:30" x14ac:dyDescent="0.3">
      <c r="A48" t="s">
        <v>332</v>
      </c>
      <c r="K48" s="7"/>
      <c r="R48" s="17"/>
      <c r="S48" t="s">
        <v>333</v>
      </c>
      <c r="U48" s="16"/>
      <c r="AA48">
        <f>IF(K48="neerslag",1,IF(K48="grondwater",2,IF(K48="inlaatwater",3,0)))</f>
        <v>0</v>
      </c>
      <c r="AB48" t="s">
        <v>334</v>
      </c>
      <c r="AC48" t="s">
        <v>297</v>
      </c>
    </row>
    <row r="49" spans="1:29" ht="13.8" thickBot="1" x14ac:dyDescent="0.35">
      <c r="N49" s="2"/>
      <c r="R49" s="18"/>
      <c r="S49" s="19" t="s">
        <v>335</v>
      </c>
      <c r="T49" s="19"/>
      <c r="U49" s="20"/>
      <c r="AB49" t="s">
        <v>336</v>
      </c>
      <c r="AC49" t="s">
        <v>299</v>
      </c>
    </row>
    <row r="50" spans="1:29" ht="13.8" thickBot="1" x14ac:dyDescent="0.35">
      <c r="N50" s="2" t="s">
        <v>337</v>
      </c>
      <c r="AB50" t="s">
        <v>338</v>
      </c>
    </row>
    <row r="51" spans="1:29" ht="13.8" thickBot="1" x14ac:dyDescent="0.35">
      <c r="N51" s="9"/>
      <c r="AA51">
        <f>IF(OR(OR(AA48=2,AA48=1),OR(AA47=1,AA47=2,AA47=3)),3,IF(OR(AA48=3,OR(AA47=5,AA47=4)),2,0))</f>
        <v>0</v>
      </c>
    </row>
    <row r="53" spans="1:29" s="10" customFormat="1" x14ac:dyDescent="0.3">
      <c r="A53" s="22" t="s">
        <v>339</v>
      </c>
    </row>
    <row r="54" spans="1:29" x14ac:dyDescent="0.3">
      <c r="A54" s="1"/>
      <c r="J54" s="21" t="s">
        <v>278</v>
      </c>
    </row>
    <row r="55" spans="1:29" x14ac:dyDescent="0.3">
      <c r="A55" s="2" t="s">
        <v>619</v>
      </c>
    </row>
    <row r="56" spans="1:29" x14ac:dyDescent="0.3">
      <c r="A56" s="2"/>
      <c r="O56" s="2" t="s">
        <v>341</v>
      </c>
    </row>
    <row r="57" spans="1:29" x14ac:dyDescent="0.3">
      <c r="A57" t="s">
        <v>366</v>
      </c>
      <c r="J57" t="s">
        <v>343</v>
      </c>
      <c r="K57" t="s">
        <v>344</v>
      </c>
      <c r="M57" t="s">
        <v>628</v>
      </c>
      <c r="O57" s="2" t="s">
        <v>345</v>
      </c>
      <c r="Q57" s="2" t="s">
        <v>346</v>
      </c>
    </row>
    <row r="58" spans="1:29" x14ac:dyDescent="0.3">
      <c r="B58" t="s">
        <v>367</v>
      </c>
      <c r="J58" s="7"/>
      <c r="K58" t="s">
        <v>98</v>
      </c>
      <c r="Q58" s="10" t="str">
        <f t="shared" ref="Q58" si="1">IF(AC58=0,"",IF(AC58=1,"voldoet niet",IF(AC58=2,"voldoet")))</f>
        <v/>
      </c>
      <c r="AC58">
        <f>IF(J58="",0,IF(J58="ja",1,2))</f>
        <v>0</v>
      </c>
    </row>
    <row r="59" spans="1:29" ht="13.8" thickBot="1" x14ac:dyDescent="0.35">
      <c r="B59" s="2" t="s">
        <v>368</v>
      </c>
    </row>
    <row r="60" spans="1:29" ht="13.8" thickBot="1" x14ac:dyDescent="0.35">
      <c r="A60" t="s">
        <v>369</v>
      </c>
      <c r="R60" s="12" t="s">
        <v>209</v>
      </c>
      <c r="S60" s="13"/>
      <c r="T60" s="13"/>
      <c r="U60" s="14"/>
    </row>
    <row r="61" spans="1:29" ht="13.8" thickBot="1" x14ac:dyDescent="0.35">
      <c r="B61" t="s">
        <v>370</v>
      </c>
      <c r="J61" s="7"/>
      <c r="K61" t="s">
        <v>98</v>
      </c>
      <c r="O61" s="9"/>
      <c r="R61" s="15"/>
      <c r="S61" t="s">
        <v>330</v>
      </c>
      <c r="U61" s="16"/>
      <c r="AC61">
        <f t="shared" ref="AC61:AC72" si="2">IF(J61="",0,IF(J61="ja",1,2))</f>
        <v>0</v>
      </c>
    </row>
    <row r="62" spans="1:29" ht="13.8" thickBot="1" x14ac:dyDescent="0.35">
      <c r="B62" s="2" t="s">
        <v>371</v>
      </c>
      <c r="R62" s="47"/>
      <c r="S62" s="19" t="s">
        <v>333</v>
      </c>
      <c r="T62" s="19"/>
      <c r="U62" s="20"/>
    </row>
    <row r="63" spans="1:29" ht="13.8" thickBot="1" x14ac:dyDescent="0.35">
      <c r="A63" t="s">
        <v>372</v>
      </c>
    </row>
    <row r="64" spans="1:29" x14ac:dyDescent="0.3">
      <c r="B64" t="s">
        <v>373</v>
      </c>
      <c r="J64" s="7"/>
      <c r="K64" t="s">
        <v>98</v>
      </c>
      <c r="L64" t="s">
        <v>98</v>
      </c>
      <c r="O64" s="5"/>
      <c r="R64" s="54" t="s">
        <v>551</v>
      </c>
      <c r="S64" s="55"/>
      <c r="T64" s="55"/>
      <c r="U64" s="55"/>
      <c r="V64" s="55"/>
      <c r="W64" s="55"/>
      <c r="X64" s="55"/>
      <c r="Y64" s="55"/>
      <c r="Z64" s="56"/>
      <c r="AC64">
        <f t="shared" ref="AC64:AC65" si="3">IF(J64="",0,IF(J64="ja",1,2))</f>
        <v>0</v>
      </c>
    </row>
    <row r="65" spans="1:29" ht="13.8" thickBot="1" x14ac:dyDescent="0.35">
      <c r="B65" t="s">
        <v>374</v>
      </c>
      <c r="J65" s="7"/>
      <c r="K65" t="s">
        <v>98</v>
      </c>
      <c r="L65" t="s">
        <v>98</v>
      </c>
      <c r="O65" s="6"/>
      <c r="R65" s="67" t="s">
        <v>552</v>
      </c>
      <c r="S65" s="61"/>
      <c r="T65" s="61"/>
      <c r="U65" s="61"/>
      <c r="V65" s="61"/>
      <c r="W65" s="61"/>
      <c r="X65" s="61"/>
      <c r="Y65" s="61"/>
      <c r="Z65" s="62"/>
      <c r="AC65">
        <f t="shared" si="3"/>
        <v>0</v>
      </c>
    </row>
    <row r="66" spans="1:29" x14ac:dyDescent="0.3">
      <c r="C66" t="s">
        <v>375</v>
      </c>
    </row>
    <row r="67" spans="1:29" ht="13.8" thickBot="1" x14ac:dyDescent="0.35">
      <c r="A67" s="66" t="s">
        <v>376</v>
      </c>
      <c r="B67" s="143"/>
      <c r="C67" s="66"/>
      <c r="R67" s="54" t="s">
        <v>546</v>
      </c>
      <c r="S67" s="55"/>
      <c r="T67" s="55"/>
      <c r="U67" s="55"/>
      <c r="V67" s="55"/>
      <c r="W67" s="55"/>
      <c r="X67" s="55"/>
      <c r="Y67" s="55"/>
      <c r="Z67" s="56"/>
    </row>
    <row r="68" spans="1:29" x14ac:dyDescent="0.3">
      <c r="A68" s="66"/>
      <c r="B68" s="66" t="s">
        <v>377</v>
      </c>
      <c r="J68" s="40"/>
      <c r="K68" s="7"/>
      <c r="O68" s="5"/>
      <c r="R68" s="57" t="s">
        <v>547</v>
      </c>
      <c r="S68" s="58"/>
      <c r="T68" s="58"/>
      <c r="U68" s="58"/>
      <c r="V68" s="58"/>
      <c r="W68" s="58"/>
      <c r="X68" s="58"/>
      <c r="Y68" s="58"/>
      <c r="Z68" s="59"/>
      <c r="AC68">
        <f>IF(OR(J68="",K68=""),0,IF(J68&lt;K68,2,1))</f>
        <v>0</v>
      </c>
    </row>
    <row r="69" spans="1:29" x14ac:dyDescent="0.3">
      <c r="A69" s="66"/>
      <c r="B69" s="66" t="s">
        <v>378</v>
      </c>
      <c r="J69" s="40"/>
      <c r="K69" s="7"/>
      <c r="M69">
        <v>100</v>
      </c>
      <c r="N69" s="23"/>
      <c r="O69" s="8"/>
      <c r="R69" s="57" t="s">
        <v>548</v>
      </c>
      <c r="S69" s="58"/>
      <c r="T69" s="58"/>
      <c r="U69" s="58"/>
      <c r="V69" s="58"/>
      <c r="W69" s="58"/>
      <c r="X69" s="58"/>
      <c r="Y69" s="58"/>
      <c r="Z69" s="59"/>
      <c r="AB69">
        <f>IF(OR(K69="",J69=""),0,IF(OR(AND(K69&gt;L69,K69&lt;=M69,J69&gt;L69,J69&lt;=M69),AND(K69&lt;L69,J69&lt;L69),AND(K69&gt;M69,J69&gt;M69)),2,1))</f>
        <v>0</v>
      </c>
    </row>
    <row r="70" spans="1:29" x14ac:dyDescent="0.3">
      <c r="A70" s="66"/>
      <c r="B70" s="66" t="s">
        <v>379</v>
      </c>
      <c r="J70" s="7"/>
      <c r="O70" s="8"/>
      <c r="R70" s="57" t="s">
        <v>549</v>
      </c>
      <c r="S70" s="58"/>
      <c r="T70" s="58"/>
      <c r="U70" s="58"/>
      <c r="V70" s="58"/>
      <c r="W70" s="58"/>
      <c r="X70" s="58"/>
      <c r="Y70" s="58"/>
      <c r="Z70" s="59"/>
      <c r="AC70">
        <f>IF(J70="",0,IF(J70="ja",1,2))</f>
        <v>0</v>
      </c>
    </row>
    <row r="71" spans="1:29" x14ac:dyDescent="0.3">
      <c r="A71" s="66"/>
      <c r="B71" s="66" t="s">
        <v>380</v>
      </c>
      <c r="J71" s="7"/>
      <c r="O71" s="8"/>
      <c r="R71" s="57" t="s">
        <v>550</v>
      </c>
      <c r="S71" s="58"/>
      <c r="T71" s="58"/>
      <c r="U71" s="58"/>
      <c r="V71" s="58"/>
      <c r="W71" s="58"/>
      <c r="X71" s="58"/>
      <c r="Y71" s="58"/>
      <c r="Z71" s="59"/>
      <c r="AC71">
        <f>IF(J71="",0,IF(J71="ja",1,2))</f>
        <v>0</v>
      </c>
    </row>
    <row r="72" spans="1:29" ht="13.8" thickBot="1" x14ac:dyDescent="0.35">
      <c r="A72" s="66"/>
      <c r="B72" s="66" t="s">
        <v>381</v>
      </c>
      <c r="J72" s="7"/>
      <c r="O72" s="6"/>
      <c r="R72" s="67" t="s">
        <v>583</v>
      </c>
      <c r="S72" s="61"/>
      <c r="T72" s="61"/>
      <c r="U72" s="61"/>
      <c r="V72" s="61"/>
      <c r="W72" s="61"/>
      <c r="X72" s="61"/>
      <c r="Y72" s="61"/>
      <c r="Z72" s="62"/>
      <c r="AC72">
        <f t="shared" si="2"/>
        <v>0</v>
      </c>
    </row>
    <row r="74" spans="1:29" s="25" customFormat="1" ht="13.8" thickBot="1" x14ac:dyDescent="0.35">
      <c r="A74" s="24" t="s">
        <v>62</v>
      </c>
      <c r="O74" s="26"/>
      <c r="AA74" s="27"/>
    </row>
    <row r="75" spans="1:29" x14ac:dyDescent="0.3">
      <c r="A75" s="1" t="s">
        <v>325</v>
      </c>
      <c r="N75" s="5" t="str">
        <f>IF(AA51=1,"Niet inlaten",IF(AA51=2,"Inlaat is geen probleem",IF(AA51=3,"Aandachtspunt","")))</f>
        <v/>
      </c>
      <c r="Q75" s="12" t="s">
        <v>209</v>
      </c>
      <c r="R75" s="13"/>
      <c r="S75" s="13"/>
      <c r="T75" s="14"/>
      <c r="V75" s="54" t="s">
        <v>382</v>
      </c>
      <c r="W75" s="55"/>
      <c r="X75" s="55"/>
      <c r="Y75" s="55"/>
      <c r="Z75" s="56"/>
      <c r="AB75" t="s">
        <v>330</v>
      </c>
    </row>
    <row r="76" spans="1:29" ht="13.8" thickBot="1" x14ac:dyDescent="0.35">
      <c r="A76" s="1" t="s">
        <v>339</v>
      </c>
      <c r="N76" s="85"/>
      <c r="Q76" s="15"/>
      <c r="R76" t="s">
        <v>330</v>
      </c>
      <c r="T76" s="16"/>
      <c r="V76" s="57" t="s">
        <v>383</v>
      </c>
      <c r="W76" s="58"/>
      <c r="X76" s="58"/>
      <c r="Y76" s="58"/>
      <c r="Z76" s="59"/>
      <c r="AB76" t="s">
        <v>333</v>
      </c>
    </row>
    <row r="77" spans="1:29" x14ac:dyDescent="0.3">
      <c r="A77" s="1"/>
      <c r="Q77" s="17"/>
      <c r="R77" t="s">
        <v>333</v>
      </c>
      <c r="T77" s="16"/>
      <c r="V77" s="57" t="s">
        <v>384</v>
      </c>
      <c r="W77" s="58"/>
      <c r="X77" s="58"/>
      <c r="Y77" s="58"/>
      <c r="Z77" s="59"/>
    </row>
    <row r="78" spans="1:29" ht="13.8" thickBot="1" x14ac:dyDescent="0.35">
      <c r="A78" s="1"/>
      <c r="Q78" s="18"/>
      <c r="R78" s="19" t="s">
        <v>335</v>
      </c>
      <c r="S78" s="19"/>
      <c r="T78" s="20"/>
      <c r="V78" s="57" t="s">
        <v>559</v>
      </c>
      <c r="W78" s="58"/>
      <c r="X78" s="58"/>
      <c r="Y78" s="58"/>
      <c r="Z78" s="59"/>
    </row>
    <row r="79" spans="1:29" s="81" customFormat="1" ht="13.8" thickBot="1" x14ac:dyDescent="0.35">
      <c r="A79" s="82"/>
      <c r="V79" s="146" t="s">
        <v>584</v>
      </c>
      <c r="W79" s="147"/>
      <c r="X79" s="147"/>
      <c r="Y79" s="147"/>
      <c r="Z79" s="148"/>
    </row>
    <row r="80" spans="1:29" ht="13.8" thickTop="1" x14ac:dyDescent="0.3">
      <c r="A80" s="1"/>
    </row>
    <row r="81" spans="1:28" s="25" customFormat="1" ht="13.8" thickBot="1" x14ac:dyDescent="0.35">
      <c r="A81" s="24" t="s">
        <v>63</v>
      </c>
      <c r="O81" s="26"/>
      <c r="AA81" s="27"/>
    </row>
    <row r="82" spans="1:28" ht="13.8" thickBot="1" x14ac:dyDescent="0.35">
      <c r="A82" t="s">
        <v>477</v>
      </c>
      <c r="N82" s="89"/>
      <c r="U82" s="54" t="s">
        <v>385</v>
      </c>
      <c r="V82" s="55"/>
      <c r="W82" s="55"/>
      <c r="X82" s="55"/>
      <c r="Y82" s="55"/>
      <c r="Z82" s="56"/>
      <c r="AB82" t="s">
        <v>263</v>
      </c>
    </row>
    <row r="83" spans="1:28" x14ac:dyDescent="0.3">
      <c r="U83" s="57" t="s">
        <v>386</v>
      </c>
      <c r="V83" s="58"/>
      <c r="W83" s="58"/>
      <c r="X83" s="58"/>
      <c r="Y83" s="58"/>
      <c r="Z83" s="59"/>
      <c r="AB83" t="s">
        <v>265</v>
      </c>
    </row>
    <row r="84" spans="1:28" x14ac:dyDescent="0.3">
      <c r="U84" s="57" t="s">
        <v>588</v>
      </c>
      <c r="V84" s="58"/>
      <c r="W84" s="58"/>
      <c r="X84" s="58"/>
      <c r="Y84" s="58"/>
      <c r="Z84" s="59"/>
      <c r="AB84" t="s">
        <v>268</v>
      </c>
    </row>
    <row r="85" spans="1:28" x14ac:dyDescent="0.3">
      <c r="U85" s="57" t="s">
        <v>589</v>
      </c>
      <c r="V85" s="58"/>
      <c r="W85" s="58"/>
      <c r="X85" s="58"/>
      <c r="Y85" s="58"/>
      <c r="Z85" s="59"/>
      <c r="AB85" t="s">
        <v>270</v>
      </c>
    </row>
    <row r="86" spans="1:28" x14ac:dyDescent="0.3">
      <c r="U86" s="80" t="s">
        <v>590</v>
      </c>
      <c r="V86" s="61"/>
      <c r="W86" s="61"/>
      <c r="X86" s="61"/>
      <c r="Y86" s="61"/>
      <c r="Z86" s="62"/>
    </row>
    <row r="92" spans="1:28" x14ac:dyDescent="0.3">
      <c r="B92" s="45"/>
    </row>
  </sheetData>
  <conditionalFormatting sqref="K38">
    <cfRule type="expression" dxfId="473" priority="4">
      <formula>$K$38="Geen reden om in te laten"</formula>
    </cfRule>
    <cfRule type="expression" dxfId="472" priority="5">
      <formula>$K$38="Mogelijke reden om in te laten"</formula>
    </cfRule>
    <cfRule type="expression" dxfId="471" priority="6">
      <formula>$K$38="Sterke reden om in te laten"</formula>
    </cfRule>
  </conditionalFormatting>
  <conditionalFormatting sqref="K39">
    <cfRule type="expression" dxfId="470" priority="1">
      <formula>$K$39="Geen reden om in te laten"</formula>
    </cfRule>
    <cfRule type="expression" dxfId="469" priority="2">
      <formula>$K$39="Mogelijke reden om in te laten"</formula>
    </cfRule>
    <cfRule type="expression" dxfId="468" priority="3">
      <formula>$K$39="Sterke reden om in te laten"</formula>
    </cfRule>
  </conditionalFormatting>
  <conditionalFormatting sqref="M6">
    <cfRule type="expression" dxfId="467" priority="46">
      <formula>$K$6="ja"</formula>
    </cfRule>
    <cfRule type="expression" dxfId="466" priority="47">
      <formula>$K$6="nee"</formula>
    </cfRule>
  </conditionalFormatting>
  <conditionalFormatting sqref="M7">
    <cfRule type="expression" dxfId="465" priority="44">
      <formula>$K$7="ja"</formula>
    </cfRule>
    <cfRule type="expression" dxfId="464" priority="45">
      <formula>$K$7="nee"</formula>
    </cfRule>
  </conditionalFormatting>
  <conditionalFormatting sqref="M10">
    <cfRule type="expression" dxfId="463" priority="42">
      <formula>$K$10="nee"</formula>
    </cfRule>
    <cfRule type="expression" dxfId="462" priority="43">
      <formula>$K$10="ja"</formula>
    </cfRule>
  </conditionalFormatting>
  <conditionalFormatting sqref="M11">
    <cfRule type="expression" dxfId="461" priority="40">
      <formula>$K$11="nee"</formula>
    </cfRule>
    <cfRule type="expression" dxfId="460" priority="41">
      <formula>$K$11="ja"</formula>
    </cfRule>
  </conditionalFormatting>
  <conditionalFormatting sqref="M12">
    <cfRule type="expression" dxfId="459" priority="38">
      <formula>$K$12="nee"</formula>
    </cfRule>
    <cfRule type="expression" dxfId="458" priority="39">
      <formula>$K$12="ja"</formula>
    </cfRule>
  </conditionalFormatting>
  <conditionalFormatting sqref="M13">
    <cfRule type="expression" dxfId="457" priority="36">
      <formula>$K$13="nee"</formula>
    </cfRule>
    <cfRule type="expression" dxfId="456" priority="37">
      <formula>$K$13="ja"</formula>
    </cfRule>
  </conditionalFormatting>
  <conditionalFormatting sqref="M14">
    <cfRule type="expression" dxfId="455" priority="34">
      <formula>$K$14="nee"</formula>
    </cfRule>
    <cfRule type="expression" dxfId="454" priority="35">
      <formula>$K$14="ja"</formula>
    </cfRule>
  </conditionalFormatting>
  <conditionalFormatting sqref="M17">
    <cfRule type="expression" dxfId="453" priority="48">
      <formula>$K$17="ja"</formula>
    </cfRule>
    <cfRule type="expression" dxfId="452" priority="49">
      <formula>$K$17="nee"</formula>
    </cfRule>
  </conditionalFormatting>
  <conditionalFormatting sqref="M19">
    <cfRule type="expression" dxfId="451" priority="50">
      <formula>$K$19="nee"</formula>
    </cfRule>
    <cfRule type="expression" dxfId="450" priority="51">
      <formula>$K$19="ja"</formula>
    </cfRule>
  </conditionalFormatting>
  <conditionalFormatting sqref="N51">
    <cfRule type="expression" dxfId="449" priority="16">
      <formula>$AA$51=3</formula>
    </cfRule>
    <cfRule type="expression" dxfId="448" priority="17">
      <formula>$AA$51=2</formula>
    </cfRule>
    <cfRule type="expression" dxfId="447" priority="18">
      <formula>$AA$51=1</formula>
    </cfRule>
  </conditionalFormatting>
  <conditionalFormatting sqref="N75">
    <cfRule type="expression" dxfId="446" priority="13">
      <formula>$AA$51=1</formula>
    </cfRule>
    <cfRule type="expression" dxfId="445" priority="14">
      <formula>$AA$51=2</formula>
    </cfRule>
    <cfRule type="expression" dxfId="444" priority="15">
      <formula>$AA$51=3</formula>
    </cfRule>
  </conditionalFormatting>
  <conditionalFormatting sqref="N76">
    <cfRule type="expression" dxfId="443" priority="23">
      <formula>$N$76=$AB$76</formula>
    </cfRule>
    <cfRule type="expression" dxfId="442" priority="24">
      <formula>$N$76=$AB$75</formula>
    </cfRule>
  </conditionalFormatting>
  <conditionalFormatting sqref="N82">
    <cfRule type="expression" dxfId="441" priority="19">
      <formula>$N$82=$AB$85</formula>
    </cfRule>
    <cfRule type="expression" dxfId="440" priority="20">
      <formula>$N$82=$AB$84</formula>
    </cfRule>
    <cfRule type="expression" dxfId="439" priority="21">
      <formula>$N$82=$AB$83</formula>
    </cfRule>
    <cfRule type="expression" dxfId="438" priority="22">
      <formula>$N$82=$AB$82</formula>
    </cfRule>
  </conditionalFormatting>
  <conditionalFormatting sqref="O61">
    <cfRule type="expression" dxfId="437" priority="72">
      <formula>$AC$61=2</formula>
    </cfRule>
    <cfRule type="expression" dxfId="436" priority="73">
      <formula>$AC$61=1</formula>
    </cfRule>
  </conditionalFormatting>
  <conditionalFormatting sqref="O64">
    <cfRule type="expression" dxfId="435" priority="11">
      <formula>$AC$64=2</formula>
    </cfRule>
    <cfRule type="expression" dxfId="434" priority="12">
      <formula>$AC$64=1</formula>
    </cfRule>
  </conditionalFormatting>
  <conditionalFormatting sqref="O65">
    <cfRule type="expression" dxfId="433" priority="9">
      <formula>$AC$65=2</formula>
    </cfRule>
    <cfRule type="expression" dxfId="432" priority="10">
      <formula>$AC$65=1</formula>
    </cfRule>
  </conditionalFormatting>
  <conditionalFormatting sqref="O68">
    <cfRule type="expression" dxfId="431" priority="68">
      <formula>$AC$68=2</formula>
    </cfRule>
    <cfRule type="expression" dxfId="430" priority="69">
      <formula>$AC$68=1</formula>
    </cfRule>
  </conditionalFormatting>
  <conditionalFormatting sqref="O69">
    <cfRule type="expression" dxfId="429" priority="60">
      <formula>$AB$69=2</formula>
    </cfRule>
    <cfRule type="expression" dxfId="428" priority="61">
      <formula>$AB$69=1</formula>
    </cfRule>
  </conditionalFormatting>
  <conditionalFormatting sqref="O70">
    <cfRule type="expression" dxfId="427" priority="66">
      <formula>$AC$70=2</formula>
    </cfRule>
    <cfRule type="expression" dxfId="426" priority="67">
      <formula>$AC$70=1</formula>
    </cfRule>
  </conditionalFormatting>
  <conditionalFormatting sqref="O71">
    <cfRule type="expression" dxfId="425" priority="64">
      <formula>$AC$71=2</formula>
    </cfRule>
    <cfRule type="expression" dxfId="424" priority="65">
      <formula>$AC$71=1</formula>
    </cfRule>
  </conditionalFormatting>
  <conditionalFormatting sqref="O72">
    <cfRule type="expression" dxfId="423" priority="62">
      <formula>$AC$72=2</formula>
    </cfRule>
    <cfRule type="expression" dxfId="422" priority="63">
      <formula>$AC$72=1</formula>
    </cfRule>
  </conditionalFormatting>
  <conditionalFormatting sqref="Q58">
    <cfRule type="expression" dxfId="421" priority="7">
      <formula>$Q$58="voldoet niet"</formula>
    </cfRule>
    <cfRule type="expression" dxfId="420" priority="8">
      <formula>$Q$58="voldoet"</formula>
    </cfRule>
  </conditionalFormatting>
  <dataValidations count="9">
    <dataValidation errorStyle="warning" showErrorMessage="1" sqref="K35 K18 K41:K43 K23" xr:uid="{50D4713F-B09F-4140-A6BC-DB6C42142990}"/>
    <dataValidation type="list" allowBlank="1" showInputMessage="1" showErrorMessage="1" sqref="K50" xr:uid="{4843AD57-B5B5-4DBA-AF03-1E9AA3FAA240}">
      <formula1>$AA$32:$AA$34</formula1>
    </dataValidation>
    <dataValidation type="list" allowBlank="1" showInputMessage="1" showErrorMessage="1" sqref="K47" xr:uid="{B6331515-A5A7-4C65-9007-AC69E00F833C}">
      <formula1>$AC$45:$AC$49</formula1>
    </dataValidation>
    <dataValidation type="list" errorStyle="warning" showErrorMessage="1" sqref="K10:K14 K6:K7 K19 K17 J64:J65 J70:J72 J61 J58 K22 K24:K34" xr:uid="{853DEB92-4922-4CE7-8F2C-894AFF510A10}">
      <formula1>$AA$6:$AA$7</formula1>
    </dataValidation>
    <dataValidation type="list" allowBlank="1" showInputMessage="1" showErrorMessage="1" sqref="K48" xr:uid="{B43DDE6B-0204-45D3-97CA-0693BD63B0CB}">
      <formula1>$AD$45:$AD$47</formula1>
    </dataValidation>
    <dataValidation type="list" errorStyle="warning" showErrorMessage="1" sqref="K46" xr:uid="{A8F04305-5D89-49B5-B39D-6C57809F2E1D}">
      <formula1>$AB$45:$AB$50</formula1>
    </dataValidation>
    <dataValidation type="list" allowBlank="1" showInputMessage="1" showErrorMessage="1" sqref="N76" xr:uid="{A7BE4A5E-CF2C-425E-BA25-429AD7ECCE18}">
      <formula1>$AB$75:$AB$76</formula1>
    </dataValidation>
    <dataValidation type="list" allowBlank="1" showInputMessage="1" showErrorMessage="1" sqref="N82" xr:uid="{AFDBF428-423B-4B17-B240-9B95557AE042}">
      <formula1>$AB$82:$AB$85</formula1>
    </dataValidation>
    <dataValidation type="list" allowBlank="1" showInputMessage="1" showErrorMessage="1" sqref="K38:K39" xr:uid="{2C2442D6-78C9-437C-B709-8CBB37ECCB25}">
      <formula1>$P$12:$P$14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331D1-CAC1-4F89-8132-FD29BAA3FCDF}">
  <dimension ref="A2:N58"/>
  <sheetViews>
    <sheetView workbookViewId="0"/>
  </sheetViews>
  <sheetFormatPr defaultRowHeight="13.2" x14ac:dyDescent="0.3"/>
  <cols>
    <col min="2" max="2" width="58.875" bestFit="1" customWidth="1"/>
    <col min="3" max="3" width="37.5" bestFit="1" customWidth="1"/>
  </cols>
  <sheetData>
    <row r="2" spans="1:12" x14ac:dyDescent="0.3">
      <c r="A2" s="1" t="s">
        <v>82</v>
      </c>
      <c r="B2" s="1" t="s">
        <v>83</v>
      </c>
      <c r="C2" s="1" t="s">
        <v>84</v>
      </c>
      <c r="D2" s="1" t="s">
        <v>85</v>
      </c>
    </row>
    <row r="3" spans="1:12" x14ac:dyDescent="0.3">
      <c r="A3" t="s">
        <v>86</v>
      </c>
      <c r="B3" t="s">
        <v>87</v>
      </c>
      <c r="C3" t="s">
        <v>88</v>
      </c>
      <c r="D3">
        <v>4</v>
      </c>
      <c r="G3" s="54" t="s">
        <v>561</v>
      </c>
      <c r="H3" s="55"/>
      <c r="I3" s="55"/>
      <c r="J3" s="55"/>
      <c r="K3" s="55"/>
      <c r="L3" s="56"/>
    </row>
    <row r="4" spans="1:12" x14ac:dyDescent="0.3">
      <c r="A4" t="s">
        <v>89</v>
      </c>
      <c r="B4" t="s">
        <v>90</v>
      </c>
      <c r="C4" t="s">
        <v>88</v>
      </c>
      <c r="D4">
        <v>4</v>
      </c>
      <c r="G4" s="57" t="s">
        <v>562</v>
      </c>
      <c r="H4" s="58"/>
      <c r="I4" s="58"/>
      <c r="J4" s="58"/>
      <c r="K4" s="58"/>
      <c r="L4" s="59"/>
    </row>
    <row r="5" spans="1:12" x14ac:dyDescent="0.3">
      <c r="A5" t="s">
        <v>91</v>
      </c>
      <c r="B5" t="s">
        <v>92</v>
      </c>
      <c r="C5" t="s">
        <v>93</v>
      </c>
      <c r="D5">
        <v>5</v>
      </c>
      <c r="G5" s="57" t="s">
        <v>563</v>
      </c>
      <c r="H5" s="58"/>
      <c r="I5" s="58"/>
      <c r="J5" s="58"/>
      <c r="K5" s="58"/>
      <c r="L5" s="59"/>
    </row>
    <row r="6" spans="1:12" x14ac:dyDescent="0.3">
      <c r="A6" t="s">
        <v>94</v>
      </c>
      <c r="B6" t="s">
        <v>95</v>
      </c>
      <c r="C6" t="s">
        <v>93</v>
      </c>
      <c r="D6">
        <v>5</v>
      </c>
      <c r="G6" s="57" t="s">
        <v>564</v>
      </c>
      <c r="H6" s="58"/>
      <c r="I6" s="58"/>
      <c r="J6" s="58"/>
      <c r="K6" s="58"/>
      <c r="L6" s="59"/>
    </row>
    <row r="7" spans="1:12" x14ac:dyDescent="0.3">
      <c r="A7" t="s">
        <v>96</v>
      </c>
      <c r="B7" t="s">
        <v>97</v>
      </c>
      <c r="C7" t="s">
        <v>98</v>
      </c>
      <c r="D7" t="s">
        <v>98</v>
      </c>
      <c r="G7" s="57" t="s">
        <v>565</v>
      </c>
      <c r="H7" s="58"/>
      <c r="I7" s="58"/>
      <c r="J7" s="58"/>
      <c r="K7" s="58"/>
      <c r="L7" s="59"/>
    </row>
    <row r="8" spans="1:12" x14ac:dyDescent="0.3">
      <c r="A8" t="s">
        <v>99</v>
      </c>
      <c r="B8" t="s">
        <v>100</v>
      </c>
      <c r="C8" t="s">
        <v>93</v>
      </c>
      <c r="D8">
        <v>5</v>
      </c>
      <c r="G8" s="57" t="s">
        <v>568</v>
      </c>
      <c r="H8" s="58"/>
      <c r="I8" s="58"/>
      <c r="J8" s="58"/>
      <c r="K8" s="58"/>
      <c r="L8" s="59"/>
    </row>
    <row r="9" spans="1:12" x14ac:dyDescent="0.3">
      <c r="A9" t="s">
        <v>101</v>
      </c>
      <c r="B9" t="s">
        <v>102</v>
      </c>
      <c r="C9" t="s">
        <v>93</v>
      </c>
      <c r="D9">
        <v>5</v>
      </c>
      <c r="G9" s="57" t="s">
        <v>569</v>
      </c>
      <c r="H9" s="58"/>
      <c r="I9" s="58"/>
      <c r="J9" s="58"/>
      <c r="K9" s="58"/>
      <c r="L9" s="59"/>
    </row>
    <row r="10" spans="1:12" x14ac:dyDescent="0.3">
      <c r="A10" t="s">
        <v>103</v>
      </c>
      <c r="B10" t="s">
        <v>104</v>
      </c>
      <c r="C10" t="s">
        <v>88</v>
      </c>
      <c r="D10">
        <v>4</v>
      </c>
      <c r="G10" s="57" t="s">
        <v>570</v>
      </c>
      <c r="H10" s="58"/>
      <c r="I10" s="58"/>
      <c r="J10" s="58"/>
      <c r="K10" s="58"/>
      <c r="L10" s="59"/>
    </row>
    <row r="11" spans="1:12" x14ac:dyDescent="0.3">
      <c r="A11" t="s">
        <v>105</v>
      </c>
      <c r="B11" t="s">
        <v>106</v>
      </c>
      <c r="C11" t="s">
        <v>88</v>
      </c>
      <c r="D11">
        <v>4</v>
      </c>
      <c r="G11" s="57" t="s">
        <v>571</v>
      </c>
      <c r="H11" s="58"/>
      <c r="I11" s="58"/>
      <c r="J11" s="58"/>
      <c r="K11" s="58"/>
      <c r="L11" s="59"/>
    </row>
    <row r="12" spans="1:12" x14ac:dyDescent="0.3">
      <c r="A12" t="s">
        <v>107</v>
      </c>
      <c r="B12" t="s">
        <v>108</v>
      </c>
      <c r="C12" t="s">
        <v>93</v>
      </c>
      <c r="D12">
        <v>5</v>
      </c>
      <c r="G12" s="57" t="s">
        <v>572</v>
      </c>
      <c r="H12" s="58"/>
      <c r="I12" s="58"/>
      <c r="J12" s="58"/>
      <c r="K12" s="58"/>
      <c r="L12" s="59"/>
    </row>
    <row r="13" spans="1:12" x14ac:dyDescent="0.3">
      <c r="A13" t="s">
        <v>109</v>
      </c>
      <c r="B13" t="s">
        <v>110</v>
      </c>
      <c r="C13" t="s">
        <v>111</v>
      </c>
      <c r="D13">
        <v>8</v>
      </c>
      <c r="G13" s="57" t="s">
        <v>573</v>
      </c>
      <c r="H13" s="58"/>
      <c r="I13" s="58"/>
      <c r="J13" s="58"/>
      <c r="K13" s="58"/>
      <c r="L13" s="59"/>
    </row>
    <row r="14" spans="1:12" x14ac:dyDescent="0.3">
      <c r="A14" t="s">
        <v>112</v>
      </c>
      <c r="B14" t="s">
        <v>113</v>
      </c>
      <c r="C14" t="s">
        <v>114</v>
      </c>
      <c r="D14" s="68" t="s">
        <v>115</v>
      </c>
      <c r="G14" s="57" t="s">
        <v>574</v>
      </c>
      <c r="H14" s="58"/>
      <c r="I14" s="58"/>
      <c r="J14" s="58"/>
      <c r="K14" s="58"/>
      <c r="L14" s="59"/>
    </row>
    <row r="15" spans="1:12" x14ac:dyDescent="0.3">
      <c r="A15" t="s">
        <v>116</v>
      </c>
      <c r="B15" t="s">
        <v>117</v>
      </c>
      <c r="C15" t="s">
        <v>114</v>
      </c>
      <c r="D15" s="68" t="s">
        <v>115</v>
      </c>
      <c r="G15" s="67" t="s">
        <v>575</v>
      </c>
      <c r="H15" s="61"/>
      <c r="I15" s="61"/>
      <c r="J15" s="61"/>
      <c r="K15" s="61"/>
      <c r="L15" s="62"/>
    </row>
    <row r="16" spans="1:12" x14ac:dyDescent="0.3">
      <c r="A16" t="s">
        <v>118</v>
      </c>
      <c r="B16" t="s">
        <v>119</v>
      </c>
      <c r="C16" t="s">
        <v>120</v>
      </c>
      <c r="D16">
        <v>9</v>
      </c>
    </row>
    <row r="17" spans="1:14" x14ac:dyDescent="0.3">
      <c r="A17" t="s">
        <v>121</v>
      </c>
      <c r="B17" t="s">
        <v>122</v>
      </c>
      <c r="C17" t="s">
        <v>98</v>
      </c>
      <c r="D17" t="s">
        <v>98</v>
      </c>
      <c r="G17" s="155" t="s">
        <v>566</v>
      </c>
      <c r="H17" s="156"/>
      <c r="I17" s="156"/>
      <c r="J17" s="156"/>
      <c r="K17" s="156"/>
      <c r="L17" s="156"/>
      <c r="M17" s="156"/>
      <c r="N17" s="157"/>
    </row>
    <row r="18" spans="1:14" x14ac:dyDescent="0.3">
      <c r="A18" t="s">
        <v>123</v>
      </c>
      <c r="B18" t="s">
        <v>124</v>
      </c>
      <c r="C18" t="s">
        <v>120</v>
      </c>
      <c r="D18">
        <v>9</v>
      </c>
    </row>
    <row r="19" spans="1:14" x14ac:dyDescent="0.3">
      <c r="A19" t="s">
        <v>125</v>
      </c>
      <c r="B19" t="s">
        <v>126</v>
      </c>
      <c r="C19" t="s">
        <v>98</v>
      </c>
      <c r="D19" t="s">
        <v>98</v>
      </c>
    </row>
    <row r="20" spans="1:14" x14ac:dyDescent="0.3">
      <c r="A20" t="s">
        <v>127</v>
      </c>
      <c r="B20" t="s">
        <v>128</v>
      </c>
      <c r="C20" t="s">
        <v>98</v>
      </c>
      <c r="D20" t="s">
        <v>98</v>
      </c>
    </row>
    <row r="21" spans="1:14" x14ac:dyDescent="0.3">
      <c r="A21" t="s">
        <v>129</v>
      </c>
      <c r="B21" t="s">
        <v>130</v>
      </c>
      <c r="C21" t="s">
        <v>120</v>
      </c>
      <c r="D21">
        <v>9</v>
      </c>
    </row>
    <row r="22" spans="1:14" x14ac:dyDescent="0.3">
      <c r="A22" t="s">
        <v>131</v>
      </c>
      <c r="B22" t="s">
        <v>132</v>
      </c>
      <c r="C22" t="s">
        <v>120</v>
      </c>
      <c r="D22">
        <v>9</v>
      </c>
    </row>
    <row r="23" spans="1:14" x14ac:dyDescent="0.3">
      <c r="A23" t="s">
        <v>133</v>
      </c>
      <c r="B23" t="s">
        <v>134</v>
      </c>
      <c r="C23" t="s">
        <v>98</v>
      </c>
      <c r="D23" t="s">
        <v>98</v>
      </c>
    </row>
    <row r="24" spans="1:14" x14ac:dyDescent="0.3">
      <c r="A24" t="s">
        <v>135</v>
      </c>
      <c r="B24" t="s">
        <v>136</v>
      </c>
      <c r="C24" t="s">
        <v>111</v>
      </c>
      <c r="D24">
        <v>8</v>
      </c>
    </row>
    <row r="25" spans="1:14" x14ac:dyDescent="0.3">
      <c r="A25" t="s">
        <v>137</v>
      </c>
      <c r="B25" t="s">
        <v>138</v>
      </c>
      <c r="C25" t="s">
        <v>120</v>
      </c>
      <c r="D25">
        <v>9</v>
      </c>
    </row>
    <row r="26" spans="1:14" x14ac:dyDescent="0.3">
      <c r="A26" t="s">
        <v>139</v>
      </c>
      <c r="B26" t="s">
        <v>140</v>
      </c>
      <c r="C26" t="s">
        <v>120</v>
      </c>
      <c r="D26">
        <v>9</v>
      </c>
    </row>
    <row r="27" spans="1:14" x14ac:dyDescent="0.3">
      <c r="A27" t="s">
        <v>141</v>
      </c>
      <c r="B27" t="s">
        <v>142</v>
      </c>
      <c r="C27" t="s">
        <v>111</v>
      </c>
      <c r="D27">
        <v>8</v>
      </c>
    </row>
    <row r="28" spans="1:14" x14ac:dyDescent="0.3">
      <c r="A28" t="s">
        <v>143</v>
      </c>
      <c r="B28" t="s">
        <v>144</v>
      </c>
      <c r="C28" t="s">
        <v>114</v>
      </c>
      <c r="D28" s="68" t="s">
        <v>115</v>
      </c>
    </row>
    <row r="29" spans="1:14" x14ac:dyDescent="0.3">
      <c r="A29" t="s">
        <v>145</v>
      </c>
      <c r="B29" t="s">
        <v>146</v>
      </c>
      <c r="C29" t="s">
        <v>120</v>
      </c>
      <c r="D29">
        <v>9</v>
      </c>
    </row>
    <row r="30" spans="1:14" x14ac:dyDescent="0.3">
      <c r="A30" t="s">
        <v>147</v>
      </c>
      <c r="B30" t="s">
        <v>148</v>
      </c>
      <c r="C30" t="s">
        <v>120</v>
      </c>
      <c r="D30">
        <v>9</v>
      </c>
    </row>
    <row r="31" spans="1:14" x14ac:dyDescent="0.3">
      <c r="A31" t="s">
        <v>149</v>
      </c>
      <c r="B31" t="s">
        <v>150</v>
      </c>
      <c r="C31" t="s">
        <v>120</v>
      </c>
      <c r="D31">
        <v>9</v>
      </c>
    </row>
    <row r="32" spans="1:14" x14ac:dyDescent="0.3">
      <c r="A32" t="s">
        <v>151</v>
      </c>
      <c r="B32" t="s">
        <v>152</v>
      </c>
      <c r="C32" t="s">
        <v>98</v>
      </c>
      <c r="D32" t="s">
        <v>98</v>
      </c>
    </row>
    <row r="33" spans="1:4" x14ac:dyDescent="0.3">
      <c r="A33" t="s">
        <v>153</v>
      </c>
      <c r="B33" t="s">
        <v>154</v>
      </c>
      <c r="C33" t="s">
        <v>98</v>
      </c>
      <c r="D33" t="s">
        <v>98</v>
      </c>
    </row>
    <row r="34" spans="1:4" x14ac:dyDescent="0.3">
      <c r="A34" t="s">
        <v>155</v>
      </c>
      <c r="B34" t="s">
        <v>156</v>
      </c>
      <c r="C34" t="s">
        <v>98</v>
      </c>
      <c r="D34" t="s">
        <v>98</v>
      </c>
    </row>
    <row r="35" spans="1:4" x14ac:dyDescent="0.3">
      <c r="A35" t="s">
        <v>157</v>
      </c>
      <c r="B35" t="s">
        <v>158</v>
      </c>
      <c r="C35" t="s">
        <v>98</v>
      </c>
      <c r="D35" t="s">
        <v>98</v>
      </c>
    </row>
    <row r="36" spans="1:4" x14ac:dyDescent="0.3">
      <c r="A36" t="s">
        <v>159</v>
      </c>
      <c r="B36" t="s">
        <v>160</v>
      </c>
      <c r="C36" t="s">
        <v>98</v>
      </c>
      <c r="D36" t="s">
        <v>98</v>
      </c>
    </row>
    <row r="37" spans="1:4" x14ac:dyDescent="0.3">
      <c r="A37" t="s">
        <v>161</v>
      </c>
      <c r="B37" t="s">
        <v>162</v>
      </c>
      <c r="C37" t="s">
        <v>163</v>
      </c>
      <c r="D37">
        <v>2</v>
      </c>
    </row>
    <row r="38" spans="1:4" x14ac:dyDescent="0.3">
      <c r="A38" t="s">
        <v>164</v>
      </c>
      <c r="B38" t="s">
        <v>165</v>
      </c>
      <c r="C38" t="s">
        <v>163</v>
      </c>
      <c r="D38">
        <v>2</v>
      </c>
    </row>
    <row r="39" spans="1:4" x14ac:dyDescent="0.3">
      <c r="A39" t="s">
        <v>166</v>
      </c>
      <c r="B39" t="s">
        <v>167</v>
      </c>
      <c r="C39" t="s">
        <v>168</v>
      </c>
      <c r="D39">
        <v>3</v>
      </c>
    </row>
    <row r="40" spans="1:4" x14ac:dyDescent="0.3">
      <c r="A40" t="s">
        <v>169</v>
      </c>
      <c r="B40" t="s">
        <v>170</v>
      </c>
      <c r="C40" t="s">
        <v>98</v>
      </c>
      <c r="D40" t="s">
        <v>98</v>
      </c>
    </row>
    <row r="41" spans="1:4" x14ac:dyDescent="0.3">
      <c r="A41" t="s">
        <v>171</v>
      </c>
      <c r="B41" t="s">
        <v>172</v>
      </c>
      <c r="C41" t="s">
        <v>98</v>
      </c>
      <c r="D41" t="s">
        <v>98</v>
      </c>
    </row>
    <row r="42" spans="1:4" x14ac:dyDescent="0.3">
      <c r="A42" t="s">
        <v>173</v>
      </c>
      <c r="B42" t="s">
        <v>174</v>
      </c>
      <c r="C42" t="s">
        <v>98</v>
      </c>
      <c r="D42" t="s">
        <v>98</v>
      </c>
    </row>
    <row r="43" spans="1:4" x14ac:dyDescent="0.3">
      <c r="A43" t="s">
        <v>175</v>
      </c>
      <c r="B43" t="s">
        <v>176</v>
      </c>
      <c r="C43" t="s">
        <v>163</v>
      </c>
      <c r="D43">
        <v>2</v>
      </c>
    </row>
    <row r="44" spans="1:4" x14ac:dyDescent="0.3">
      <c r="A44" t="s">
        <v>177</v>
      </c>
      <c r="B44" t="s">
        <v>178</v>
      </c>
      <c r="C44" t="s">
        <v>168</v>
      </c>
      <c r="D44">
        <v>3</v>
      </c>
    </row>
    <row r="45" spans="1:4" x14ac:dyDescent="0.3">
      <c r="A45" t="s">
        <v>179</v>
      </c>
      <c r="B45" t="s">
        <v>180</v>
      </c>
      <c r="C45" t="s">
        <v>163</v>
      </c>
      <c r="D45">
        <v>2</v>
      </c>
    </row>
    <row r="46" spans="1:4" x14ac:dyDescent="0.3">
      <c r="A46" t="s">
        <v>181</v>
      </c>
      <c r="B46" t="s">
        <v>182</v>
      </c>
      <c r="C46" t="s">
        <v>168</v>
      </c>
      <c r="D46">
        <v>3</v>
      </c>
    </row>
    <row r="47" spans="1:4" x14ac:dyDescent="0.3">
      <c r="A47" t="s">
        <v>183</v>
      </c>
      <c r="B47" t="s">
        <v>184</v>
      </c>
      <c r="C47" t="s">
        <v>185</v>
      </c>
      <c r="D47">
        <v>1</v>
      </c>
    </row>
    <row r="48" spans="1:4" x14ac:dyDescent="0.3">
      <c r="A48" t="s">
        <v>186</v>
      </c>
      <c r="B48" t="s">
        <v>187</v>
      </c>
      <c r="C48" t="s">
        <v>185</v>
      </c>
      <c r="D48">
        <v>1</v>
      </c>
    </row>
    <row r="49" spans="1:4" x14ac:dyDescent="0.3">
      <c r="A49" t="s">
        <v>188</v>
      </c>
      <c r="B49" t="s">
        <v>189</v>
      </c>
      <c r="C49" t="s">
        <v>98</v>
      </c>
      <c r="D49" t="s">
        <v>98</v>
      </c>
    </row>
    <row r="50" spans="1:4" x14ac:dyDescent="0.3">
      <c r="A50" t="s">
        <v>190</v>
      </c>
      <c r="B50" t="s">
        <v>191</v>
      </c>
      <c r="C50" t="s">
        <v>98</v>
      </c>
      <c r="D50" t="s">
        <v>98</v>
      </c>
    </row>
    <row r="51" spans="1:4" x14ac:dyDescent="0.3">
      <c r="A51" t="s">
        <v>192</v>
      </c>
      <c r="B51" t="s">
        <v>193</v>
      </c>
      <c r="C51" t="s">
        <v>185</v>
      </c>
      <c r="D51">
        <v>1</v>
      </c>
    </row>
    <row r="52" spans="1:4" x14ac:dyDescent="0.3">
      <c r="A52" t="s">
        <v>194</v>
      </c>
      <c r="B52" t="s">
        <v>195</v>
      </c>
      <c r="C52" t="s">
        <v>185</v>
      </c>
      <c r="D52">
        <v>1</v>
      </c>
    </row>
    <row r="53" spans="1:4" x14ac:dyDescent="0.3">
      <c r="A53" t="s">
        <v>196</v>
      </c>
      <c r="B53" t="s">
        <v>197</v>
      </c>
      <c r="C53" t="s">
        <v>163</v>
      </c>
      <c r="D53">
        <v>2</v>
      </c>
    </row>
    <row r="54" spans="1:4" x14ac:dyDescent="0.3">
      <c r="A54" t="s">
        <v>198</v>
      </c>
      <c r="B54" t="s">
        <v>199</v>
      </c>
      <c r="C54" t="s">
        <v>163</v>
      </c>
      <c r="D54">
        <v>2</v>
      </c>
    </row>
    <row r="55" spans="1:4" x14ac:dyDescent="0.3">
      <c r="A55" t="s">
        <v>200</v>
      </c>
      <c r="B55" t="s">
        <v>201</v>
      </c>
      <c r="C55" t="s">
        <v>98</v>
      </c>
      <c r="D55" t="s">
        <v>98</v>
      </c>
    </row>
    <row r="56" spans="1:4" x14ac:dyDescent="0.3">
      <c r="A56" t="s">
        <v>202</v>
      </c>
      <c r="B56" t="s">
        <v>203</v>
      </c>
      <c r="C56" t="s">
        <v>98</v>
      </c>
      <c r="D56" t="s">
        <v>98</v>
      </c>
    </row>
    <row r="57" spans="1:4" x14ac:dyDescent="0.3">
      <c r="A57" t="s">
        <v>204</v>
      </c>
      <c r="B57" t="s">
        <v>205</v>
      </c>
      <c r="C57" t="s">
        <v>98</v>
      </c>
      <c r="D57" t="s">
        <v>98</v>
      </c>
    </row>
    <row r="58" spans="1:4" x14ac:dyDescent="0.3">
      <c r="A58" t="s">
        <v>206</v>
      </c>
      <c r="B58" t="s">
        <v>207</v>
      </c>
      <c r="C58" t="s">
        <v>98</v>
      </c>
      <c r="D58" t="s">
        <v>98</v>
      </c>
    </row>
  </sheetData>
  <hyperlinks>
    <hyperlink ref="G17" r:id="rId1" xr:uid="{746911D3-7A18-4FDE-A403-27B8B776794C}"/>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4E9A-102E-4C6F-8D5B-8DD68F4E4A2D}">
  <dimension ref="A1:AN92"/>
  <sheetViews>
    <sheetView workbookViewId="0"/>
  </sheetViews>
  <sheetFormatPr defaultRowHeight="13.2" x14ac:dyDescent="0.3"/>
  <cols>
    <col min="1" max="1" width="37.875" customWidth="1"/>
    <col min="9" max="9" width="11.625" customWidth="1"/>
    <col min="27" max="30" width="0" hidden="1" customWidth="1"/>
  </cols>
  <sheetData>
    <row r="1" spans="1:40" ht="19.2" x14ac:dyDescent="0.45">
      <c r="A1" s="36" t="s">
        <v>450</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3">
      <c r="K3" s="41"/>
      <c r="M3" s="42"/>
    </row>
    <row r="4" spans="1:40" s="10" customFormat="1" x14ac:dyDescent="0.3">
      <c r="A4" s="22" t="s">
        <v>276</v>
      </c>
    </row>
    <row r="5" spans="1:40" ht="13.8" thickBot="1" x14ac:dyDescent="0.35">
      <c r="A5" s="45" t="s">
        <v>426</v>
      </c>
      <c r="J5" s="21" t="s">
        <v>278</v>
      </c>
      <c r="M5" s="2" t="s">
        <v>279</v>
      </c>
    </row>
    <row r="6" spans="1:40" x14ac:dyDescent="0.3">
      <c r="A6" s="2" t="s">
        <v>411</v>
      </c>
      <c r="K6" s="4"/>
      <c r="M6" s="37"/>
      <c r="O6" s="54" t="s">
        <v>281</v>
      </c>
      <c r="P6" s="55"/>
      <c r="Q6" s="55"/>
      <c r="R6" s="55"/>
      <c r="S6" s="55"/>
      <c r="T6" s="55"/>
      <c r="U6" s="55"/>
      <c r="V6" s="55"/>
      <c r="W6" s="55"/>
      <c r="X6" s="55"/>
      <c r="Y6" s="56"/>
      <c r="AA6" t="s">
        <v>231</v>
      </c>
    </row>
    <row r="7" spans="1:40" ht="13.8" thickBot="1" x14ac:dyDescent="0.35">
      <c r="A7" s="2" t="s">
        <v>412</v>
      </c>
      <c r="K7" s="4"/>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45" t="s">
        <v>413</v>
      </c>
      <c r="O9" s="67" t="s">
        <v>491</v>
      </c>
      <c r="P9" s="61"/>
      <c r="Q9" s="61"/>
      <c r="R9" s="61"/>
      <c r="S9" s="61"/>
      <c r="T9" s="61"/>
      <c r="U9" s="61"/>
      <c r="V9" s="61"/>
      <c r="W9" s="61"/>
      <c r="X9" s="61"/>
      <c r="Y9" s="62"/>
    </row>
    <row r="10" spans="1:40" ht="13.8" thickBot="1" x14ac:dyDescent="0.35">
      <c r="A10" s="2" t="s">
        <v>508</v>
      </c>
      <c r="K10" s="7"/>
      <c r="M10" s="5"/>
    </row>
    <row r="11" spans="1:40" x14ac:dyDescent="0.3">
      <c r="A11" s="2" t="s">
        <v>509</v>
      </c>
      <c r="K11" s="7"/>
      <c r="M11" s="8"/>
      <c r="O11" s="12" t="s">
        <v>209</v>
      </c>
      <c r="P11" s="13"/>
      <c r="Q11" s="13"/>
      <c r="R11" s="13"/>
      <c r="S11" s="14"/>
    </row>
    <row r="12" spans="1:40" x14ac:dyDescent="0.3">
      <c r="A12" s="2" t="s">
        <v>510</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5" ht="13.8" thickBot="1" x14ac:dyDescent="0.35">
      <c r="A17" t="s">
        <v>447</v>
      </c>
      <c r="J17" s="1"/>
      <c r="K17" s="7"/>
      <c r="M17" s="9"/>
    </row>
    <row r="18" spans="1:25" ht="13.8" thickBot="1" x14ac:dyDescent="0.35"/>
    <row r="19" spans="1:25" ht="13.8" thickBot="1" x14ac:dyDescent="0.35">
      <c r="A19" t="s">
        <v>451</v>
      </c>
      <c r="K19" s="7"/>
      <c r="M19" s="9"/>
    </row>
    <row r="20" spans="1:25" x14ac:dyDescent="0.3">
      <c r="A20" s="1"/>
    </row>
    <row r="21" spans="1:25" s="10" customFormat="1" ht="13.8" thickBot="1" x14ac:dyDescent="0.35">
      <c r="A21" s="22" t="s">
        <v>298</v>
      </c>
    </row>
    <row r="22" spans="1:25" ht="13.8" thickBot="1" x14ac:dyDescent="0.35">
      <c r="A22" t="s">
        <v>300</v>
      </c>
      <c r="B22" t="s">
        <v>301</v>
      </c>
      <c r="K22" s="7"/>
      <c r="M22" s="9" t="str">
        <f>IF(K22="","",IF(K22="ja","Sterke / mogelijke reden om in te laten","Geen reden om in te laten"))</f>
        <v/>
      </c>
    </row>
    <row r="23" spans="1:25" ht="13.8" thickBot="1" x14ac:dyDescent="0.35">
      <c r="C23" t="s">
        <v>302</v>
      </c>
      <c r="M23" t="str">
        <f t="shared" ref="M23:M34" si="0">IF(K23="","",IF(K23="ja","Sterke / mogelijke reden om in te laten","Geen reden om in te laten"))</f>
        <v/>
      </c>
      <c r="Q23" s="54" t="s">
        <v>303</v>
      </c>
      <c r="R23" s="55"/>
      <c r="S23" s="55"/>
      <c r="T23" s="55"/>
      <c r="U23" s="55"/>
      <c r="V23" s="55"/>
      <c r="W23" s="55"/>
      <c r="X23" s="55"/>
      <c r="Y23" s="56"/>
    </row>
    <row r="24" spans="1:25" x14ac:dyDescent="0.3">
      <c r="B24" t="s">
        <v>528</v>
      </c>
      <c r="K24" s="7"/>
      <c r="M24" s="5" t="str">
        <f t="shared" si="0"/>
        <v/>
      </c>
      <c r="Q24" s="79" t="s">
        <v>305</v>
      </c>
      <c r="R24" s="58"/>
      <c r="S24" s="58"/>
      <c r="T24" s="58"/>
      <c r="U24" s="58"/>
      <c r="V24" s="58"/>
      <c r="W24" s="58"/>
      <c r="X24" s="58"/>
      <c r="Y24" s="59"/>
    </row>
    <row r="25" spans="1:25" x14ac:dyDescent="0.3">
      <c r="B25" t="s">
        <v>304</v>
      </c>
      <c r="K25" s="7"/>
      <c r="M25" s="8" t="str">
        <f t="shared" si="0"/>
        <v/>
      </c>
      <c r="Q25" s="57" t="s">
        <v>308</v>
      </c>
      <c r="R25" s="58"/>
      <c r="S25" s="58"/>
      <c r="T25" s="58"/>
      <c r="U25" s="58"/>
      <c r="V25" s="58"/>
      <c r="W25" s="58"/>
      <c r="X25" s="58"/>
      <c r="Y25" s="59"/>
    </row>
    <row r="26" spans="1:25" x14ac:dyDescent="0.3">
      <c r="B26" t="s">
        <v>307</v>
      </c>
      <c r="K26" s="7"/>
      <c r="M26" s="8" t="str">
        <f t="shared" si="0"/>
        <v/>
      </c>
      <c r="Q26" s="57" t="s">
        <v>311</v>
      </c>
      <c r="R26" s="58"/>
      <c r="S26" s="58"/>
      <c r="T26" s="58"/>
      <c r="U26" s="58"/>
      <c r="V26" s="58"/>
      <c r="W26" s="58"/>
      <c r="X26" s="58"/>
      <c r="Y26" s="59"/>
    </row>
    <row r="27" spans="1:25" x14ac:dyDescent="0.3">
      <c r="B27" t="s">
        <v>310</v>
      </c>
      <c r="K27" s="7"/>
      <c r="M27" s="8" t="str">
        <f t="shared" si="0"/>
        <v/>
      </c>
      <c r="Q27" s="67" t="s">
        <v>313</v>
      </c>
      <c r="R27" s="61"/>
      <c r="S27" s="61"/>
      <c r="T27" s="61"/>
      <c r="U27" s="61"/>
      <c r="V27" s="61"/>
      <c r="W27" s="61"/>
      <c r="X27" s="61"/>
      <c r="Y27" s="62"/>
    </row>
    <row r="28" spans="1:25" x14ac:dyDescent="0.3">
      <c r="B28" t="s">
        <v>529</v>
      </c>
      <c r="K28" s="7"/>
      <c r="M28" s="8" t="str">
        <f t="shared" si="0"/>
        <v/>
      </c>
    </row>
    <row r="29" spans="1:25" x14ac:dyDescent="0.3">
      <c r="B29" t="s">
        <v>312</v>
      </c>
      <c r="K29" s="7"/>
      <c r="M29" s="8" t="str">
        <f t="shared" si="0"/>
        <v/>
      </c>
    </row>
    <row r="30" spans="1:25" x14ac:dyDescent="0.3">
      <c r="B30" t="s">
        <v>314</v>
      </c>
      <c r="K30" s="7"/>
      <c r="M30" s="8" t="str">
        <f t="shared" si="0"/>
        <v/>
      </c>
    </row>
    <row r="31" spans="1:25" x14ac:dyDescent="0.3">
      <c r="B31" t="s">
        <v>315</v>
      </c>
      <c r="K31" s="7"/>
      <c r="M31" s="8" t="str">
        <f t="shared" si="0"/>
        <v/>
      </c>
    </row>
    <row r="32" spans="1:25" x14ac:dyDescent="0.3">
      <c r="B32" t="s">
        <v>316</v>
      </c>
      <c r="K32" s="7"/>
      <c r="M32" s="8" t="str">
        <f t="shared" si="0"/>
        <v/>
      </c>
    </row>
    <row r="33" spans="1:30" x14ac:dyDescent="0.3">
      <c r="B33" t="s">
        <v>318</v>
      </c>
      <c r="K33" s="7"/>
      <c r="M33" s="8" t="str">
        <f t="shared" si="0"/>
        <v/>
      </c>
    </row>
    <row r="34" spans="1:30" ht="13.8" thickBot="1" x14ac:dyDescent="0.35">
      <c r="B34" t="s">
        <v>320</v>
      </c>
      <c r="K34" s="7"/>
      <c r="M34" s="6" t="str">
        <f t="shared" si="0"/>
        <v/>
      </c>
    </row>
    <row r="37" spans="1:30" s="25" customFormat="1" ht="13.8" thickBot="1" x14ac:dyDescent="0.35">
      <c r="A37" s="24" t="s">
        <v>38</v>
      </c>
      <c r="M37" s="26"/>
      <c r="AA37" s="27"/>
    </row>
    <row r="38" spans="1:30" x14ac:dyDescent="0.3">
      <c r="A38" s="1" t="s">
        <v>276</v>
      </c>
      <c r="K38" s="84"/>
      <c r="M38" s="2"/>
      <c r="O38" s="54" t="s">
        <v>578</v>
      </c>
      <c r="P38" s="55"/>
      <c r="Q38" s="55"/>
      <c r="R38" s="55"/>
      <c r="S38" s="55"/>
      <c r="T38" s="55"/>
      <c r="U38" s="55"/>
      <c r="V38" s="55"/>
      <c r="W38" s="55"/>
      <c r="X38" s="55"/>
      <c r="Y38" s="56"/>
      <c r="AA38" s="78"/>
    </row>
    <row r="39" spans="1:30" ht="13.8" thickBot="1" x14ac:dyDescent="0.35">
      <c r="A39" s="1" t="s">
        <v>298</v>
      </c>
      <c r="K39" s="85"/>
      <c r="M39" s="2"/>
      <c r="O39" s="57" t="s">
        <v>322</v>
      </c>
      <c r="P39" s="58"/>
      <c r="Q39" s="58"/>
      <c r="R39" s="58"/>
      <c r="S39" s="58"/>
      <c r="T39" s="58"/>
      <c r="U39" s="58"/>
      <c r="V39" s="58"/>
      <c r="W39" s="58"/>
      <c r="X39" s="58"/>
      <c r="Y39" s="59"/>
      <c r="AA39" s="78"/>
    </row>
    <row r="40" spans="1:30" x14ac:dyDescent="0.3">
      <c r="A40" s="1"/>
      <c r="M40" s="2"/>
      <c r="O40" s="57" t="s">
        <v>323</v>
      </c>
      <c r="P40" s="58"/>
      <c r="Q40" s="58"/>
      <c r="R40" s="58"/>
      <c r="S40" s="58"/>
      <c r="T40" s="58"/>
      <c r="U40" s="58"/>
      <c r="V40" s="58"/>
      <c r="W40" s="58"/>
      <c r="X40" s="58"/>
      <c r="Y40" s="59"/>
      <c r="AA40" s="78"/>
    </row>
    <row r="41" spans="1:30" x14ac:dyDescent="0.3">
      <c r="O41" s="79" t="s">
        <v>324</v>
      </c>
      <c r="P41" s="58"/>
      <c r="Q41" s="58"/>
      <c r="R41" s="58"/>
      <c r="S41" s="58"/>
      <c r="T41" s="58"/>
      <c r="U41" s="58"/>
      <c r="V41" s="58"/>
      <c r="W41" s="58"/>
      <c r="X41" s="58"/>
      <c r="Y41" s="59"/>
    </row>
    <row r="42" spans="1:30" s="81" customFormat="1" ht="13.8" thickBot="1" x14ac:dyDescent="0.35">
      <c r="O42" s="146" t="s">
        <v>579</v>
      </c>
      <c r="P42" s="147"/>
      <c r="Q42" s="147"/>
      <c r="R42" s="147"/>
      <c r="S42" s="147"/>
      <c r="T42" s="147"/>
      <c r="U42" s="147"/>
      <c r="V42" s="147"/>
      <c r="W42" s="147"/>
      <c r="X42" s="147"/>
      <c r="Y42" s="148"/>
    </row>
    <row r="43" spans="1:30" ht="13.8" thickTop="1" x14ac:dyDescent="0.3"/>
    <row r="44" spans="1:30" s="10" customFormat="1" x14ac:dyDescent="0.3">
      <c r="A44" s="22" t="s">
        <v>325</v>
      </c>
      <c r="N44" s="11"/>
    </row>
    <row r="45" spans="1:30" ht="13.8" thickBot="1" x14ac:dyDescent="0.35">
      <c r="A45" s="1"/>
      <c r="J45" s="21" t="s">
        <v>278</v>
      </c>
      <c r="N45" s="2"/>
      <c r="AB45" t="s">
        <v>326</v>
      </c>
      <c r="AC45" t="s">
        <v>292</v>
      </c>
      <c r="AD45" t="s">
        <v>317</v>
      </c>
    </row>
    <row r="46" spans="1:30"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c r="AC46" t="s">
        <v>294</v>
      </c>
      <c r="AD46" t="s">
        <v>319</v>
      </c>
    </row>
    <row r="47" spans="1:30" x14ac:dyDescent="0.3">
      <c r="A47" t="s">
        <v>329</v>
      </c>
      <c r="K47" s="7"/>
      <c r="M47" s="67" t="s">
        <v>491</v>
      </c>
      <c r="N47" s="61"/>
      <c r="O47" s="62"/>
      <c r="Q47" s="34"/>
      <c r="R47" s="15"/>
      <c r="S47" t="s">
        <v>330</v>
      </c>
      <c r="U47" s="16"/>
      <c r="AA47">
        <f>IF(K47="nooit",1,IF(K47="incidenteel",2,IF(K47="regelmatig",3,IF(K47="vaak",4,IF(K47="doorspoelen",5,0)))))</f>
        <v>0</v>
      </c>
      <c r="AB47" t="s">
        <v>331</v>
      </c>
      <c r="AC47" t="s">
        <v>296</v>
      </c>
      <c r="AD47" t="s">
        <v>321</v>
      </c>
    </row>
    <row r="48" spans="1:30" x14ac:dyDescent="0.3">
      <c r="A48" t="s">
        <v>332</v>
      </c>
      <c r="K48" s="7"/>
      <c r="R48" s="17"/>
      <c r="S48" t="s">
        <v>333</v>
      </c>
      <c r="U48" s="16"/>
      <c r="AA48">
        <f>IF(K48="neerslag",1,IF(K48="grondwater",2,IF(K48="inlaatwater",3,0)))</f>
        <v>0</v>
      </c>
      <c r="AB48" t="s">
        <v>334</v>
      </c>
      <c r="AC48" t="s">
        <v>297</v>
      </c>
    </row>
    <row r="49" spans="1:29" ht="13.8" thickBot="1" x14ac:dyDescent="0.35">
      <c r="N49" s="2"/>
      <c r="R49" s="18"/>
      <c r="S49" s="19" t="s">
        <v>335</v>
      </c>
      <c r="T49" s="19"/>
      <c r="U49" s="20"/>
      <c r="AB49" t="s">
        <v>336</v>
      </c>
      <c r="AC49" t="s">
        <v>299</v>
      </c>
    </row>
    <row r="50" spans="1:29" ht="13.8" thickBot="1" x14ac:dyDescent="0.35">
      <c r="N50" s="2" t="s">
        <v>337</v>
      </c>
      <c r="AB50" t="s">
        <v>338</v>
      </c>
    </row>
    <row r="51" spans="1:29" ht="13.8" thickBot="1" x14ac:dyDescent="0.35">
      <c r="N51" s="9"/>
      <c r="AA51">
        <f>IF(OR(OR(AA48=2,AA48=1),OR(AA47=1,AA47=2,AA47=3)),3,IF(OR(AA48=3,OR(AA47=5,AA47=4)),2,0))</f>
        <v>0</v>
      </c>
    </row>
    <row r="53" spans="1:29" s="10" customFormat="1" x14ac:dyDescent="0.3">
      <c r="A53" s="22" t="s">
        <v>339</v>
      </c>
    </row>
    <row r="54" spans="1:29" x14ac:dyDescent="0.3">
      <c r="A54" s="1"/>
      <c r="J54" s="21" t="s">
        <v>278</v>
      </c>
    </row>
    <row r="55" spans="1:29" x14ac:dyDescent="0.3">
      <c r="A55" s="2" t="s">
        <v>619</v>
      </c>
    </row>
    <row r="56" spans="1:29" x14ac:dyDescent="0.3">
      <c r="A56" s="2"/>
      <c r="O56" s="2" t="s">
        <v>341</v>
      </c>
    </row>
    <row r="57" spans="1:29" x14ac:dyDescent="0.3">
      <c r="A57" t="s">
        <v>366</v>
      </c>
      <c r="J57" t="s">
        <v>343</v>
      </c>
      <c r="K57" t="s">
        <v>344</v>
      </c>
      <c r="M57" t="s">
        <v>628</v>
      </c>
      <c r="O57" s="2" t="s">
        <v>345</v>
      </c>
      <c r="Q57" s="2" t="s">
        <v>346</v>
      </c>
    </row>
    <row r="58" spans="1:29" x14ac:dyDescent="0.3">
      <c r="B58" t="s">
        <v>367</v>
      </c>
      <c r="J58" s="7"/>
      <c r="K58" t="s">
        <v>98</v>
      </c>
      <c r="L58" t="s">
        <v>98</v>
      </c>
      <c r="Q58" s="10" t="str">
        <f t="shared" ref="Q58" si="1">IF(AC58=0,"",IF(AC58=1,"voldoet niet",IF(AC58=2,"voldoet")))</f>
        <v/>
      </c>
      <c r="AC58">
        <f>IF(J58="",0,IF(J58="ja",1,2))</f>
        <v>0</v>
      </c>
    </row>
    <row r="59" spans="1:29" ht="13.8" thickBot="1" x14ac:dyDescent="0.35">
      <c r="B59" s="2" t="s">
        <v>368</v>
      </c>
    </row>
    <row r="60" spans="1:29" ht="13.8" thickBot="1" x14ac:dyDescent="0.35">
      <c r="A60" t="s">
        <v>369</v>
      </c>
      <c r="R60" s="12" t="s">
        <v>209</v>
      </c>
      <c r="S60" s="13"/>
      <c r="T60" s="13"/>
      <c r="U60" s="14"/>
    </row>
    <row r="61" spans="1:29" ht="13.8" thickBot="1" x14ac:dyDescent="0.35">
      <c r="B61" t="s">
        <v>370</v>
      </c>
      <c r="J61" s="7"/>
      <c r="K61" t="s">
        <v>98</v>
      </c>
      <c r="L61" t="s">
        <v>98</v>
      </c>
      <c r="O61" s="9"/>
      <c r="R61" s="15"/>
      <c r="S61" t="s">
        <v>330</v>
      </c>
      <c r="U61" s="16"/>
      <c r="AC61">
        <f t="shared" ref="AC61:AC72" si="2">IF(J61="",0,IF(J61="ja",1,2))</f>
        <v>0</v>
      </c>
    </row>
    <row r="62" spans="1:29" ht="13.8" thickBot="1" x14ac:dyDescent="0.35">
      <c r="B62" s="2" t="s">
        <v>371</v>
      </c>
      <c r="R62" s="47"/>
      <c r="S62" s="19" t="s">
        <v>333</v>
      </c>
      <c r="T62" s="19"/>
      <c r="U62" s="20"/>
    </row>
    <row r="63" spans="1:29" ht="13.8" thickBot="1" x14ac:dyDescent="0.35">
      <c r="A63" t="s">
        <v>372</v>
      </c>
    </row>
    <row r="64" spans="1:29" x14ac:dyDescent="0.3">
      <c r="B64" t="s">
        <v>373</v>
      </c>
      <c r="J64" s="7"/>
      <c r="K64" t="s">
        <v>98</v>
      </c>
      <c r="L64" t="s">
        <v>98</v>
      </c>
      <c r="O64" s="5"/>
      <c r="R64" s="54" t="s">
        <v>551</v>
      </c>
      <c r="S64" s="55"/>
      <c r="T64" s="55"/>
      <c r="U64" s="55"/>
      <c r="V64" s="55"/>
      <c r="W64" s="55"/>
      <c r="X64" s="55"/>
      <c r="Y64" s="55"/>
      <c r="Z64" s="56"/>
      <c r="AC64">
        <f t="shared" ref="AC64:AC65" si="3">IF(J64="",0,IF(J64="ja",1,2))</f>
        <v>0</v>
      </c>
    </row>
    <row r="65" spans="1:29" ht="13.8" thickBot="1" x14ac:dyDescent="0.35">
      <c r="B65" t="s">
        <v>374</v>
      </c>
      <c r="J65" s="7"/>
      <c r="K65" t="s">
        <v>98</v>
      </c>
      <c r="L65" t="s">
        <v>98</v>
      </c>
      <c r="O65" s="6"/>
      <c r="R65" s="67" t="s">
        <v>552</v>
      </c>
      <c r="S65" s="61"/>
      <c r="T65" s="61"/>
      <c r="U65" s="61"/>
      <c r="V65" s="61"/>
      <c r="W65" s="61"/>
      <c r="X65" s="61"/>
      <c r="Y65" s="61"/>
      <c r="Z65" s="62"/>
      <c r="AC65">
        <f t="shared" si="3"/>
        <v>0</v>
      </c>
    </row>
    <row r="66" spans="1:29" x14ac:dyDescent="0.3">
      <c r="C66" t="s">
        <v>375</v>
      </c>
    </row>
    <row r="67" spans="1:29" ht="13.8" thickBot="1" x14ac:dyDescent="0.35">
      <c r="A67" s="66" t="s">
        <v>376</v>
      </c>
      <c r="B67" s="143"/>
      <c r="C67" s="66"/>
      <c r="R67" s="54" t="s">
        <v>546</v>
      </c>
      <c r="S67" s="55"/>
      <c r="T67" s="55"/>
      <c r="U67" s="55"/>
      <c r="V67" s="55"/>
      <c r="W67" s="55"/>
      <c r="X67" s="55"/>
      <c r="Y67" s="55"/>
      <c r="Z67" s="56"/>
    </row>
    <row r="68" spans="1:29" x14ac:dyDescent="0.3">
      <c r="A68" s="66"/>
      <c r="B68" s="66" t="s">
        <v>377</v>
      </c>
      <c r="J68" s="40"/>
      <c r="K68" s="7"/>
      <c r="O68" s="5"/>
      <c r="R68" s="57" t="s">
        <v>547</v>
      </c>
      <c r="S68" s="58"/>
      <c r="T68" s="58"/>
      <c r="U68" s="58"/>
      <c r="V68" s="58"/>
      <c r="W68" s="58"/>
      <c r="X68" s="58"/>
      <c r="Y68" s="58"/>
      <c r="Z68" s="59"/>
      <c r="AC68">
        <f>IF(OR(J68="",K68=""),0,IF(J68&lt;K68,2,1))</f>
        <v>0</v>
      </c>
    </row>
    <row r="69" spans="1:29" x14ac:dyDescent="0.3">
      <c r="A69" s="66"/>
      <c r="B69" s="66" t="s">
        <v>378</v>
      </c>
      <c r="J69" s="40"/>
      <c r="K69" s="7"/>
      <c r="M69">
        <v>100</v>
      </c>
      <c r="N69" s="23"/>
      <c r="O69" s="8"/>
      <c r="R69" s="57" t="s">
        <v>548</v>
      </c>
      <c r="S69" s="58"/>
      <c r="T69" s="58"/>
      <c r="U69" s="58"/>
      <c r="V69" s="58"/>
      <c r="W69" s="58"/>
      <c r="X69" s="58"/>
      <c r="Y69" s="58"/>
      <c r="Z69" s="59"/>
      <c r="AB69">
        <f>IF(OR(K69="",J69=""),0,IF(OR(AND(K69&gt;L69,K69&lt;=M69,J69&gt;L69,J69&lt;=M69),AND(K69&lt;L69,J69&lt;L69),AND(K69&gt;M69,J69&gt;M69)),2,1))</f>
        <v>0</v>
      </c>
    </row>
    <row r="70" spans="1:29" x14ac:dyDescent="0.3">
      <c r="A70" s="66"/>
      <c r="B70" s="66" t="s">
        <v>379</v>
      </c>
      <c r="J70" s="7"/>
      <c r="O70" s="8"/>
      <c r="R70" s="57" t="s">
        <v>549</v>
      </c>
      <c r="S70" s="58"/>
      <c r="T70" s="58"/>
      <c r="U70" s="58"/>
      <c r="V70" s="58"/>
      <c r="W70" s="58"/>
      <c r="X70" s="58"/>
      <c r="Y70" s="58"/>
      <c r="Z70" s="59"/>
      <c r="AC70">
        <f>IF(J70="",0,IF(J70="ja",1,2))</f>
        <v>0</v>
      </c>
    </row>
    <row r="71" spans="1:29" x14ac:dyDescent="0.3">
      <c r="A71" s="66"/>
      <c r="B71" s="66" t="s">
        <v>380</v>
      </c>
      <c r="J71" s="7"/>
      <c r="O71" s="8"/>
      <c r="R71" s="57" t="s">
        <v>550</v>
      </c>
      <c r="S71" s="58"/>
      <c r="T71" s="58"/>
      <c r="U71" s="58"/>
      <c r="V71" s="58"/>
      <c r="W71" s="58"/>
      <c r="X71" s="58"/>
      <c r="Y71" s="58"/>
      <c r="Z71" s="59"/>
      <c r="AC71">
        <f>IF(J71="",0,IF(J71="ja",1,2))</f>
        <v>0</v>
      </c>
    </row>
    <row r="72" spans="1:29" ht="13.8" thickBot="1" x14ac:dyDescent="0.35">
      <c r="A72" s="66"/>
      <c r="B72" s="66" t="s">
        <v>381</v>
      </c>
      <c r="J72" s="7"/>
      <c r="O72" s="6"/>
      <c r="R72" s="67" t="s">
        <v>583</v>
      </c>
      <c r="S72" s="61"/>
      <c r="T72" s="61"/>
      <c r="U72" s="61"/>
      <c r="V72" s="61"/>
      <c r="W72" s="61"/>
      <c r="X72" s="61"/>
      <c r="Y72" s="61"/>
      <c r="Z72" s="62"/>
      <c r="AC72">
        <f t="shared" si="2"/>
        <v>0</v>
      </c>
    </row>
    <row r="74" spans="1:29" s="25" customFormat="1" ht="13.8" thickBot="1" x14ac:dyDescent="0.35">
      <c r="A74" s="24" t="s">
        <v>62</v>
      </c>
      <c r="O74" s="26"/>
      <c r="AA74" s="27"/>
    </row>
    <row r="75" spans="1:29" x14ac:dyDescent="0.3">
      <c r="A75" s="1" t="s">
        <v>325</v>
      </c>
      <c r="N75" s="5" t="str">
        <f>IF(AA51=1,"Niet inlaten",IF(AA51=2,"Inlaat is geen probleem",IF(AA51=3,"Aandachtspunt","")))</f>
        <v/>
      </c>
      <c r="Q75" s="12" t="s">
        <v>209</v>
      </c>
      <c r="R75" s="13"/>
      <c r="S75" s="13"/>
      <c r="T75" s="14"/>
      <c r="V75" s="54" t="s">
        <v>382</v>
      </c>
      <c r="W75" s="55"/>
      <c r="X75" s="55"/>
      <c r="Y75" s="55"/>
      <c r="Z75" s="56"/>
      <c r="AB75" t="s">
        <v>330</v>
      </c>
    </row>
    <row r="76" spans="1:29" ht="13.8" thickBot="1" x14ac:dyDescent="0.35">
      <c r="A76" s="1" t="s">
        <v>339</v>
      </c>
      <c r="N76" s="85"/>
      <c r="Q76" s="15"/>
      <c r="R76" t="s">
        <v>330</v>
      </c>
      <c r="T76" s="16"/>
      <c r="V76" s="57" t="s">
        <v>383</v>
      </c>
      <c r="W76" s="58"/>
      <c r="X76" s="58"/>
      <c r="Y76" s="58"/>
      <c r="Z76" s="59"/>
      <c r="AB76" t="s">
        <v>333</v>
      </c>
    </row>
    <row r="77" spans="1:29" x14ac:dyDescent="0.3">
      <c r="A77" s="1"/>
      <c r="Q77" s="17"/>
      <c r="R77" t="s">
        <v>333</v>
      </c>
      <c r="T77" s="16"/>
      <c r="V77" s="57" t="s">
        <v>384</v>
      </c>
      <c r="W77" s="58"/>
      <c r="X77" s="58"/>
      <c r="Y77" s="58"/>
      <c r="Z77" s="59"/>
    </row>
    <row r="78" spans="1:29" ht="13.8" thickBot="1" x14ac:dyDescent="0.35">
      <c r="A78" s="1"/>
      <c r="Q78" s="18"/>
      <c r="R78" s="19" t="s">
        <v>335</v>
      </c>
      <c r="S78" s="19"/>
      <c r="T78" s="20"/>
      <c r="V78" s="57" t="s">
        <v>559</v>
      </c>
      <c r="W78" s="58"/>
      <c r="X78" s="58"/>
      <c r="Y78" s="58"/>
      <c r="Z78" s="59"/>
    </row>
    <row r="79" spans="1:29" s="81" customFormat="1" ht="13.8" thickBot="1" x14ac:dyDescent="0.35">
      <c r="A79" s="82"/>
      <c r="V79" s="146" t="s">
        <v>584</v>
      </c>
      <c r="W79" s="147"/>
      <c r="X79" s="147"/>
      <c r="Y79" s="147"/>
      <c r="Z79" s="148"/>
    </row>
    <row r="80" spans="1:29" ht="13.8" thickTop="1" x14ac:dyDescent="0.3">
      <c r="A80" s="1"/>
    </row>
    <row r="81" spans="1:28" s="25" customFormat="1" ht="13.8" thickBot="1" x14ac:dyDescent="0.35">
      <c r="A81" s="24" t="s">
        <v>63</v>
      </c>
      <c r="O81" s="26"/>
      <c r="AA81" s="27"/>
    </row>
    <row r="82" spans="1:28" ht="13.8" thickBot="1" x14ac:dyDescent="0.35">
      <c r="A82" t="s">
        <v>477</v>
      </c>
      <c r="N82" s="89"/>
      <c r="U82" s="54" t="s">
        <v>385</v>
      </c>
      <c r="V82" s="55"/>
      <c r="W82" s="55"/>
      <c r="X82" s="55"/>
      <c r="Y82" s="55"/>
      <c r="Z82" s="56"/>
      <c r="AB82" t="s">
        <v>263</v>
      </c>
    </row>
    <row r="83" spans="1:28" x14ac:dyDescent="0.3">
      <c r="U83" s="57" t="s">
        <v>386</v>
      </c>
      <c r="V83" s="58"/>
      <c r="W83" s="58"/>
      <c r="X83" s="58"/>
      <c r="Y83" s="58"/>
      <c r="Z83" s="59"/>
      <c r="AB83" t="s">
        <v>265</v>
      </c>
    </row>
    <row r="84" spans="1:28" x14ac:dyDescent="0.3">
      <c r="U84" s="57" t="s">
        <v>588</v>
      </c>
      <c r="V84" s="58"/>
      <c r="W84" s="58"/>
      <c r="X84" s="58"/>
      <c r="Y84" s="58"/>
      <c r="Z84" s="59"/>
      <c r="AB84" t="s">
        <v>268</v>
      </c>
    </row>
    <row r="85" spans="1:28" x14ac:dyDescent="0.3">
      <c r="U85" s="57" t="s">
        <v>589</v>
      </c>
      <c r="V85" s="58"/>
      <c r="W85" s="58"/>
      <c r="X85" s="58"/>
      <c r="Y85" s="58"/>
      <c r="Z85" s="59"/>
      <c r="AB85" t="s">
        <v>270</v>
      </c>
    </row>
    <row r="86" spans="1:28" x14ac:dyDescent="0.3">
      <c r="U86" s="80" t="s">
        <v>590</v>
      </c>
      <c r="V86" s="61"/>
      <c r="W86" s="61"/>
      <c r="X86" s="61"/>
      <c r="Y86" s="61"/>
      <c r="Z86" s="62"/>
    </row>
    <row r="92" spans="1:28" x14ac:dyDescent="0.3">
      <c r="B92" s="45"/>
    </row>
  </sheetData>
  <conditionalFormatting sqref="K38">
    <cfRule type="expression" dxfId="419" priority="4">
      <formula>$K$38="Geen reden om in te laten"</formula>
    </cfRule>
    <cfRule type="expression" dxfId="418" priority="5">
      <formula>$K$38="Mogelijke reden om in te laten"</formula>
    </cfRule>
    <cfRule type="expression" dxfId="417" priority="6">
      <formula>$K$38="Sterke reden om in te laten"</formula>
    </cfRule>
  </conditionalFormatting>
  <conditionalFormatting sqref="K39">
    <cfRule type="expression" dxfId="416" priority="1">
      <formula>$K$39="Geen reden om in te laten"</formula>
    </cfRule>
    <cfRule type="expression" dxfId="415" priority="2">
      <formula>$K$39="Mogelijke reden om in te laten"</formula>
    </cfRule>
    <cfRule type="expression" dxfId="414" priority="3">
      <formula>$K$39="Sterke reden om in te laten"</formula>
    </cfRule>
  </conditionalFormatting>
  <conditionalFormatting sqref="M6">
    <cfRule type="expression" dxfId="413" priority="55">
      <formula>$K$6="ja"</formula>
    </cfRule>
    <cfRule type="expression" dxfId="412" priority="56">
      <formula>$K$6="nee"</formula>
    </cfRule>
  </conditionalFormatting>
  <conditionalFormatting sqref="M7">
    <cfRule type="expression" dxfId="411" priority="53">
      <formula>$K$7="ja"</formula>
    </cfRule>
    <cfRule type="expression" dxfId="410" priority="54">
      <formula>$K$7="nee"</formula>
    </cfRule>
  </conditionalFormatting>
  <conditionalFormatting sqref="M10">
    <cfRule type="expression" dxfId="409" priority="51">
      <formula>$K$10="nee"</formula>
    </cfRule>
    <cfRule type="expression" dxfId="408" priority="52">
      <formula>$K$10="ja"</formula>
    </cfRule>
  </conditionalFormatting>
  <conditionalFormatting sqref="M11">
    <cfRule type="expression" dxfId="407" priority="49">
      <formula>$K$11="nee"</formula>
    </cfRule>
    <cfRule type="expression" dxfId="406" priority="50">
      <formula>$K$11="ja"</formula>
    </cfRule>
  </conditionalFormatting>
  <conditionalFormatting sqref="M12">
    <cfRule type="expression" dxfId="405" priority="47">
      <formula>$K$12="nee"</formula>
    </cfRule>
    <cfRule type="expression" dxfId="404" priority="48">
      <formula>$K$12="ja"</formula>
    </cfRule>
  </conditionalFormatting>
  <conditionalFormatting sqref="M13">
    <cfRule type="expression" dxfId="403" priority="45">
      <formula>$K$13="nee"</formula>
    </cfRule>
    <cfRule type="expression" dxfId="402" priority="46">
      <formula>$K$13="ja"</formula>
    </cfRule>
  </conditionalFormatting>
  <conditionalFormatting sqref="M14">
    <cfRule type="expression" dxfId="401" priority="43">
      <formula>$K$14="nee"</formula>
    </cfRule>
    <cfRule type="expression" dxfId="400" priority="44">
      <formula>$K$14="ja"</formula>
    </cfRule>
  </conditionalFormatting>
  <conditionalFormatting sqref="M17">
    <cfRule type="expression" dxfId="399" priority="57">
      <formula>$K$17="ja"</formula>
    </cfRule>
    <cfRule type="expression" dxfId="398" priority="58">
      <formula>$K$17="nee"</formula>
    </cfRule>
  </conditionalFormatting>
  <conditionalFormatting sqref="M19">
    <cfRule type="expression" dxfId="397" priority="59">
      <formula>$K$19="nee"</formula>
    </cfRule>
    <cfRule type="expression" dxfId="396" priority="60">
      <formula>$K$19="ja"</formula>
    </cfRule>
  </conditionalFormatting>
  <conditionalFormatting sqref="N51">
    <cfRule type="expression" dxfId="395" priority="34">
      <formula>$AA$51=3</formula>
    </cfRule>
    <cfRule type="expression" dxfId="394" priority="35">
      <formula>$AA$51=2</formula>
    </cfRule>
    <cfRule type="expression" dxfId="393" priority="36">
      <formula>$AA$51=1</formula>
    </cfRule>
  </conditionalFormatting>
  <conditionalFormatting sqref="N75">
    <cfRule type="expression" dxfId="392" priority="13">
      <formula>$AA$51=1</formula>
    </cfRule>
    <cfRule type="expression" dxfId="391" priority="14">
      <formula>$AA$51=2</formula>
    </cfRule>
    <cfRule type="expression" dxfId="390" priority="15">
      <formula>$AA$51=3</formula>
    </cfRule>
  </conditionalFormatting>
  <conditionalFormatting sqref="N76">
    <cfRule type="expression" dxfId="389" priority="20">
      <formula>$N$76=$AB$76</formula>
    </cfRule>
    <cfRule type="expression" dxfId="388" priority="21">
      <formula>$N$76=$AB$75</formula>
    </cfRule>
  </conditionalFormatting>
  <conditionalFormatting sqref="N82">
    <cfRule type="expression" dxfId="387" priority="16">
      <formula>$N$82=$AB$85</formula>
    </cfRule>
    <cfRule type="expression" dxfId="386" priority="17">
      <formula>$N$82=$AB$84</formula>
    </cfRule>
    <cfRule type="expression" dxfId="385" priority="18">
      <formula>$N$82=$AB$83</formula>
    </cfRule>
    <cfRule type="expression" dxfId="384" priority="19">
      <formula>$N$82=$AB$82</formula>
    </cfRule>
  </conditionalFormatting>
  <conditionalFormatting sqref="O61">
    <cfRule type="expression" dxfId="383" priority="81">
      <formula>$AC$61=2</formula>
    </cfRule>
    <cfRule type="expression" dxfId="382" priority="82">
      <formula>$AC$61=1</formula>
    </cfRule>
  </conditionalFormatting>
  <conditionalFormatting sqref="O64">
    <cfRule type="expression" dxfId="381" priority="11">
      <formula>$AC$64=2</formula>
    </cfRule>
    <cfRule type="expression" dxfId="380" priority="12">
      <formula>$AC$64=1</formula>
    </cfRule>
  </conditionalFormatting>
  <conditionalFormatting sqref="O65">
    <cfRule type="expression" dxfId="379" priority="9">
      <formula>$AC$65=2</formula>
    </cfRule>
    <cfRule type="expression" dxfId="378" priority="10">
      <formula>$AC$65=1</formula>
    </cfRule>
  </conditionalFormatting>
  <conditionalFormatting sqref="O68">
    <cfRule type="expression" dxfId="377" priority="77">
      <formula>$AC$68=2</formula>
    </cfRule>
    <cfRule type="expression" dxfId="376" priority="78">
      <formula>$AC$68=1</formula>
    </cfRule>
  </conditionalFormatting>
  <conditionalFormatting sqref="O69">
    <cfRule type="expression" dxfId="375" priority="69">
      <formula>$AB$69=2</formula>
    </cfRule>
    <cfRule type="expression" dxfId="374" priority="70">
      <formula>$AB$69=1</formula>
    </cfRule>
  </conditionalFormatting>
  <conditionalFormatting sqref="O70">
    <cfRule type="expression" dxfId="373" priority="75">
      <formula>$AC$70=2</formula>
    </cfRule>
    <cfRule type="expression" dxfId="372" priority="76">
      <formula>$AC$70=1</formula>
    </cfRule>
  </conditionalFormatting>
  <conditionalFormatting sqref="O71">
    <cfRule type="expression" dxfId="371" priority="73">
      <formula>$AC$71=2</formula>
    </cfRule>
    <cfRule type="expression" dxfId="370" priority="74">
      <formula>$AC$71=1</formula>
    </cfRule>
  </conditionalFormatting>
  <conditionalFormatting sqref="O72">
    <cfRule type="expression" dxfId="369" priority="71">
      <formula>$AC$72=2</formula>
    </cfRule>
    <cfRule type="expression" dxfId="368" priority="72">
      <formula>$AC$72=1</formula>
    </cfRule>
  </conditionalFormatting>
  <conditionalFormatting sqref="Q58">
    <cfRule type="expression" dxfId="367" priority="7">
      <formula>$Q$58="voldoet niet"</formula>
    </cfRule>
    <cfRule type="expression" dxfId="366" priority="8">
      <formula>$Q$58="voldoet"</formula>
    </cfRule>
  </conditionalFormatting>
  <dataValidations count="10">
    <dataValidation errorStyle="warning" showErrorMessage="1" sqref="K35 K3 K18 K41:K43 K23" xr:uid="{469146ED-9E8C-4C71-BBA1-331C6769787C}"/>
    <dataValidation type="list" errorStyle="warning" allowBlank="1" showErrorMessage="1" sqref="K11" xr:uid="{55403350-F460-4CBB-B5C2-4AB6806EED2F}">
      <formula1>$AA$6:$AA$7</formula1>
    </dataValidation>
    <dataValidation type="list" errorStyle="warning" showErrorMessage="1" sqref="K12:K14 K6:K7 K19 K17 K10 J61 J58 J64:J65 J70:J72 K22 K24:K34" xr:uid="{6D392AA6-1042-461E-966C-61C59982BEFB}">
      <formula1>$AA$6:$AA$7</formula1>
    </dataValidation>
    <dataValidation type="list" allowBlank="1" showInputMessage="1" showErrorMessage="1" sqref="K50" xr:uid="{460CD2EF-1BDE-4B8E-BFEA-E75EB227C07C}">
      <formula1>$AA$32:$AA$34</formula1>
    </dataValidation>
    <dataValidation type="list" allowBlank="1" showInputMessage="1" showErrorMessage="1" sqref="K47" xr:uid="{5C26E11A-C0CB-4944-85BF-1892DFD7D49D}">
      <formula1>$AC$45:$AC$49</formula1>
    </dataValidation>
    <dataValidation type="list" allowBlank="1" showInputMessage="1" showErrorMessage="1" sqref="K48" xr:uid="{632E2648-F75A-450F-8C3A-25AFCC20880E}">
      <formula1>$AD$45:$AD$47</formula1>
    </dataValidation>
    <dataValidation type="list" errorStyle="warning" showErrorMessage="1" sqref="K46" xr:uid="{2AFFE816-AA14-4A84-AA4D-9A97031E9572}">
      <formula1>$AB$45:$AB$50</formula1>
    </dataValidation>
    <dataValidation type="list" allowBlank="1" showInputMessage="1" showErrorMessage="1" sqref="N82" xr:uid="{51B0884F-3F4B-4133-98E0-DF13F9C4AB7B}">
      <formula1>$AB$82:$AB$85</formula1>
    </dataValidation>
    <dataValidation type="list" allowBlank="1" showInputMessage="1" showErrorMessage="1" sqref="N76" xr:uid="{AEFD73F2-C424-4517-A48A-F7B1817F3E8C}">
      <formula1>$AB$75:$AB$76</formula1>
    </dataValidation>
    <dataValidation type="list" allowBlank="1" showInputMessage="1" showErrorMessage="1" sqref="K38:K39" xr:uid="{93CFA379-9BB1-4853-98C9-D13492CEE089}">
      <formula1>$P$12:$P$14</formula1>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93011-6A1A-4D1A-A73D-DCE9E35CC206}">
  <dimension ref="A1:AN90"/>
  <sheetViews>
    <sheetView workbookViewId="0"/>
  </sheetViews>
  <sheetFormatPr defaultRowHeight="13.2" x14ac:dyDescent="0.3"/>
  <cols>
    <col min="1" max="1" width="37.5" customWidth="1"/>
    <col min="9" max="9" width="11.625" customWidth="1"/>
    <col min="27" max="30" width="0" hidden="1" customWidth="1"/>
  </cols>
  <sheetData>
    <row r="1" spans="1:40" ht="19.2" x14ac:dyDescent="0.45">
      <c r="A1" s="36" t="s">
        <v>452</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3">
      <c r="A4" s="22" t="s">
        <v>276</v>
      </c>
    </row>
    <row r="5" spans="1:40" ht="13.8" thickBot="1" x14ac:dyDescent="0.35">
      <c r="A5" s="45" t="s">
        <v>426</v>
      </c>
      <c r="J5" s="21" t="s">
        <v>278</v>
      </c>
      <c r="M5" s="2" t="s">
        <v>279</v>
      </c>
    </row>
    <row r="6" spans="1:40" x14ac:dyDescent="0.3">
      <c r="A6" s="2" t="s">
        <v>411</v>
      </c>
      <c r="K6" s="4"/>
      <c r="M6" s="37"/>
      <c r="O6" s="54" t="s">
        <v>281</v>
      </c>
      <c r="P6" s="55"/>
      <c r="Q6" s="55"/>
      <c r="R6" s="55"/>
      <c r="S6" s="55"/>
      <c r="T6" s="55"/>
      <c r="U6" s="55"/>
      <c r="V6" s="55"/>
      <c r="W6" s="55"/>
      <c r="X6" s="55"/>
      <c r="Y6" s="56"/>
      <c r="AA6" t="s">
        <v>231</v>
      </c>
    </row>
    <row r="7" spans="1:40" ht="13.8" thickBot="1" x14ac:dyDescent="0.35">
      <c r="A7" s="2" t="s">
        <v>412</v>
      </c>
      <c r="K7" s="4"/>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45" t="s">
        <v>413</v>
      </c>
      <c r="O9" s="67" t="s">
        <v>491</v>
      </c>
      <c r="P9" s="61"/>
      <c r="Q9" s="61"/>
      <c r="R9" s="61"/>
      <c r="S9" s="61"/>
      <c r="T9" s="61"/>
      <c r="U9" s="61"/>
      <c r="V9" s="61"/>
      <c r="W9" s="61"/>
      <c r="X9" s="61"/>
      <c r="Y9" s="62"/>
    </row>
    <row r="10" spans="1:40" ht="13.8" thickBot="1" x14ac:dyDescent="0.35">
      <c r="A10" s="2" t="s">
        <v>511</v>
      </c>
      <c r="K10" s="7"/>
      <c r="M10" s="5"/>
    </row>
    <row r="11" spans="1:40" x14ac:dyDescent="0.3">
      <c r="A11" s="2" t="s">
        <v>512</v>
      </c>
      <c r="K11" s="7"/>
      <c r="M11" s="8"/>
      <c r="O11" s="12" t="s">
        <v>209</v>
      </c>
      <c r="P11" s="13"/>
      <c r="Q11" s="13"/>
      <c r="R11" s="13"/>
      <c r="S11" s="14"/>
    </row>
    <row r="12" spans="1:40" x14ac:dyDescent="0.3">
      <c r="A12" s="2" t="s">
        <v>513</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5" ht="13.8" thickBot="1" x14ac:dyDescent="0.35">
      <c r="A17" t="s">
        <v>428</v>
      </c>
      <c r="J17" s="1"/>
      <c r="K17" s="7"/>
      <c r="M17" s="9"/>
    </row>
    <row r="18" spans="1:25" ht="13.8" thickBot="1" x14ac:dyDescent="0.35"/>
    <row r="19" spans="1:25" ht="13.8" thickBot="1" x14ac:dyDescent="0.35">
      <c r="A19" s="2" t="s">
        <v>403</v>
      </c>
      <c r="K19" s="7"/>
      <c r="M19" s="9"/>
    </row>
    <row r="20" spans="1:25" x14ac:dyDescent="0.3">
      <c r="A20" s="1"/>
    </row>
    <row r="21" spans="1:25" s="10" customFormat="1" ht="13.8" thickBot="1" x14ac:dyDescent="0.35">
      <c r="A21" s="22" t="s">
        <v>298</v>
      </c>
    </row>
    <row r="22" spans="1:25" ht="13.8" thickBot="1" x14ac:dyDescent="0.35">
      <c r="A22" t="s">
        <v>300</v>
      </c>
      <c r="B22" t="s">
        <v>301</v>
      </c>
      <c r="K22" s="7"/>
      <c r="M22" s="9" t="str">
        <f>IF(K22="","",IF(K22="ja","Sterke / mogelijke reden om in te laten","Geen reden om in te laten"))</f>
        <v/>
      </c>
    </row>
    <row r="23" spans="1:25" ht="13.8" thickBot="1" x14ac:dyDescent="0.35">
      <c r="C23" t="s">
        <v>302</v>
      </c>
      <c r="M23" t="str">
        <f t="shared" ref="M23:M34" si="0">IF(K23="","",IF(K23="ja","Sterke / mogelijke reden om in te laten","Geen reden om in te laten"))</f>
        <v/>
      </c>
      <c r="Q23" s="54" t="s">
        <v>303</v>
      </c>
      <c r="R23" s="55"/>
      <c r="S23" s="55"/>
      <c r="T23" s="55"/>
      <c r="U23" s="55"/>
      <c r="V23" s="55"/>
      <c r="W23" s="55"/>
      <c r="X23" s="55"/>
      <c r="Y23" s="56"/>
    </row>
    <row r="24" spans="1:25" x14ac:dyDescent="0.3">
      <c r="B24" t="s">
        <v>528</v>
      </c>
      <c r="K24" s="7"/>
      <c r="M24" s="5" t="str">
        <f t="shared" si="0"/>
        <v/>
      </c>
      <c r="Q24" s="79" t="s">
        <v>305</v>
      </c>
      <c r="R24" s="58"/>
      <c r="S24" s="58"/>
      <c r="T24" s="58"/>
      <c r="U24" s="58"/>
      <c r="V24" s="58"/>
      <c r="W24" s="58"/>
      <c r="X24" s="58"/>
      <c r="Y24" s="59"/>
    </row>
    <row r="25" spans="1:25" x14ac:dyDescent="0.3">
      <c r="B25" t="s">
        <v>304</v>
      </c>
      <c r="K25" s="7"/>
      <c r="M25" s="8" t="str">
        <f t="shared" si="0"/>
        <v/>
      </c>
      <c r="Q25" s="57" t="s">
        <v>308</v>
      </c>
      <c r="R25" s="58"/>
      <c r="S25" s="58"/>
      <c r="T25" s="58"/>
      <c r="U25" s="58"/>
      <c r="V25" s="58"/>
      <c r="W25" s="58"/>
      <c r="X25" s="58"/>
      <c r="Y25" s="59"/>
    </row>
    <row r="26" spans="1:25" x14ac:dyDescent="0.3">
      <c r="B26" t="s">
        <v>307</v>
      </c>
      <c r="K26" s="7"/>
      <c r="M26" s="8" t="str">
        <f t="shared" si="0"/>
        <v/>
      </c>
      <c r="Q26" s="57" t="s">
        <v>311</v>
      </c>
      <c r="R26" s="58"/>
      <c r="S26" s="58"/>
      <c r="T26" s="58"/>
      <c r="U26" s="58"/>
      <c r="V26" s="58"/>
      <c r="W26" s="58"/>
      <c r="X26" s="58"/>
      <c r="Y26" s="59"/>
    </row>
    <row r="27" spans="1:25" x14ac:dyDescent="0.3">
      <c r="B27" t="s">
        <v>310</v>
      </c>
      <c r="K27" s="7"/>
      <c r="M27" s="8" t="str">
        <f t="shared" si="0"/>
        <v/>
      </c>
      <c r="Q27" s="67" t="s">
        <v>313</v>
      </c>
      <c r="R27" s="61"/>
      <c r="S27" s="61"/>
      <c r="T27" s="61"/>
      <c r="U27" s="61"/>
      <c r="V27" s="61"/>
      <c r="W27" s="61"/>
      <c r="X27" s="61"/>
      <c r="Y27" s="62"/>
    </row>
    <row r="28" spans="1:25" x14ac:dyDescent="0.3">
      <c r="B28" t="s">
        <v>529</v>
      </c>
      <c r="K28" s="7"/>
      <c r="M28" s="8" t="str">
        <f t="shared" si="0"/>
        <v/>
      </c>
    </row>
    <row r="29" spans="1:25" x14ac:dyDescent="0.3">
      <c r="B29" t="s">
        <v>312</v>
      </c>
      <c r="K29" s="7"/>
      <c r="M29" s="8" t="str">
        <f t="shared" si="0"/>
        <v/>
      </c>
    </row>
    <row r="30" spans="1:25" x14ac:dyDescent="0.3">
      <c r="B30" t="s">
        <v>314</v>
      </c>
      <c r="K30" s="7"/>
      <c r="M30" s="8" t="str">
        <f t="shared" si="0"/>
        <v/>
      </c>
    </row>
    <row r="31" spans="1:25" x14ac:dyDescent="0.3">
      <c r="B31" t="s">
        <v>315</v>
      </c>
      <c r="K31" s="7"/>
      <c r="M31" s="8" t="str">
        <f t="shared" si="0"/>
        <v/>
      </c>
    </row>
    <row r="32" spans="1:25" x14ac:dyDescent="0.3">
      <c r="B32" t="s">
        <v>316</v>
      </c>
      <c r="K32" s="7"/>
      <c r="M32" s="8" t="str">
        <f t="shared" si="0"/>
        <v/>
      </c>
    </row>
    <row r="33" spans="1:30" x14ac:dyDescent="0.3">
      <c r="B33" t="s">
        <v>318</v>
      </c>
      <c r="K33" s="7"/>
      <c r="M33" s="8" t="str">
        <f t="shared" si="0"/>
        <v/>
      </c>
    </row>
    <row r="34" spans="1:30" ht="13.8" thickBot="1" x14ac:dyDescent="0.35">
      <c r="B34" t="s">
        <v>320</v>
      </c>
      <c r="K34" s="7"/>
      <c r="M34" s="6" t="str">
        <f t="shared" si="0"/>
        <v/>
      </c>
    </row>
    <row r="37" spans="1:30" s="25" customFormat="1" ht="13.8" thickBot="1" x14ac:dyDescent="0.35">
      <c r="A37" s="24" t="s">
        <v>38</v>
      </c>
      <c r="M37" s="26"/>
      <c r="AA37" s="27"/>
    </row>
    <row r="38" spans="1:30" x14ac:dyDescent="0.3">
      <c r="A38" s="1" t="s">
        <v>276</v>
      </c>
      <c r="K38" s="84"/>
      <c r="M38" s="2"/>
      <c r="O38" s="54" t="s">
        <v>578</v>
      </c>
      <c r="P38" s="55"/>
      <c r="Q38" s="55"/>
      <c r="R38" s="55"/>
      <c r="S38" s="55"/>
      <c r="T38" s="55"/>
      <c r="U38" s="55"/>
      <c r="V38" s="55"/>
      <c r="W38" s="55"/>
      <c r="X38" s="55"/>
      <c r="Y38" s="56"/>
      <c r="AA38" s="78"/>
    </row>
    <row r="39" spans="1:30" ht="13.8" thickBot="1" x14ac:dyDescent="0.35">
      <c r="A39" s="1" t="s">
        <v>298</v>
      </c>
      <c r="K39" s="85"/>
      <c r="M39" s="2"/>
      <c r="O39" s="57" t="s">
        <v>322</v>
      </c>
      <c r="P39" s="58"/>
      <c r="Q39" s="58"/>
      <c r="R39" s="58"/>
      <c r="S39" s="58"/>
      <c r="T39" s="58"/>
      <c r="U39" s="58"/>
      <c r="V39" s="58"/>
      <c r="W39" s="58"/>
      <c r="X39" s="58"/>
      <c r="Y39" s="59"/>
      <c r="AA39" s="78"/>
    </row>
    <row r="40" spans="1:30" x14ac:dyDescent="0.3">
      <c r="A40" s="1"/>
      <c r="M40" s="2"/>
      <c r="O40" s="57" t="s">
        <v>323</v>
      </c>
      <c r="P40" s="58"/>
      <c r="Q40" s="58"/>
      <c r="R40" s="58"/>
      <c r="S40" s="58"/>
      <c r="T40" s="58"/>
      <c r="U40" s="58"/>
      <c r="V40" s="58"/>
      <c r="W40" s="58"/>
      <c r="X40" s="58"/>
      <c r="Y40" s="59"/>
      <c r="AA40" s="78"/>
    </row>
    <row r="41" spans="1:30" x14ac:dyDescent="0.3">
      <c r="O41" s="79" t="s">
        <v>324</v>
      </c>
      <c r="P41" s="58"/>
      <c r="Q41" s="58"/>
      <c r="R41" s="58"/>
      <c r="S41" s="58"/>
      <c r="T41" s="58"/>
      <c r="U41" s="58"/>
      <c r="V41" s="58"/>
      <c r="W41" s="58"/>
      <c r="X41" s="58"/>
      <c r="Y41" s="59"/>
    </row>
    <row r="42" spans="1:30" s="81" customFormat="1" ht="13.8" thickBot="1" x14ac:dyDescent="0.35">
      <c r="O42" s="146" t="s">
        <v>579</v>
      </c>
      <c r="P42" s="147"/>
      <c r="Q42" s="147"/>
      <c r="R42" s="147"/>
      <c r="S42" s="147"/>
      <c r="T42" s="147"/>
      <c r="U42" s="147"/>
      <c r="V42" s="147"/>
      <c r="W42" s="147"/>
      <c r="X42" s="147"/>
      <c r="Y42" s="148"/>
    </row>
    <row r="43" spans="1:30" ht="13.8" thickTop="1" x14ac:dyDescent="0.3"/>
    <row r="44" spans="1:30" s="10" customFormat="1" x14ac:dyDescent="0.3">
      <c r="A44" s="22" t="s">
        <v>325</v>
      </c>
      <c r="N44" s="11"/>
    </row>
    <row r="45" spans="1:30" ht="13.8" thickBot="1" x14ac:dyDescent="0.35">
      <c r="A45" s="1"/>
      <c r="J45" s="21" t="s">
        <v>278</v>
      </c>
      <c r="N45" s="2"/>
      <c r="AB45" t="s">
        <v>326</v>
      </c>
      <c r="AC45" t="s">
        <v>292</v>
      </c>
      <c r="AD45" t="s">
        <v>317</v>
      </c>
    </row>
    <row r="46" spans="1:30"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c r="AC46" t="s">
        <v>294</v>
      </c>
      <c r="AD46" t="s">
        <v>319</v>
      </c>
    </row>
    <row r="47" spans="1:30" x14ac:dyDescent="0.3">
      <c r="A47" t="s">
        <v>329</v>
      </c>
      <c r="K47" s="7"/>
      <c r="M47" s="67" t="s">
        <v>491</v>
      </c>
      <c r="N47" s="61"/>
      <c r="O47" s="62"/>
      <c r="Q47" s="34"/>
      <c r="R47" s="15"/>
      <c r="S47" t="s">
        <v>330</v>
      </c>
      <c r="U47" s="16"/>
      <c r="AA47">
        <f>IF(K47="nooit",1,IF(K47="incidenteel",2,IF(K47="regelmatig",3,IF(K47="vaak",4,IF(K47="doorspoelen",5,0)))))</f>
        <v>0</v>
      </c>
      <c r="AB47" t="s">
        <v>331</v>
      </c>
      <c r="AC47" t="s">
        <v>296</v>
      </c>
      <c r="AD47" t="s">
        <v>321</v>
      </c>
    </row>
    <row r="48" spans="1:30" x14ac:dyDescent="0.3">
      <c r="A48" t="s">
        <v>332</v>
      </c>
      <c r="K48" s="7"/>
      <c r="R48" s="17"/>
      <c r="S48" t="s">
        <v>333</v>
      </c>
      <c r="U48" s="16"/>
      <c r="AA48">
        <f>IF(K48="neerslag",1,IF(K48="grondwater",2,IF(K48="inlaatwater",3,0)))</f>
        <v>0</v>
      </c>
      <c r="AB48" t="s">
        <v>334</v>
      </c>
      <c r="AC48" t="s">
        <v>297</v>
      </c>
    </row>
    <row r="49" spans="1:29" ht="13.8" thickBot="1" x14ac:dyDescent="0.35">
      <c r="N49" s="2"/>
      <c r="R49" s="18"/>
      <c r="S49" s="19" t="s">
        <v>335</v>
      </c>
      <c r="T49" s="19"/>
      <c r="U49" s="20"/>
      <c r="AB49" t="s">
        <v>336</v>
      </c>
      <c r="AC49" t="s">
        <v>299</v>
      </c>
    </row>
    <row r="50" spans="1:29" ht="13.8" thickBot="1" x14ac:dyDescent="0.35">
      <c r="N50" s="2" t="s">
        <v>337</v>
      </c>
      <c r="AB50" t="s">
        <v>338</v>
      </c>
    </row>
    <row r="51" spans="1:29" ht="13.8" thickBot="1" x14ac:dyDescent="0.35">
      <c r="N51" s="9"/>
      <c r="AA51">
        <f>IF(OR(OR(AA48=2,AA48=1),OR(AA47=1,AA47=2,AA47=3)),3,IF(OR(AA48=3,OR(AA47=5,AA47=4)),2,0))</f>
        <v>0</v>
      </c>
    </row>
    <row r="53" spans="1:29" s="10" customFormat="1" x14ac:dyDescent="0.3">
      <c r="A53" s="22" t="s">
        <v>339</v>
      </c>
    </row>
    <row r="54" spans="1:29" x14ac:dyDescent="0.3">
      <c r="A54" s="1"/>
      <c r="J54" s="21" t="s">
        <v>278</v>
      </c>
    </row>
    <row r="55" spans="1:29" x14ac:dyDescent="0.3">
      <c r="A55" s="2" t="s">
        <v>449</v>
      </c>
    </row>
    <row r="56" spans="1:29" x14ac:dyDescent="0.3">
      <c r="A56" s="2"/>
      <c r="O56" s="2" t="s">
        <v>341</v>
      </c>
    </row>
    <row r="57" spans="1:29" x14ac:dyDescent="0.3">
      <c r="A57" t="s">
        <v>366</v>
      </c>
      <c r="J57" t="s">
        <v>343</v>
      </c>
      <c r="K57" t="s">
        <v>344</v>
      </c>
      <c r="M57" t="s">
        <v>628</v>
      </c>
      <c r="O57" s="2" t="s">
        <v>345</v>
      </c>
      <c r="Q57" s="2" t="s">
        <v>346</v>
      </c>
    </row>
    <row r="58" spans="1:29" x14ac:dyDescent="0.3">
      <c r="B58" t="s">
        <v>367</v>
      </c>
      <c r="J58" s="7"/>
      <c r="K58" t="s">
        <v>98</v>
      </c>
      <c r="L58" t="s">
        <v>98</v>
      </c>
      <c r="Q58" s="10" t="str">
        <f t="shared" ref="Q58" si="1">IF(AC58=0,"",IF(AC58=1,"voldoet niet",IF(AC58=2,"voldoet")))</f>
        <v/>
      </c>
      <c r="AC58">
        <f>IF(J58="",0,IF(J58="ja",1,2))</f>
        <v>0</v>
      </c>
    </row>
    <row r="59" spans="1:29" ht="13.8" thickBot="1" x14ac:dyDescent="0.35">
      <c r="B59" s="2" t="s">
        <v>368</v>
      </c>
    </row>
    <row r="60" spans="1:29" ht="13.8" thickBot="1" x14ac:dyDescent="0.35">
      <c r="A60" t="s">
        <v>369</v>
      </c>
      <c r="R60" s="12" t="s">
        <v>209</v>
      </c>
      <c r="S60" s="13"/>
      <c r="T60" s="13"/>
      <c r="U60" s="14"/>
    </row>
    <row r="61" spans="1:29" ht="13.8" thickBot="1" x14ac:dyDescent="0.35">
      <c r="B61" t="s">
        <v>370</v>
      </c>
      <c r="J61" s="7"/>
      <c r="K61" t="s">
        <v>98</v>
      </c>
      <c r="L61" t="s">
        <v>98</v>
      </c>
      <c r="O61" s="9"/>
      <c r="R61" s="15"/>
      <c r="S61" t="s">
        <v>330</v>
      </c>
      <c r="U61" s="16"/>
      <c r="AC61">
        <f t="shared" ref="AC61:AC72" si="2">IF(J61="",0,IF(J61="ja",1,2))</f>
        <v>0</v>
      </c>
    </row>
    <row r="62" spans="1:29" ht="13.8" thickBot="1" x14ac:dyDescent="0.35">
      <c r="B62" s="2" t="s">
        <v>371</v>
      </c>
      <c r="R62" s="47"/>
      <c r="S62" s="19" t="s">
        <v>333</v>
      </c>
      <c r="T62" s="19"/>
      <c r="U62" s="20"/>
    </row>
    <row r="63" spans="1:29" ht="13.8" thickBot="1" x14ac:dyDescent="0.35">
      <c r="A63" t="s">
        <v>372</v>
      </c>
    </row>
    <row r="64" spans="1:29" x14ac:dyDescent="0.3">
      <c r="B64" t="s">
        <v>373</v>
      </c>
      <c r="J64" s="7"/>
      <c r="K64" t="s">
        <v>98</v>
      </c>
      <c r="L64" t="s">
        <v>98</v>
      </c>
      <c r="O64" s="5"/>
      <c r="R64" s="54" t="s">
        <v>551</v>
      </c>
      <c r="S64" s="55"/>
      <c r="T64" s="55"/>
      <c r="U64" s="55"/>
      <c r="V64" s="55"/>
      <c r="W64" s="55"/>
      <c r="X64" s="55"/>
      <c r="Y64" s="55"/>
      <c r="Z64" s="56"/>
      <c r="AC64">
        <f t="shared" ref="AC64:AC65" si="3">IF(J64="",0,IF(J64="ja",1,2))</f>
        <v>0</v>
      </c>
    </row>
    <row r="65" spans="1:29" ht="13.8" thickBot="1" x14ac:dyDescent="0.35">
      <c r="B65" t="s">
        <v>374</v>
      </c>
      <c r="J65" s="7"/>
      <c r="K65" t="s">
        <v>98</v>
      </c>
      <c r="L65" t="s">
        <v>98</v>
      </c>
      <c r="O65" s="6"/>
      <c r="R65" s="67" t="s">
        <v>552</v>
      </c>
      <c r="S65" s="61"/>
      <c r="T65" s="61"/>
      <c r="U65" s="61"/>
      <c r="V65" s="61"/>
      <c r="W65" s="61"/>
      <c r="X65" s="61"/>
      <c r="Y65" s="61"/>
      <c r="Z65" s="62"/>
      <c r="AC65">
        <f t="shared" si="3"/>
        <v>0</v>
      </c>
    </row>
    <row r="66" spans="1:29" x14ac:dyDescent="0.3">
      <c r="C66" t="s">
        <v>375</v>
      </c>
    </row>
    <row r="67" spans="1:29" ht="13.8" thickBot="1" x14ac:dyDescent="0.35">
      <c r="A67" s="66" t="s">
        <v>376</v>
      </c>
      <c r="B67" s="143"/>
      <c r="C67" s="66"/>
      <c r="R67" s="54" t="s">
        <v>546</v>
      </c>
      <c r="S67" s="55"/>
      <c r="T67" s="55"/>
      <c r="U67" s="55"/>
      <c r="V67" s="55"/>
      <c r="W67" s="55"/>
      <c r="X67" s="55"/>
      <c r="Y67" s="55"/>
      <c r="Z67" s="56"/>
    </row>
    <row r="68" spans="1:29" x14ac:dyDescent="0.3">
      <c r="A68" s="66"/>
      <c r="B68" s="66" t="s">
        <v>377</v>
      </c>
      <c r="J68" s="40"/>
      <c r="K68" s="7"/>
      <c r="O68" s="5"/>
      <c r="R68" s="57" t="s">
        <v>547</v>
      </c>
      <c r="S68" s="58"/>
      <c r="T68" s="58"/>
      <c r="U68" s="58"/>
      <c r="V68" s="58"/>
      <c r="W68" s="58"/>
      <c r="X68" s="58"/>
      <c r="Y68" s="58"/>
      <c r="Z68" s="59"/>
      <c r="AC68">
        <f>IF(OR(J68="",K68=""),0,IF(J68&lt;K68,2,1))</f>
        <v>0</v>
      </c>
    </row>
    <row r="69" spans="1:29" x14ac:dyDescent="0.3">
      <c r="A69" s="66"/>
      <c r="B69" s="66" t="s">
        <v>378</v>
      </c>
      <c r="J69" s="40"/>
      <c r="K69" s="7"/>
      <c r="M69">
        <v>100</v>
      </c>
      <c r="N69" s="23"/>
      <c r="O69" s="8"/>
      <c r="R69" s="57" t="s">
        <v>548</v>
      </c>
      <c r="S69" s="58"/>
      <c r="T69" s="58"/>
      <c r="U69" s="58"/>
      <c r="V69" s="58"/>
      <c r="W69" s="58"/>
      <c r="X69" s="58"/>
      <c r="Y69" s="58"/>
      <c r="Z69" s="59"/>
      <c r="AB69">
        <f>IF(OR(K69="",J69=""),0,IF(OR(AND(K69&gt;L69,K69&lt;=M69,J69&gt;L69,J69&lt;=M69),AND(K69&lt;L69,J69&lt;L69),AND(K69&gt;M69,J69&gt;M69)),2,1))</f>
        <v>0</v>
      </c>
    </row>
    <row r="70" spans="1:29" x14ac:dyDescent="0.3">
      <c r="A70" s="66"/>
      <c r="B70" s="66" t="s">
        <v>379</v>
      </c>
      <c r="J70" s="7"/>
      <c r="O70" s="8"/>
      <c r="R70" s="57" t="s">
        <v>549</v>
      </c>
      <c r="S70" s="58"/>
      <c r="T70" s="58"/>
      <c r="U70" s="58"/>
      <c r="V70" s="58"/>
      <c r="W70" s="58"/>
      <c r="X70" s="58"/>
      <c r="Y70" s="58"/>
      <c r="Z70" s="59"/>
      <c r="AC70">
        <f>IF(J70="",0,IF(J70="ja",1,2))</f>
        <v>0</v>
      </c>
    </row>
    <row r="71" spans="1:29" x14ac:dyDescent="0.3">
      <c r="A71" s="66"/>
      <c r="B71" s="66" t="s">
        <v>380</v>
      </c>
      <c r="J71" s="7"/>
      <c r="O71" s="8"/>
      <c r="R71" s="57" t="s">
        <v>550</v>
      </c>
      <c r="S71" s="58"/>
      <c r="T71" s="58"/>
      <c r="U71" s="58"/>
      <c r="V71" s="58"/>
      <c r="W71" s="58"/>
      <c r="X71" s="58"/>
      <c r="Y71" s="58"/>
      <c r="Z71" s="59"/>
      <c r="AC71">
        <f>IF(J71="",0,IF(J71="ja",1,2))</f>
        <v>0</v>
      </c>
    </row>
    <row r="72" spans="1:29" ht="13.8" thickBot="1" x14ac:dyDescent="0.35">
      <c r="A72" s="66"/>
      <c r="B72" s="66" t="s">
        <v>381</v>
      </c>
      <c r="J72" s="7"/>
      <c r="O72" s="6"/>
      <c r="R72" s="67" t="s">
        <v>583</v>
      </c>
      <c r="S72" s="61"/>
      <c r="T72" s="61"/>
      <c r="U72" s="61"/>
      <c r="V72" s="61"/>
      <c r="W72" s="61"/>
      <c r="X72" s="61"/>
      <c r="Y72" s="61"/>
      <c r="Z72" s="62"/>
      <c r="AC72">
        <f t="shared" si="2"/>
        <v>0</v>
      </c>
    </row>
    <row r="74" spans="1:29" s="25" customFormat="1" ht="13.8" thickBot="1" x14ac:dyDescent="0.35">
      <c r="A74" s="24" t="s">
        <v>62</v>
      </c>
      <c r="O74" s="26"/>
      <c r="AA74" s="27"/>
    </row>
    <row r="75" spans="1:29" x14ac:dyDescent="0.3">
      <c r="A75" s="1" t="s">
        <v>325</v>
      </c>
      <c r="N75" s="5" t="str">
        <f>IF(AA51=1,"Niet inlaten",IF(AA51=2,"Inlaat is geen probleem",IF(AA51=3,"Aandachtspunt","")))</f>
        <v/>
      </c>
      <c r="Q75" s="12" t="s">
        <v>209</v>
      </c>
      <c r="R75" s="13"/>
      <c r="S75" s="13"/>
      <c r="T75" s="14"/>
      <c r="V75" s="54" t="s">
        <v>382</v>
      </c>
      <c r="W75" s="55"/>
      <c r="X75" s="55"/>
      <c r="Y75" s="55"/>
      <c r="Z75" s="56"/>
      <c r="AB75" t="s">
        <v>330</v>
      </c>
    </row>
    <row r="76" spans="1:29" ht="13.8" thickBot="1" x14ac:dyDescent="0.35">
      <c r="A76" s="1" t="s">
        <v>339</v>
      </c>
      <c r="N76" s="85"/>
      <c r="Q76" s="15"/>
      <c r="R76" t="s">
        <v>330</v>
      </c>
      <c r="T76" s="16"/>
      <c r="V76" s="57" t="s">
        <v>383</v>
      </c>
      <c r="W76" s="58"/>
      <c r="X76" s="58"/>
      <c r="Y76" s="58"/>
      <c r="Z76" s="59"/>
      <c r="AB76" t="s">
        <v>333</v>
      </c>
    </row>
    <row r="77" spans="1:29" x14ac:dyDescent="0.3">
      <c r="A77" s="1"/>
      <c r="Q77" s="17"/>
      <c r="R77" t="s">
        <v>333</v>
      </c>
      <c r="T77" s="16"/>
      <c r="V77" s="57" t="s">
        <v>384</v>
      </c>
      <c r="W77" s="58"/>
      <c r="X77" s="58"/>
      <c r="Y77" s="58"/>
      <c r="Z77" s="59"/>
    </row>
    <row r="78" spans="1:29" ht="13.8" thickBot="1" x14ac:dyDescent="0.35">
      <c r="A78" s="1"/>
      <c r="Q78" s="18"/>
      <c r="R78" s="19" t="s">
        <v>335</v>
      </c>
      <c r="S78" s="19"/>
      <c r="T78" s="20"/>
      <c r="V78" s="57" t="s">
        <v>559</v>
      </c>
      <c r="W78" s="58"/>
      <c r="X78" s="58"/>
      <c r="Y78" s="58"/>
      <c r="Z78" s="59"/>
    </row>
    <row r="79" spans="1:29" s="81" customFormat="1" ht="13.8" thickBot="1" x14ac:dyDescent="0.35">
      <c r="A79" s="82"/>
      <c r="V79" s="146" t="s">
        <v>584</v>
      </c>
      <c r="W79" s="147"/>
      <c r="X79" s="147"/>
      <c r="Y79" s="147"/>
      <c r="Z79" s="148"/>
    </row>
    <row r="80" spans="1:29" ht="13.8" thickTop="1" x14ac:dyDescent="0.3">
      <c r="A80" s="1"/>
    </row>
    <row r="81" spans="1:28" s="25" customFormat="1" ht="13.8" thickBot="1" x14ac:dyDescent="0.35">
      <c r="A81" s="24" t="s">
        <v>63</v>
      </c>
      <c r="O81" s="26"/>
      <c r="AA81" s="27"/>
    </row>
    <row r="82" spans="1:28" ht="13.8" thickBot="1" x14ac:dyDescent="0.35">
      <c r="A82" t="s">
        <v>477</v>
      </c>
      <c r="N82" s="89"/>
      <c r="U82" s="54" t="s">
        <v>385</v>
      </c>
      <c r="V82" s="55"/>
      <c r="W82" s="55"/>
      <c r="X82" s="55"/>
      <c r="Y82" s="55"/>
      <c r="Z82" s="56"/>
      <c r="AB82" t="s">
        <v>263</v>
      </c>
    </row>
    <row r="83" spans="1:28" x14ac:dyDescent="0.3">
      <c r="U83" s="57" t="s">
        <v>386</v>
      </c>
      <c r="V83" s="58"/>
      <c r="W83" s="58"/>
      <c r="X83" s="58"/>
      <c r="Y83" s="58"/>
      <c r="Z83" s="59"/>
      <c r="AB83" t="s">
        <v>265</v>
      </c>
    </row>
    <row r="84" spans="1:28" x14ac:dyDescent="0.3">
      <c r="U84" s="57" t="s">
        <v>588</v>
      </c>
      <c r="V84" s="58"/>
      <c r="W84" s="58"/>
      <c r="X84" s="58"/>
      <c r="Y84" s="58"/>
      <c r="Z84" s="59"/>
      <c r="AB84" t="s">
        <v>268</v>
      </c>
    </row>
    <row r="85" spans="1:28" x14ac:dyDescent="0.3">
      <c r="U85" s="57" t="s">
        <v>589</v>
      </c>
      <c r="V85" s="58"/>
      <c r="W85" s="58"/>
      <c r="X85" s="58"/>
      <c r="Y85" s="58"/>
      <c r="Z85" s="59"/>
      <c r="AB85" t="s">
        <v>270</v>
      </c>
    </row>
    <row r="86" spans="1:28" x14ac:dyDescent="0.3">
      <c r="U86" s="80" t="s">
        <v>590</v>
      </c>
      <c r="V86" s="61"/>
      <c r="W86" s="61"/>
      <c r="X86" s="61"/>
      <c r="Y86" s="61"/>
      <c r="Z86" s="62"/>
    </row>
    <row r="90" spans="1:28" x14ac:dyDescent="0.3">
      <c r="B90" s="45"/>
    </row>
  </sheetData>
  <conditionalFormatting sqref="K38">
    <cfRule type="expression" dxfId="365" priority="4">
      <formula>$K$38="Geen reden om in te laten"</formula>
    </cfRule>
    <cfRule type="expression" dxfId="364" priority="5">
      <formula>$K$38="Mogelijke reden om in te laten"</formula>
    </cfRule>
    <cfRule type="expression" dxfId="363" priority="6">
      <formula>$K$38="Sterke reden om in te laten"</formula>
    </cfRule>
  </conditionalFormatting>
  <conditionalFormatting sqref="K39">
    <cfRule type="expression" dxfId="362" priority="1">
      <formula>$K$39="Geen reden om in te laten"</formula>
    </cfRule>
    <cfRule type="expression" dxfId="361" priority="2">
      <formula>$K$39="Mogelijke reden om in te laten"</formula>
    </cfRule>
    <cfRule type="expression" dxfId="360" priority="3">
      <formula>$K$39="Sterke reden om in te laten"</formula>
    </cfRule>
  </conditionalFormatting>
  <conditionalFormatting sqref="M6">
    <cfRule type="expression" dxfId="359" priority="55">
      <formula>$K$6="ja"</formula>
    </cfRule>
    <cfRule type="expression" dxfId="358" priority="56">
      <formula>$K$6="nee"</formula>
    </cfRule>
  </conditionalFormatting>
  <conditionalFormatting sqref="M7">
    <cfRule type="expression" dxfId="357" priority="53">
      <formula>$K$7="ja"</formula>
    </cfRule>
    <cfRule type="expression" dxfId="356" priority="54">
      <formula>$K$7="nee"</formula>
    </cfRule>
  </conditionalFormatting>
  <conditionalFormatting sqref="M10">
    <cfRule type="expression" dxfId="355" priority="51">
      <formula>$K$10="nee"</formula>
    </cfRule>
    <cfRule type="expression" dxfId="354" priority="52">
      <formula>$K$10="ja"</formula>
    </cfRule>
  </conditionalFormatting>
  <conditionalFormatting sqref="M11">
    <cfRule type="expression" dxfId="353" priority="49">
      <formula>$K$11="nee"</formula>
    </cfRule>
    <cfRule type="expression" dxfId="352" priority="50">
      <formula>$K$11="ja"</formula>
    </cfRule>
  </conditionalFormatting>
  <conditionalFormatting sqref="M12">
    <cfRule type="expression" dxfId="351" priority="47">
      <formula>$K$12="nee"</formula>
    </cfRule>
    <cfRule type="expression" dxfId="350" priority="48">
      <formula>$K$12="ja"</formula>
    </cfRule>
  </conditionalFormatting>
  <conditionalFormatting sqref="M13">
    <cfRule type="expression" dxfId="349" priority="45">
      <formula>$K$13="nee"</formula>
    </cfRule>
    <cfRule type="expression" dxfId="348" priority="46">
      <formula>$K$13="ja"</formula>
    </cfRule>
  </conditionalFormatting>
  <conditionalFormatting sqref="M14">
    <cfRule type="expression" dxfId="347" priority="43">
      <formula>$K$14="nee"</formula>
    </cfRule>
    <cfRule type="expression" dxfId="346" priority="44">
      <formula>$K$14="ja"</formula>
    </cfRule>
  </conditionalFormatting>
  <conditionalFormatting sqref="M17">
    <cfRule type="expression" dxfId="345" priority="57">
      <formula>$K$17="ja"</formula>
    </cfRule>
    <cfRule type="expression" dxfId="344" priority="58">
      <formula>$K$17="nee"</formula>
    </cfRule>
  </conditionalFormatting>
  <conditionalFormatting sqref="M19">
    <cfRule type="expression" dxfId="343" priority="59">
      <formula>$K$19="nee"</formula>
    </cfRule>
    <cfRule type="expression" dxfId="342" priority="60">
      <formula>$K$19="ja"</formula>
    </cfRule>
  </conditionalFormatting>
  <conditionalFormatting sqref="N51">
    <cfRule type="expression" dxfId="341" priority="34">
      <formula>$AA$51=3</formula>
    </cfRule>
    <cfRule type="expression" dxfId="340" priority="35">
      <formula>$AA$51=2</formula>
    </cfRule>
    <cfRule type="expression" dxfId="339" priority="36">
      <formula>$AA$51=1</formula>
    </cfRule>
  </conditionalFormatting>
  <conditionalFormatting sqref="N75">
    <cfRule type="expression" dxfId="338" priority="13">
      <formula>$AA$51=1</formula>
    </cfRule>
    <cfRule type="expression" dxfId="337" priority="14">
      <formula>$AA$51=2</formula>
    </cfRule>
    <cfRule type="expression" dxfId="336" priority="15">
      <formula>$AA$51=3</formula>
    </cfRule>
  </conditionalFormatting>
  <conditionalFormatting sqref="N76">
    <cfRule type="expression" dxfId="335" priority="20">
      <formula>$N$76=$AB$76</formula>
    </cfRule>
    <cfRule type="expression" dxfId="334" priority="21">
      <formula>$N$76=$AB$75</formula>
    </cfRule>
  </conditionalFormatting>
  <conditionalFormatting sqref="N82">
    <cfRule type="expression" dxfId="333" priority="16">
      <formula>$N$82=$AB$85</formula>
    </cfRule>
    <cfRule type="expression" dxfId="332" priority="17">
      <formula>$N$82=$AB$84</formula>
    </cfRule>
    <cfRule type="expression" dxfId="331" priority="18">
      <formula>$N$82=$AB$83</formula>
    </cfRule>
    <cfRule type="expression" dxfId="330" priority="19">
      <formula>$N$82=$AB$82</formula>
    </cfRule>
  </conditionalFormatting>
  <conditionalFormatting sqref="O61">
    <cfRule type="expression" dxfId="329" priority="81">
      <formula>$AC$61=2</formula>
    </cfRule>
    <cfRule type="expression" dxfId="328" priority="82">
      <formula>$AC$61=1</formula>
    </cfRule>
  </conditionalFormatting>
  <conditionalFormatting sqref="O64">
    <cfRule type="expression" dxfId="327" priority="11">
      <formula>$AC$64=2</formula>
    </cfRule>
    <cfRule type="expression" dxfId="326" priority="12">
      <formula>$AC$64=1</formula>
    </cfRule>
  </conditionalFormatting>
  <conditionalFormatting sqref="O65">
    <cfRule type="expression" dxfId="325" priority="9">
      <formula>$AC$65=2</formula>
    </cfRule>
    <cfRule type="expression" dxfId="324" priority="10">
      <formula>$AC$65=1</formula>
    </cfRule>
  </conditionalFormatting>
  <conditionalFormatting sqref="O68">
    <cfRule type="expression" dxfId="323" priority="77">
      <formula>$AC$68=2</formula>
    </cfRule>
    <cfRule type="expression" dxfId="322" priority="78">
      <formula>$AC$68=1</formula>
    </cfRule>
  </conditionalFormatting>
  <conditionalFormatting sqref="O69">
    <cfRule type="expression" dxfId="321" priority="69">
      <formula>$AB$69=2</formula>
    </cfRule>
    <cfRule type="expression" dxfId="320" priority="70">
      <formula>$AB$69=1</formula>
    </cfRule>
  </conditionalFormatting>
  <conditionalFormatting sqref="O70">
    <cfRule type="expression" dxfId="319" priority="75">
      <formula>$AC$70=2</formula>
    </cfRule>
    <cfRule type="expression" dxfId="318" priority="76">
      <formula>$AC$70=1</formula>
    </cfRule>
  </conditionalFormatting>
  <conditionalFormatting sqref="O71">
    <cfRule type="expression" dxfId="317" priority="73">
      <formula>$AC$71=2</formula>
    </cfRule>
    <cfRule type="expression" dxfId="316" priority="74">
      <formula>$AC$71=1</formula>
    </cfRule>
  </conditionalFormatting>
  <conditionalFormatting sqref="O72">
    <cfRule type="expression" dxfId="315" priority="71">
      <formula>$AC$72=2</formula>
    </cfRule>
    <cfRule type="expression" dxfId="314" priority="72">
      <formula>$AC$72=1</formula>
    </cfRule>
  </conditionalFormatting>
  <conditionalFormatting sqref="Q58">
    <cfRule type="expression" dxfId="313" priority="7">
      <formula>$Q$58="voldoet niet"</formula>
    </cfRule>
    <cfRule type="expression" dxfId="312" priority="8">
      <formula>$Q$58="voldoet"</formula>
    </cfRule>
  </conditionalFormatting>
  <dataValidations count="9">
    <dataValidation errorStyle="warning" showErrorMessage="1" sqref="K35 K18 K41:K43 K23" xr:uid="{D2A35DB6-E655-402A-9762-0D067108F48C}"/>
    <dataValidation type="list" errorStyle="warning" showErrorMessage="1" sqref="K10:K14 K6:K7 K19 K17 J64:J65 J70:J72 J61 J58 K22 K24:K34" xr:uid="{35212906-82A5-4BD3-8321-29B7CF86D481}">
      <formula1>$AA$6:$AA$7</formula1>
    </dataValidation>
    <dataValidation type="list" allowBlank="1" showInputMessage="1" showErrorMessage="1" sqref="K48" xr:uid="{BAA8ADC2-9CE3-452F-9D1E-E3284B02CEC4}">
      <formula1>$AD$45:$AD$47</formula1>
    </dataValidation>
    <dataValidation type="list" allowBlank="1" showInputMessage="1" showErrorMessage="1" sqref="K47" xr:uid="{9FE2D847-4338-46B5-9948-7AEABC7EEC32}">
      <formula1>$AC$45:$AC$49</formula1>
    </dataValidation>
    <dataValidation type="list" allowBlank="1" showInputMessage="1" showErrorMessage="1" sqref="K50" xr:uid="{2DCBF725-49A0-4CBE-8542-AD88BE3E0470}">
      <formula1>$AA$32:$AA$34</formula1>
    </dataValidation>
    <dataValidation type="list" errorStyle="warning" showErrorMessage="1" sqref="K46" xr:uid="{923DA0E9-ACD0-4F3F-B209-52294954AB22}">
      <formula1>$AB$45:$AB$50</formula1>
    </dataValidation>
    <dataValidation type="list" allowBlank="1" showInputMessage="1" showErrorMessage="1" sqref="N82" xr:uid="{144C7BAC-B119-4C04-BA97-8ADFE129B41B}">
      <formula1>$AB$82:$AB$85</formula1>
    </dataValidation>
    <dataValidation type="list" allowBlank="1" showInputMessage="1" showErrorMessage="1" sqref="N76" xr:uid="{BAE9A041-59F8-4852-A0E0-0E18FFC2A719}">
      <formula1>$AB$75:$AB$76</formula1>
    </dataValidation>
    <dataValidation type="list" allowBlank="1" showInputMessage="1" showErrorMessage="1" sqref="K38:K39" xr:uid="{53D0B6F9-09E2-4460-8151-C5F85C3E10DE}">
      <formula1>$P$12:$P$14</formula1>
    </dataValidation>
  </dataValidation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F8FDD-DB4A-4A1A-A40B-F24560C89195}">
  <dimension ref="A1:AN100"/>
  <sheetViews>
    <sheetView workbookViewId="0"/>
  </sheetViews>
  <sheetFormatPr defaultRowHeight="13.2" x14ac:dyDescent="0.3"/>
  <cols>
    <col min="1" max="1" width="37.625" customWidth="1"/>
    <col min="9" max="9" width="11.125" customWidth="1"/>
    <col min="17" max="17" width="12.625" customWidth="1"/>
    <col min="18" max="18" width="12.5" customWidth="1"/>
    <col min="27" max="30" width="0" hidden="1" customWidth="1"/>
  </cols>
  <sheetData>
    <row r="1" spans="1:40" ht="19.2" x14ac:dyDescent="0.45">
      <c r="A1" s="36" t="s">
        <v>453</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3">
      <c r="A4" s="22" t="s">
        <v>276</v>
      </c>
    </row>
    <row r="5" spans="1:40" ht="13.8" thickBot="1" x14ac:dyDescent="0.35">
      <c r="A5" s="45" t="s">
        <v>426</v>
      </c>
      <c r="J5" s="21" t="s">
        <v>278</v>
      </c>
      <c r="M5" s="2" t="s">
        <v>279</v>
      </c>
    </row>
    <row r="6" spans="1:40" x14ac:dyDescent="0.3">
      <c r="A6" s="2" t="s">
        <v>411</v>
      </c>
      <c r="K6" s="4"/>
      <c r="M6" s="37"/>
      <c r="O6" s="54" t="s">
        <v>281</v>
      </c>
      <c r="P6" s="55"/>
      <c r="Q6" s="55"/>
      <c r="R6" s="55"/>
      <c r="S6" s="55"/>
      <c r="T6" s="55"/>
      <c r="U6" s="55"/>
      <c r="V6" s="55"/>
      <c r="W6" s="55"/>
      <c r="X6" s="55"/>
      <c r="Y6" s="56"/>
      <c r="AA6" t="s">
        <v>231</v>
      </c>
    </row>
    <row r="7" spans="1:40" ht="13.8" thickBot="1" x14ac:dyDescent="0.35">
      <c r="A7" s="2" t="s">
        <v>412</v>
      </c>
      <c r="K7" s="4"/>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45" t="s">
        <v>413</v>
      </c>
      <c r="O9" s="67" t="s">
        <v>491</v>
      </c>
      <c r="P9" s="61"/>
      <c r="Q9" s="61"/>
      <c r="R9" s="61"/>
      <c r="S9" s="61"/>
      <c r="T9" s="61"/>
      <c r="U9" s="61"/>
      <c r="V9" s="61"/>
      <c r="W9" s="61"/>
      <c r="X9" s="61"/>
      <c r="Y9" s="62"/>
    </row>
    <row r="10" spans="1:40" ht="13.8" thickBot="1" x14ac:dyDescent="0.35">
      <c r="A10" s="2" t="s">
        <v>514</v>
      </c>
      <c r="K10" s="7"/>
      <c r="M10" s="5"/>
    </row>
    <row r="11" spans="1:40" x14ac:dyDescent="0.3">
      <c r="A11" s="2" t="s">
        <v>515</v>
      </c>
      <c r="K11" s="7"/>
      <c r="M11" s="8"/>
      <c r="O11" s="12" t="s">
        <v>209</v>
      </c>
      <c r="P11" s="13"/>
      <c r="Q11" s="13"/>
      <c r="R11" s="13"/>
      <c r="S11" s="14"/>
    </row>
    <row r="12" spans="1:40" x14ac:dyDescent="0.3">
      <c r="A12" s="2" t="s">
        <v>516</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5" ht="13.8" thickBot="1" x14ac:dyDescent="0.35">
      <c r="A17" t="s">
        <v>439</v>
      </c>
      <c r="J17" s="1"/>
      <c r="K17" s="7"/>
      <c r="M17" s="9"/>
    </row>
    <row r="18" spans="1:25" ht="13.8" thickBot="1" x14ac:dyDescent="0.35"/>
    <row r="19" spans="1:25" ht="13.8" thickBot="1" x14ac:dyDescent="0.35">
      <c r="A19" t="s">
        <v>428</v>
      </c>
      <c r="K19" s="7"/>
      <c r="M19" s="9"/>
    </row>
    <row r="20" spans="1:25" x14ac:dyDescent="0.3">
      <c r="A20" s="1"/>
    </row>
    <row r="21" spans="1:25" s="10" customFormat="1" ht="13.8" thickBot="1" x14ac:dyDescent="0.35">
      <c r="A21" s="22" t="s">
        <v>298</v>
      </c>
    </row>
    <row r="22" spans="1:25" ht="13.8" thickBot="1" x14ac:dyDescent="0.35">
      <c r="A22" t="s">
        <v>300</v>
      </c>
      <c r="B22" t="s">
        <v>301</v>
      </c>
      <c r="K22" s="7"/>
      <c r="M22" s="9" t="str">
        <f>IF(K22="","",IF(K22="ja","Sterke / mogelijke reden om in te laten","Geen reden om in te laten"))</f>
        <v/>
      </c>
    </row>
    <row r="23" spans="1:25" ht="13.8" thickBot="1" x14ac:dyDescent="0.35">
      <c r="C23" t="s">
        <v>302</v>
      </c>
      <c r="M23" t="str">
        <f t="shared" ref="M23:M34" si="0">IF(K23="","",IF(K23="ja","Sterke / mogelijke reden om in te laten","Geen reden om in te laten"))</f>
        <v/>
      </c>
      <c r="Q23" s="54" t="s">
        <v>303</v>
      </c>
      <c r="R23" s="55"/>
      <c r="S23" s="55"/>
      <c r="T23" s="55"/>
      <c r="U23" s="55"/>
      <c r="V23" s="55"/>
      <c r="W23" s="55"/>
      <c r="X23" s="55"/>
      <c r="Y23" s="56"/>
    </row>
    <row r="24" spans="1:25" x14ac:dyDescent="0.3">
      <c r="B24" t="s">
        <v>528</v>
      </c>
      <c r="K24" s="7"/>
      <c r="M24" s="5" t="str">
        <f t="shared" si="0"/>
        <v/>
      </c>
      <c r="Q24" s="79" t="s">
        <v>305</v>
      </c>
      <c r="R24" s="58"/>
      <c r="S24" s="58"/>
      <c r="T24" s="58"/>
      <c r="U24" s="58"/>
      <c r="V24" s="58"/>
      <c r="W24" s="58"/>
      <c r="X24" s="58"/>
      <c r="Y24" s="59"/>
    </row>
    <row r="25" spans="1:25" x14ac:dyDescent="0.3">
      <c r="B25" t="s">
        <v>304</v>
      </c>
      <c r="K25" s="7"/>
      <c r="M25" s="8" t="str">
        <f t="shared" si="0"/>
        <v/>
      </c>
      <c r="Q25" s="57" t="s">
        <v>308</v>
      </c>
      <c r="R25" s="58"/>
      <c r="S25" s="58"/>
      <c r="T25" s="58"/>
      <c r="U25" s="58"/>
      <c r="V25" s="58"/>
      <c r="W25" s="58"/>
      <c r="X25" s="58"/>
      <c r="Y25" s="59"/>
    </row>
    <row r="26" spans="1:25" x14ac:dyDescent="0.3">
      <c r="B26" t="s">
        <v>307</v>
      </c>
      <c r="K26" s="7"/>
      <c r="M26" s="8" t="str">
        <f t="shared" si="0"/>
        <v/>
      </c>
      <c r="Q26" s="57" t="s">
        <v>311</v>
      </c>
      <c r="R26" s="58"/>
      <c r="S26" s="58"/>
      <c r="T26" s="58"/>
      <c r="U26" s="58"/>
      <c r="V26" s="58"/>
      <c r="W26" s="58"/>
      <c r="X26" s="58"/>
      <c r="Y26" s="59"/>
    </row>
    <row r="27" spans="1:25" x14ac:dyDescent="0.3">
      <c r="B27" t="s">
        <v>310</v>
      </c>
      <c r="K27" s="7"/>
      <c r="M27" s="8" t="str">
        <f t="shared" si="0"/>
        <v/>
      </c>
      <c r="Q27" s="67" t="s">
        <v>313</v>
      </c>
      <c r="R27" s="61"/>
      <c r="S27" s="61"/>
      <c r="T27" s="61"/>
      <c r="U27" s="61"/>
      <c r="V27" s="61"/>
      <c r="W27" s="61"/>
      <c r="X27" s="61"/>
      <c r="Y27" s="62"/>
    </row>
    <row r="28" spans="1:25" x14ac:dyDescent="0.3">
      <c r="B28" t="s">
        <v>529</v>
      </c>
      <c r="K28" s="7"/>
      <c r="M28" s="8" t="str">
        <f t="shared" si="0"/>
        <v/>
      </c>
    </row>
    <row r="29" spans="1:25" x14ac:dyDescent="0.3">
      <c r="B29" t="s">
        <v>312</v>
      </c>
      <c r="K29" s="7"/>
      <c r="M29" s="8" t="str">
        <f t="shared" si="0"/>
        <v/>
      </c>
    </row>
    <row r="30" spans="1:25" x14ac:dyDescent="0.3">
      <c r="B30" t="s">
        <v>314</v>
      </c>
      <c r="K30" s="7"/>
      <c r="M30" s="8" t="str">
        <f t="shared" si="0"/>
        <v/>
      </c>
    </row>
    <row r="31" spans="1:25" x14ac:dyDescent="0.3">
      <c r="B31" t="s">
        <v>315</v>
      </c>
      <c r="K31" s="7"/>
      <c r="M31" s="8" t="str">
        <f t="shared" si="0"/>
        <v/>
      </c>
    </row>
    <row r="32" spans="1:25" x14ac:dyDescent="0.3">
      <c r="B32" t="s">
        <v>316</v>
      </c>
      <c r="K32" s="7"/>
      <c r="M32" s="8" t="str">
        <f t="shared" si="0"/>
        <v/>
      </c>
    </row>
    <row r="33" spans="1:30" x14ac:dyDescent="0.3">
      <c r="B33" t="s">
        <v>318</v>
      </c>
      <c r="K33" s="7"/>
      <c r="M33" s="8" t="str">
        <f t="shared" si="0"/>
        <v/>
      </c>
    </row>
    <row r="34" spans="1:30" ht="13.8" thickBot="1" x14ac:dyDescent="0.35">
      <c r="B34" t="s">
        <v>320</v>
      </c>
      <c r="K34" s="7"/>
      <c r="M34" s="6" t="str">
        <f t="shared" si="0"/>
        <v/>
      </c>
    </row>
    <row r="37" spans="1:30" s="25" customFormat="1" ht="13.8" thickBot="1" x14ac:dyDescent="0.35">
      <c r="A37" s="24" t="s">
        <v>38</v>
      </c>
      <c r="M37" s="26"/>
      <c r="AA37" s="27"/>
    </row>
    <row r="38" spans="1:30" x14ac:dyDescent="0.3">
      <c r="A38" s="1" t="s">
        <v>276</v>
      </c>
      <c r="K38" s="84"/>
      <c r="M38" s="2"/>
      <c r="O38" s="54" t="s">
        <v>578</v>
      </c>
      <c r="P38" s="55"/>
      <c r="Q38" s="55"/>
      <c r="R38" s="55"/>
      <c r="S38" s="55"/>
      <c r="T38" s="55"/>
      <c r="U38" s="55"/>
      <c r="V38" s="55"/>
      <c r="W38" s="55"/>
      <c r="X38" s="55"/>
      <c r="Y38" s="56"/>
      <c r="AA38" s="78"/>
    </row>
    <row r="39" spans="1:30" ht="13.8" thickBot="1" x14ac:dyDescent="0.35">
      <c r="A39" s="1" t="s">
        <v>298</v>
      </c>
      <c r="K39" s="85"/>
      <c r="M39" s="2"/>
      <c r="O39" s="57" t="s">
        <v>322</v>
      </c>
      <c r="P39" s="58"/>
      <c r="Q39" s="58"/>
      <c r="R39" s="58"/>
      <c r="S39" s="58"/>
      <c r="T39" s="58"/>
      <c r="U39" s="58"/>
      <c r="V39" s="58"/>
      <c r="W39" s="58"/>
      <c r="X39" s="58"/>
      <c r="Y39" s="59"/>
      <c r="AA39" s="78"/>
    </row>
    <row r="40" spans="1:30" x14ac:dyDescent="0.3">
      <c r="A40" s="1"/>
      <c r="M40" s="2"/>
      <c r="O40" s="57" t="s">
        <v>323</v>
      </c>
      <c r="P40" s="58"/>
      <c r="Q40" s="58"/>
      <c r="R40" s="58"/>
      <c r="S40" s="58"/>
      <c r="T40" s="58"/>
      <c r="U40" s="58"/>
      <c r="V40" s="58"/>
      <c r="W40" s="58"/>
      <c r="X40" s="58"/>
      <c r="Y40" s="59"/>
      <c r="AA40" s="78"/>
    </row>
    <row r="41" spans="1:30" x14ac:dyDescent="0.3">
      <c r="O41" s="79" t="s">
        <v>324</v>
      </c>
      <c r="P41" s="58"/>
      <c r="Q41" s="58"/>
      <c r="R41" s="58"/>
      <c r="S41" s="58"/>
      <c r="T41" s="58"/>
      <c r="U41" s="58"/>
      <c r="V41" s="58"/>
      <c r="W41" s="58"/>
      <c r="X41" s="58"/>
      <c r="Y41" s="59"/>
    </row>
    <row r="42" spans="1:30" s="81" customFormat="1" ht="13.8" thickBot="1" x14ac:dyDescent="0.35">
      <c r="O42" s="146" t="s">
        <v>579</v>
      </c>
      <c r="P42" s="147"/>
      <c r="Q42" s="147"/>
      <c r="R42" s="147"/>
      <c r="S42" s="147"/>
      <c r="T42" s="147"/>
      <c r="U42" s="147"/>
      <c r="V42" s="147"/>
      <c r="W42" s="147"/>
      <c r="X42" s="147"/>
      <c r="Y42" s="148"/>
    </row>
    <row r="43" spans="1:30" ht="13.8" thickTop="1" x14ac:dyDescent="0.3"/>
    <row r="44" spans="1:30" s="10" customFormat="1" x14ac:dyDescent="0.3">
      <c r="A44" s="22" t="s">
        <v>325</v>
      </c>
      <c r="N44" s="11"/>
    </row>
    <row r="45" spans="1:30" ht="13.8" thickBot="1" x14ac:dyDescent="0.35">
      <c r="A45" s="1"/>
      <c r="J45" s="21" t="s">
        <v>278</v>
      </c>
      <c r="N45" s="2"/>
      <c r="AB45" t="s">
        <v>326</v>
      </c>
      <c r="AC45" t="s">
        <v>292</v>
      </c>
      <c r="AD45" t="s">
        <v>317</v>
      </c>
    </row>
    <row r="46" spans="1:30"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c r="AC46" t="s">
        <v>294</v>
      </c>
      <c r="AD46" t="s">
        <v>319</v>
      </c>
    </row>
    <row r="47" spans="1:30" x14ac:dyDescent="0.3">
      <c r="A47" t="s">
        <v>329</v>
      </c>
      <c r="K47" s="7"/>
      <c r="M47" s="67" t="s">
        <v>491</v>
      </c>
      <c r="N47" s="61"/>
      <c r="O47" s="62"/>
      <c r="Q47" s="34"/>
      <c r="R47" s="15"/>
      <c r="S47" t="s">
        <v>330</v>
      </c>
      <c r="U47" s="16"/>
      <c r="AA47">
        <f>IF(K47="nooit",1,IF(K47="incidenteel",2,IF(K47="regelmatig",3,IF(K47="vaak",4,IF(K47="doorspoelen",5,0)))))</f>
        <v>0</v>
      </c>
      <c r="AB47" t="s">
        <v>331</v>
      </c>
      <c r="AC47" t="s">
        <v>296</v>
      </c>
      <c r="AD47" t="s">
        <v>321</v>
      </c>
    </row>
    <row r="48" spans="1:30" x14ac:dyDescent="0.3">
      <c r="A48" t="s">
        <v>332</v>
      </c>
      <c r="K48" s="7"/>
      <c r="R48" s="17"/>
      <c r="S48" t="s">
        <v>333</v>
      </c>
      <c r="U48" s="16"/>
      <c r="AA48">
        <f>IF(K48="neerslag",1,IF(K48="grondwater",2,IF(K48="inlaatwater",3,0)))</f>
        <v>0</v>
      </c>
      <c r="AB48" t="s">
        <v>334</v>
      </c>
      <c r="AC48" t="s">
        <v>297</v>
      </c>
    </row>
    <row r="49" spans="1:30" ht="13.8" thickBot="1" x14ac:dyDescent="0.35">
      <c r="N49" s="2"/>
      <c r="R49" s="18"/>
      <c r="S49" s="19" t="s">
        <v>335</v>
      </c>
      <c r="T49" s="19"/>
      <c r="U49" s="20"/>
      <c r="AB49" t="s">
        <v>336</v>
      </c>
      <c r="AC49" t="s">
        <v>299</v>
      </c>
    </row>
    <row r="50" spans="1:30" ht="13.8" thickBot="1" x14ac:dyDescent="0.35">
      <c r="N50" s="2" t="s">
        <v>337</v>
      </c>
      <c r="AB50" t="s">
        <v>338</v>
      </c>
    </row>
    <row r="51" spans="1:30" ht="13.8" thickBot="1" x14ac:dyDescent="0.35">
      <c r="N51" s="9"/>
      <c r="AA51">
        <f>IF(OR(OR(AA48=2,AA48=1),OR(AA47=1,AA47=2,AA47=3)),3,IF(OR(AA48=3,OR(AA47=5,AA47=4)),2,0))</f>
        <v>0</v>
      </c>
    </row>
    <row r="52" spans="1:30" x14ac:dyDescent="0.3">
      <c r="A52" s="34"/>
    </row>
    <row r="53" spans="1:30" s="10" customFormat="1" x14ac:dyDescent="0.3">
      <c r="A53" s="22" t="s">
        <v>339</v>
      </c>
    </row>
    <row r="54" spans="1:30" x14ac:dyDescent="0.3">
      <c r="A54" s="1"/>
      <c r="J54" s="21" t="s">
        <v>278</v>
      </c>
    </row>
    <row r="55" spans="1:30" ht="13.8" thickBot="1" x14ac:dyDescent="0.35">
      <c r="O55" s="2" t="s">
        <v>341</v>
      </c>
      <c r="Q55" s="2"/>
    </row>
    <row r="56" spans="1:30" ht="93" thickBot="1" x14ac:dyDescent="0.35">
      <c r="A56" t="s">
        <v>342</v>
      </c>
      <c r="J56" t="s">
        <v>392</v>
      </c>
      <c r="K56" t="s">
        <v>393</v>
      </c>
      <c r="L56" s="43" t="s">
        <v>629</v>
      </c>
      <c r="M56" s="43" t="s">
        <v>630</v>
      </c>
      <c r="O56" s="2" t="s">
        <v>345</v>
      </c>
      <c r="Q56" s="44" t="s">
        <v>429</v>
      </c>
      <c r="R56" s="44" t="s">
        <v>430</v>
      </c>
      <c r="S56" s="12" t="s">
        <v>209</v>
      </c>
      <c r="T56" s="13"/>
      <c r="U56" s="13"/>
      <c r="V56" s="14"/>
      <c r="AB56" t="s">
        <v>345</v>
      </c>
      <c r="AC56" s="43" t="s">
        <v>429</v>
      </c>
      <c r="AD56" s="43" t="s">
        <v>430</v>
      </c>
    </row>
    <row r="57" spans="1:30" x14ac:dyDescent="0.3">
      <c r="B57" t="s">
        <v>347</v>
      </c>
      <c r="J57" s="7"/>
      <c r="K57" s="7"/>
      <c r="L57">
        <v>0.1</v>
      </c>
      <c r="O57" s="5"/>
      <c r="Q57" s="10" t="str">
        <f>IF(AC57=0,"",IF(AC57=1,"voldoet niet",IF(AC57=2,"voldoet")))</f>
        <v/>
      </c>
      <c r="S57" s="15"/>
      <c r="T57" t="s">
        <v>330</v>
      </c>
      <c r="V57" s="16"/>
      <c r="AB57">
        <f>IF(OR(K57="",J57=""),0,IF(J57&lt;=K57,2,1))</f>
        <v>0</v>
      </c>
      <c r="AC57">
        <f>IF(OR(L57="",J57=""),0,IF(J57&lt;L57,2,1))</f>
        <v>0</v>
      </c>
    </row>
    <row r="58" spans="1:30" ht="13.8" thickBot="1" x14ac:dyDescent="0.35">
      <c r="B58" t="s">
        <v>431</v>
      </c>
      <c r="J58" s="7"/>
      <c r="K58" s="7"/>
      <c r="L58">
        <v>0.05</v>
      </c>
      <c r="O58" s="8"/>
      <c r="Q58" s="10" t="str">
        <f>IF(AC58=0,"",IF(AC58=1,"voldoet niet",IF(AC58=2,"voldoet")))</f>
        <v/>
      </c>
      <c r="S58" s="47"/>
      <c r="T58" s="19" t="s">
        <v>333</v>
      </c>
      <c r="U58" s="19"/>
      <c r="V58" s="20"/>
      <c r="AB58">
        <f>IF(OR(K58="",J58=""),0,IF(J58&lt;=K58,2,1))</f>
        <v>0</v>
      </c>
      <c r="AC58">
        <f>IF(OR(L58="",J58=""),0,IF(J58&lt;L58,2,1))</f>
        <v>0</v>
      </c>
    </row>
    <row r="59" spans="1:30" ht="13.8" thickBot="1" x14ac:dyDescent="0.35">
      <c r="B59" t="s">
        <v>348</v>
      </c>
      <c r="J59" s="7"/>
      <c r="K59" s="7"/>
      <c r="L59">
        <v>1</v>
      </c>
      <c r="O59" s="6"/>
      <c r="Q59" s="10" t="str">
        <f>IF(AC59=0,"",IF(AC59=1,"voldoet niet",IF(AC59=2,"voldoet")))</f>
        <v/>
      </c>
      <c r="AB59">
        <f>IF(OR(K59="",J59=""),0,IF(J59&lt;=K59,2,1))</f>
        <v>0</v>
      </c>
      <c r="AC59">
        <f>IF(OR(L59="",J59=""),0,IF(J59&lt;L59,2,1))</f>
        <v>0</v>
      </c>
    </row>
    <row r="60" spans="1:30" x14ac:dyDescent="0.3">
      <c r="S60" s="54" t="s">
        <v>432</v>
      </c>
      <c r="T60" s="55"/>
      <c r="U60" s="55"/>
      <c r="V60" s="55"/>
      <c r="W60" s="55"/>
      <c r="X60" s="55"/>
      <c r="Y60" s="55"/>
      <c r="Z60" s="56"/>
    </row>
    <row r="61" spans="1:30" ht="13.8" thickBot="1" x14ac:dyDescent="0.35">
      <c r="A61" t="s">
        <v>433</v>
      </c>
      <c r="S61" s="57" t="s">
        <v>434</v>
      </c>
      <c r="T61" s="58"/>
      <c r="U61" s="58"/>
      <c r="V61" s="58"/>
      <c r="W61" s="58"/>
      <c r="X61" s="58"/>
      <c r="Y61" s="58"/>
      <c r="Z61" s="59"/>
    </row>
    <row r="62" spans="1:30" x14ac:dyDescent="0.3">
      <c r="B62" t="s">
        <v>360</v>
      </c>
      <c r="J62" s="7"/>
      <c r="K62" s="7"/>
      <c r="L62">
        <v>50</v>
      </c>
      <c r="M62">
        <v>15</v>
      </c>
      <c r="O62" s="5"/>
      <c r="Q62" s="10" t="str">
        <f t="shared" ref="Q62:R70" si="1">IF(AC62=0,"",IF(AC62=1,"voldoet niet",IF(AC62=2,"voldoet")))</f>
        <v/>
      </c>
      <c r="R62" s="10" t="str">
        <f t="shared" si="1"/>
        <v/>
      </c>
      <c r="S62" s="57" t="s">
        <v>435</v>
      </c>
      <c r="T62" s="58"/>
      <c r="U62" s="58"/>
      <c r="V62" s="58"/>
      <c r="W62" s="58"/>
      <c r="X62" s="58"/>
      <c r="Y62" s="58"/>
      <c r="Z62" s="59"/>
      <c r="AB62">
        <f t="shared" ref="AB62:AB67" si="2">IF(OR(K62="",J62=""),0,IF(J62&lt;=K62,2,1))</f>
        <v>0</v>
      </c>
      <c r="AC62">
        <f>IF(OR(L62="",J62=""),0,IF(J62&lt;L62,2,1))</f>
        <v>0</v>
      </c>
      <c r="AD62">
        <f>IF(OR(M62="",J62=""),0,IF(J62&lt;M62,2,1))</f>
        <v>0</v>
      </c>
    </row>
    <row r="63" spans="1:30" x14ac:dyDescent="0.3">
      <c r="B63" t="s">
        <v>618</v>
      </c>
      <c r="J63" s="7"/>
      <c r="K63" s="7"/>
      <c r="L63">
        <v>500</v>
      </c>
      <c r="M63">
        <v>350</v>
      </c>
      <c r="O63" s="8"/>
      <c r="Q63" s="10" t="str">
        <f t="shared" si="1"/>
        <v/>
      </c>
      <c r="R63" s="10" t="str">
        <f t="shared" si="1"/>
        <v/>
      </c>
      <c r="S63" s="57" t="s">
        <v>436</v>
      </c>
      <c r="T63" s="58"/>
      <c r="U63" s="58"/>
      <c r="V63" s="58"/>
      <c r="W63" s="58"/>
      <c r="X63" s="58"/>
      <c r="Y63" s="58"/>
      <c r="Z63" s="59"/>
      <c r="AB63">
        <f t="shared" si="2"/>
        <v>0</v>
      </c>
      <c r="AC63">
        <f t="shared" ref="AC63" si="3">IF(OR(L63="",J63=""),0,IF(J63&lt;L63,2,1))</f>
        <v>0</v>
      </c>
      <c r="AD63">
        <f t="shared" ref="AD63:AD65" si="4">IF(OR(M63="",J63=""),0,IF(J63&lt;M63,2,1))</f>
        <v>0</v>
      </c>
    </row>
    <row r="64" spans="1:30" x14ac:dyDescent="0.3">
      <c r="B64" t="s">
        <v>362</v>
      </c>
      <c r="J64" s="7"/>
      <c r="K64" s="7"/>
      <c r="L64">
        <v>300</v>
      </c>
      <c r="M64">
        <v>50</v>
      </c>
      <c r="O64" s="8"/>
      <c r="Q64" s="10" t="str">
        <f t="shared" si="1"/>
        <v/>
      </c>
      <c r="R64" s="10" t="str">
        <f t="shared" si="1"/>
        <v/>
      </c>
      <c r="S64" s="57" t="s">
        <v>582</v>
      </c>
      <c r="T64" s="58"/>
      <c r="U64" s="58"/>
      <c r="V64" s="58"/>
      <c r="W64" s="58"/>
      <c r="X64" s="58"/>
      <c r="Y64" s="58"/>
      <c r="Z64" s="59"/>
      <c r="AB64">
        <f t="shared" si="2"/>
        <v>0</v>
      </c>
      <c r="AC64">
        <f>IF(OR(L64="",J64=""),0,IF(J64&lt;L64,2,1))</f>
        <v>0</v>
      </c>
      <c r="AD64">
        <f t="shared" si="4"/>
        <v>0</v>
      </c>
    </row>
    <row r="65" spans="1:30" x14ac:dyDescent="0.3">
      <c r="B65" t="s">
        <v>354</v>
      </c>
      <c r="J65" s="7"/>
      <c r="K65" s="7"/>
      <c r="L65">
        <v>100</v>
      </c>
      <c r="M65">
        <v>30</v>
      </c>
      <c r="O65" s="8"/>
      <c r="Q65" s="10" t="str">
        <f t="shared" si="1"/>
        <v/>
      </c>
      <c r="R65" s="10" t="str">
        <f t="shared" si="1"/>
        <v/>
      </c>
      <c r="S65" s="57" t="s">
        <v>616</v>
      </c>
      <c r="T65" s="58"/>
      <c r="U65" s="58"/>
      <c r="V65" s="58"/>
      <c r="W65" s="58"/>
      <c r="X65" s="58"/>
      <c r="Y65" s="58"/>
      <c r="Z65" s="59"/>
      <c r="AB65">
        <f t="shared" si="2"/>
        <v>0</v>
      </c>
      <c r="AC65">
        <f>IF(OR(L65="",J65=""),0,IF(J65&lt;L65,2,1))</f>
        <v>0</v>
      </c>
      <c r="AD65">
        <f t="shared" si="4"/>
        <v>0</v>
      </c>
    </row>
    <row r="66" spans="1:30" x14ac:dyDescent="0.3">
      <c r="B66" t="s">
        <v>352</v>
      </c>
      <c r="J66" s="7"/>
      <c r="K66" s="7"/>
      <c r="L66">
        <v>8</v>
      </c>
      <c r="M66">
        <v>5.5</v>
      </c>
      <c r="O66" s="8"/>
      <c r="Q66" s="10" t="str">
        <f t="shared" si="1"/>
        <v/>
      </c>
      <c r="R66" s="10" t="str">
        <f t="shared" si="1"/>
        <v/>
      </c>
      <c r="S66" s="57" t="s">
        <v>626</v>
      </c>
      <c r="T66" s="58"/>
      <c r="U66" s="58"/>
      <c r="V66" s="58"/>
      <c r="W66" s="58"/>
      <c r="X66" s="58"/>
      <c r="Y66" s="58"/>
      <c r="Z66" s="59"/>
      <c r="AB66">
        <f t="shared" si="2"/>
        <v>0</v>
      </c>
      <c r="AC66">
        <f>IF(OR(L66="",J66=""),0,IF(J66&lt;L66,2,1))</f>
        <v>0</v>
      </c>
      <c r="AD66">
        <f>IF(OR(M66="",J66=""),0,IF(J66&gt;M66,2,1))</f>
        <v>0</v>
      </c>
    </row>
    <row r="67" spans="1:30" ht="13.8" thickBot="1" x14ac:dyDescent="0.35">
      <c r="B67" t="s">
        <v>437</v>
      </c>
      <c r="J67" s="7"/>
      <c r="K67" s="7"/>
      <c r="L67">
        <v>985</v>
      </c>
      <c r="M67">
        <v>370</v>
      </c>
      <c r="O67" s="6"/>
      <c r="Q67" s="10" t="str">
        <f t="shared" si="1"/>
        <v/>
      </c>
      <c r="R67" s="10" t="str">
        <f t="shared" si="1"/>
        <v/>
      </c>
      <c r="S67" s="67" t="s">
        <v>617</v>
      </c>
      <c r="T67" s="61"/>
      <c r="U67" s="61"/>
      <c r="V67" s="61"/>
      <c r="W67" s="61"/>
      <c r="X67" s="61"/>
      <c r="Y67" s="61"/>
      <c r="Z67" s="62"/>
      <c r="AB67">
        <f t="shared" si="2"/>
        <v>0</v>
      </c>
      <c r="AC67">
        <f>IF(OR(L67="",J67=""),0,IF(J67&gt;L67,2,1))</f>
        <v>0</v>
      </c>
      <c r="AD67">
        <f>IF(OR(M67="",J67=""),0,IF(J67&lt;M67,2,1))</f>
        <v>0</v>
      </c>
    </row>
    <row r="69" spans="1:30" x14ac:dyDescent="0.3">
      <c r="A69" t="s">
        <v>366</v>
      </c>
    </row>
    <row r="70" spans="1:30" x14ac:dyDescent="0.3">
      <c r="B70" t="s">
        <v>367</v>
      </c>
      <c r="J70" s="7"/>
      <c r="K70" t="s">
        <v>98</v>
      </c>
      <c r="L70" t="s">
        <v>98</v>
      </c>
      <c r="Q70" s="10" t="str">
        <f t="shared" si="1"/>
        <v/>
      </c>
      <c r="AC70">
        <f>IF(J70="",0,IF(J70="ja",1,2))</f>
        <v>0</v>
      </c>
    </row>
    <row r="71" spans="1:30" x14ac:dyDescent="0.3">
      <c r="B71" s="2" t="s">
        <v>368</v>
      </c>
    </row>
    <row r="72" spans="1:30" ht="13.8" thickBot="1" x14ac:dyDescent="0.35">
      <c r="A72" t="s">
        <v>369</v>
      </c>
    </row>
    <row r="73" spans="1:30" ht="13.8" thickBot="1" x14ac:dyDescent="0.35">
      <c r="B73" t="s">
        <v>370</v>
      </c>
      <c r="J73" s="7"/>
      <c r="K73" t="s">
        <v>98</v>
      </c>
      <c r="L73" t="s">
        <v>98</v>
      </c>
      <c r="O73" s="9"/>
      <c r="AC73">
        <f t="shared" ref="AC73:AC84" si="5">IF(J73="",0,IF(J73="ja",1,2))</f>
        <v>0</v>
      </c>
    </row>
    <row r="74" spans="1:30" x14ac:dyDescent="0.3">
      <c r="B74" s="2" t="s">
        <v>371</v>
      </c>
    </row>
    <row r="75" spans="1:30" ht="13.8" thickBot="1" x14ac:dyDescent="0.35">
      <c r="A75" t="s">
        <v>372</v>
      </c>
    </row>
    <row r="76" spans="1:30" x14ac:dyDescent="0.3">
      <c r="B76" t="s">
        <v>373</v>
      </c>
      <c r="J76" s="7"/>
      <c r="K76" t="s">
        <v>98</v>
      </c>
      <c r="L76" t="s">
        <v>98</v>
      </c>
      <c r="O76" s="5"/>
      <c r="AC76">
        <f t="shared" ref="AC76:AC77" si="6">IF(J76="",0,IF(J76="ja",1,2))</f>
        <v>0</v>
      </c>
    </row>
    <row r="77" spans="1:30" ht="13.8" thickBot="1" x14ac:dyDescent="0.35">
      <c r="B77" t="s">
        <v>374</v>
      </c>
      <c r="J77" s="7"/>
      <c r="K77" t="s">
        <v>98</v>
      </c>
      <c r="L77" t="s">
        <v>98</v>
      </c>
      <c r="O77" s="6"/>
      <c r="AC77">
        <f t="shared" si="6"/>
        <v>0</v>
      </c>
    </row>
    <row r="78" spans="1:30" x14ac:dyDescent="0.3">
      <c r="C78" t="s">
        <v>375</v>
      </c>
    </row>
    <row r="79" spans="1:30" ht="13.8" thickBot="1" x14ac:dyDescent="0.35">
      <c r="A79" s="66" t="s">
        <v>376</v>
      </c>
      <c r="B79" s="143"/>
      <c r="C79" s="66"/>
    </row>
    <row r="80" spans="1:30" x14ac:dyDescent="0.3">
      <c r="A80" s="66"/>
      <c r="B80" s="66" t="s">
        <v>377</v>
      </c>
      <c r="J80" s="40"/>
      <c r="K80" s="7"/>
      <c r="O80" s="5"/>
      <c r="Q80" s="54" t="s">
        <v>546</v>
      </c>
      <c r="R80" s="55"/>
      <c r="S80" s="55"/>
      <c r="T80" s="55"/>
      <c r="U80" s="55"/>
      <c r="V80" s="55"/>
      <c r="W80" s="55"/>
      <c r="X80" s="55"/>
      <c r="Y80" s="56"/>
      <c r="AC80">
        <f>IF(OR(J80="",K80=""),0,IF(J80&lt;K80,2,1))</f>
        <v>0</v>
      </c>
    </row>
    <row r="81" spans="1:29" x14ac:dyDescent="0.3">
      <c r="A81" s="66"/>
      <c r="B81" s="66" t="s">
        <v>378</v>
      </c>
      <c r="J81" s="40"/>
      <c r="K81" s="7"/>
      <c r="M81">
        <v>100</v>
      </c>
      <c r="N81" s="23"/>
      <c r="O81" s="8"/>
      <c r="Q81" s="57" t="s">
        <v>547</v>
      </c>
      <c r="R81" s="58"/>
      <c r="S81" s="58"/>
      <c r="T81" s="58"/>
      <c r="U81" s="58"/>
      <c r="V81" s="58"/>
      <c r="W81" s="58"/>
      <c r="X81" s="58"/>
      <c r="Y81" s="59"/>
      <c r="AB81">
        <f>IF(OR(K81="",J81=""),0,IF(OR(AND(K81&gt;L81,K81&lt;=M81,J81&gt;L81,J81&lt;=M81),AND(K81&lt;L81,J81&lt;L81),AND(K81&gt;M81,J81&gt;M81)),2,1))</f>
        <v>0</v>
      </c>
    </row>
    <row r="82" spans="1:29" x14ac:dyDescent="0.3">
      <c r="A82" s="66"/>
      <c r="B82" s="66" t="s">
        <v>379</v>
      </c>
      <c r="J82" s="7"/>
      <c r="O82" s="8"/>
      <c r="Q82" s="57" t="s">
        <v>548</v>
      </c>
      <c r="R82" s="58"/>
      <c r="S82" s="58"/>
      <c r="T82" s="58"/>
      <c r="U82" s="58"/>
      <c r="V82" s="58"/>
      <c r="W82" s="58"/>
      <c r="X82" s="58"/>
      <c r="Y82" s="59"/>
      <c r="AC82">
        <f>IF(J82="",0,IF(J82="ja",1,2))</f>
        <v>0</v>
      </c>
    </row>
    <row r="83" spans="1:29" x14ac:dyDescent="0.3">
      <c r="A83" s="66"/>
      <c r="B83" s="66" t="s">
        <v>380</v>
      </c>
      <c r="J83" s="7"/>
      <c r="O83" s="8"/>
      <c r="Q83" s="57" t="s">
        <v>549</v>
      </c>
      <c r="R83" s="58"/>
      <c r="S83" s="58"/>
      <c r="T83" s="58"/>
      <c r="U83" s="58"/>
      <c r="V83" s="58"/>
      <c r="W83" s="58"/>
      <c r="X83" s="58"/>
      <c r="Y83" s="59"/>
      <c r="AC83">
        <f>IF(J83="",0,IF(J83="ja",1,2))</f>
        <v>0</v>
      </c>
    </row>
    <row r="84" spans="1:29" ht="13.8" thickBot="1" x14ac:dyDescent="0.35">
      <c r="A84" s="66"/>
      <c r="B84" s="66" t="s">
        <v>381</v>
      </c>
      <c r="J84" s="7"/>
      <c r="O84" s="6"/>
      <c r="Q84" s="57" t="s">
        <v>550</v>
      </c>
      <c r="R84" s="58"/>
      <c r="S84" s="58"/>
      <c r="T84" s="58"/>
      <c r="U84" s="58"/>
      <c r="V84" s="58"/>
      <c r="W84" s="58"/>
      <c r="X84" s="58"/>
      <c r="Y84" s="59"/>
      <c r="AC84">
        <f t="shared" si="5"/>
        <v>0</v>
      </c>
    </row>
    <row r="85" spans="1:29" x14ac:dyDescent="0.3">
      <c r="B85" s="23"/>
      <c r="Q85" s="67" t="s">
        <v>583</v>
      </c>
      <c r="R85" s="61"/>
      <c r="S85" s="61"/>
      <c r="T85" s="61"/>
      <c r="U85" s="61"/>
      <c r="V85" s="61"/>
      <c r="W85" s="61"/>
      <c r="X85" s="61"/>
      <c r="Y85" s="62"/>
    </row>
    <row r="88" spans="1:29" s="25" customFormat="1" ht="13.8" thickBot="1" x14ac:dyDescent="0.35">
      <c r="A88" s="24" t="s">
        <v>62</v>
      </c>
      <c r="O88" s="26"/>
      <c r="AA88" s="27"/>
    </row>
    <row r="89" spans="1:29" x14ac:dyDescent="0.3">
      <c r="A89" s="1" t="s">
        <v>325</v>
      </c>
      <c r="N89" s="5" t="str">
        <f>IF(AA51=1,"Niet inlaten",IF(AA51=2,"Inlaat is geen probleem",IF(AA51=3,"Aandachtspunt","")))</f>
        <v/>
      </c>
      <c r="Q89" s="12" t="s">
        <v>209</v>
      </c>
      <c r="R89" s="13"/>
      <c r="S89" s="13"/>
      <c r="T89" s="14"/>
      <c r="V89" s="54" t="s">
        <v>382</v>
      </c>
      <c r="W89" s="55"/>
      <c r="X89" s="55"/>
      <c r="Y89" s="55"/>
      <c r="Z89" s="56"/>
      <c r="AB89" t="s">
        <v>330</v>
      </c>
    </row>
    <row r="90" spans="1:29" ht="13.8" thickBot="1" x14ac:dyDescent="0.35">
      <c r="A90" s="1" t="s">
        <v>339</v>
      </c>
      <c r="N90" s="85"/>
      <c r="Q90" s="15"/>
      <c r="R90" t="s">
        <v>330</v>
      </c>
      <c r="T90" s="16"/>
      <c r="V90" s="57" t="s">
        <v>383</v>
      </c>
      <c r="W90" s="58"/>
      <c r="X90" s="58"/>
      <c r="Y90" s="58"/>
      <c r="Z90" s="59"/>
      <c r="AB90" t="s">
        <v>333</v>
      </c>
    </row>
    <row r="91" spans="1:29" x14ac:dyDescent="0.3">
      <c r="A91" s="1"/>
      <c r="Q91" s="17"/>
      <c r="R91" t="s">
        <v>333</v>
      </c>
      <c r="T91" s="16"/>
      <c r="V91" s="57" t="s">
        <v>384</v>
      </c>
      <c r="W91" s="58"/>
      <c r="X91" s="58"/>
      <c r="Y91" s="58"/>
      <c r="Z91" s="59"/>
    </row>
    <row r="92" spans="1:29" ht="13.8" thickBot="1" x14ac:dyDescent="0.35">
      <c r="A92" s="1"/>
      <c r="Q92" s="18"/>
      <c r="R92" s="19" t="s">
        <v>335</v>
      </c>
      <c r="S92" s="19"/>
      <c r="T92" s="20"/>
      <c r="V92" s="57" t="s">
        <v>559</v>
      </c>
      <c r="W92" s="58"/>
      <c r="X92" s="58"/>
      <c r="Y92" s="58"/>
      <c r="Z92" s="59"/>
    </row>
    <row r="93" spans="1:29" s="81" customFormat="1" ht="13.8" thickBot="1" x14ac:dyDescent="0.35">
      <c r="A93" s="82"/>
      <c r="V93" s="146" t="s">
        <v>584</v>
      </c>
      <c r="W93" s="147"/>
      <c r="X93" s="147"/>
      <c r="Y93" s="147"/>
      <c r="Z93" s="148"/>
    </row>
    <row r="94" spans="1:29" ht="13.8" thickTop="1" x14ac:dyDescent="0.3">
      <c r="A94" s="1"/>
    </row>
    <row r="95" spans="1:29" s="25" customFormat="1" ht="13.8" thickBot="1" x14ac:dyDescent="0.35">
      <c r="A95" s="24" t="s">
        <v>63</v>
      </c>
      <c r="O95" s="26"/>
      <c r="AA95" s="27"/>
    </row>
    <row r="96" spans="1:29" ht="13.8" thickBot="1" x14ac:dyDescent="0.35">
      <c r="A96" t="s">
        <v>477</v>
      </c>
      <c r="N96" s="89"/>
      <c r="U96" s="54" t="s">
        <v>385</v>
      </c>
      <c r="V96" s="55"/>
      <c r="W96" s="55"/>
      <c r="X96" s="55"/>
      <c r="Y96" s="55"/>
      <c r="Z96" s="56"/>
      <c r="AB96" t="s">
        <v>263</v>
      </c>
    </row>
    <row r="97" spans="21:28" x14ac:dyDescent="0.3">
      <c r="U97" s="57" t="s">
        <v>386</v>
      </c>
      <c r="V97" s="58"/>
      <c r="W97" s="58"/>
      <c r="X97" s="58"/>
      <c r="Y97" s="58"/>
      <c r="Z97" s="59"/>
      <c r="AB97" t="s">
        <v>265</v>
      </c>
    </row>
    <row r="98" spans="21:28" x14ac:dyDescent="0.3">
      <c r="U98" s="57" t="s">
        <v>588</v>
      </c>
      <c r="V98" s="58"/>
      <c r="W98" s="58"/>
      <c r="X98" s="58"/>
      <c r="Y98" s="58"/>
      <c r="Z98" s="59"/>
      <c r="AB98" t="s">
        <v>268</v>
      </c>
    </row>
    <row r="99" spans="21:28" x14ac:dyDescent="0.3">
      <c r="U99" s="57" t="s">
        <v>589</v>
      </c>
      <c r="V99" s="58"/>
      <c r="W99" s="58"/>
      <c r="X99" s="58"/>
      <c r="Y99" s="58"/>
      <c r="Z99" s="59"/>
      <c r="AB99" t="s">
        <v>270</v>
      </c>
    </row>
    <row r="100" spans="21:28" x14ac:dyDescent="0.3">
      <c r="U100" s="80" t="s">
        <v>590</v>
      </c>
      <c r="V100" s="61"/>
      <c r="W100" s="61"/>
      <c r="X100" s="61"/>
      <c r="Y100" s="61"/>
      <c r="Z100" s="62"/>
    </row>
  </sheetData>
  <conditionalFormatting sqref="K38">
    <cfRule type="expression" dxfId="311" priority="4">
      <formula>$K$38="Geen reden om in te laten"</formula>
    </cfRule>
    <cfRule type="expression" dxfId="310" priority="5">
      <formula>$K$38="Mogelijke reden om in te laten"</formula>
    </cfRule>
    <cfRule type="expression" dxfId="309" priority="6">
      <formula>$K$38="Sterke reden om in te laten"</formula>
    </cfRule>
  </conditionalFormatting>
  <conditionalFormatting sqref="K39">
    <cfRule type="expression" dxfId="308" priority="1">
      <formula>$K$39="Geen reden om in te laten"</formula>
    </cfRule>
    <cfRule type="expression" dxfId="307" priority="2">
      <formula>$K$39="Mogelijke reden om in te laten"</formula>
    </cfRule>
    <cfRule type="expression" dxfId="306" priority="3">
      <formula>$K$39="Sterke reden om in te laten"</formula>
    </cfRule>
  </conditionalFormatting>
  <conditionalFormatting sqref="M6">
    <cfRule type="expression" dxfId="305" priority="92">
      <formula>$K$6="ja"</formula>
    </cfRule>
    <cfRule type="expression" dxfId="304" priority="93">
      <formula>$K$6="nee"</formula>
    </cfRule>
  </conditionalFormatting>
  <conditionalFormatting sqref="M7">
    <cfRule type="expression" dxfId="303" priority="90">
      <formula>$K$7="ja"</formula>
    </cfRule>
    <cfRule type="expression" dxfId="302" priority="91">
      <formula>$K$7="nee"</formula>
    </cfRule>
  </conditionalFormatting>
  <conditionalFormatting sqref="M10">
    <cfRule type="expression" dxfId="301" priority="88">
      <formula>$K$10="nee"</formula>
    </cfRule>
    <cfRule type="expression" dxfId="300" priority="89">
      <formula>$K$10="ja"</formula>
    </cfRule>
  </conditionalFormatting>
  <conditionalFormatting sqref="M11">
    <cfRule type="expression" dxfId="299" priority="86">
      <formula>$K$11="nee"</formula>
    </cfRule>
    <cfRule type="expression" dxfId="298" priority="87">
      <formula>$K$11="ja"</formula>
    </cfRule>
  </conditionalFormatting>
  <conditionalFormatting sqref="M12">
    <cfRule type="expression" dxfId="297" priority="84">
      <formula>$K$12="nee"</formula>
    </cfRule>
    <cfRule type="expression" dxfId="296" priority="85">
      <formula>$K$12="ja"</formula>
    </cfRule>
  </conditionalFormatting>
  <conditionalFormatting sqref="M13">
    <cfRule type="expression" dxfId="295" priority="82">
      <formula>$K$13="nee"</formula>
    </cfRule>
    <cfRule type="expression" dxfId="294" priority="83">
      <formula>$K$13="ja"</formula>
    </cfRule>
  </conditionalFormatting>
  <conditionalFormatting sqref="M14">
    <cfRule type="expression" dxfId="293" priority="80">
      <formula>$K$14="nee"</formula>
    </cfRule>
    <cfRule type="expression" dxfId="292" priority="81">
      <formula>$K$14="ja"</formula>
    </cfRule>
  </conditionalFormatting>
  <conditionalFormatting sqref="M17">
    <cfRule type="expression" dxfId="291" priority="94">
      <formula>$K$17="ja"</formula>
    </cfRule>
    <cfRule type="expression" dxfId="290" priority="95">
      <formula>$K$17="nee"</formula>
    </cfRule>
  </conditionalFormatting>
  <conditionalFormatting sqref="M19">
    <cfRule type="expression" dxfId="289" priority="96">
      <formula>$K$19="nee"</formula>
    </cfRule>
    <cfRule type="expression" dxfId="288" priority="97">
      <formula>$K$19="ja"</formula>
    </cfRule>
  </conditionalFormatting>
  <conditionalFormatting sqref="N51">
    <cfRule type="expression" dxfId="287" priority="62">
      <formula>$AA$51=3</formula>
    </cfRule>
    <cfRule type="expression" dxfId="286" priority="63">
      <formula>$AA$51=2</formula>
    </cfRule>
    <cfRule type="expression" dxfId="285" priority="64">
      <formula>$AA$51=1</formula>
    </cfRule>
  </conditionalFormatting>
  <conditionalFormatting sqref="N89">
    <cfRule type="expression" dxfId="284" priority="43">
      <formula>$AA$51=1</formula>
    </cfRule>
    <cfRule type="expression" dxfId="283" priority="44">
      <formula>$AA$51=2</formula>
    </cfRule>
    <cfRule type="expression" dxfId="282" priority="45">
      <formula>$AA$51=3</formula>
    </cfRule>
  </conditionalFormatting>
  <conditionalFormatting sqref="N90">
    <cfRule type="expression" dxfId="281" priority="46">
      <formula>$N$90=$AB$90</formula>
    </cfRule>
    <cfRule type="expression" dxfId="280" priority="47">
      <formula>$N$90=$AB$89</formula>
    </cfRule>
  </conditionalFormatting>
  <conditionalFormatting sqref="N96">
    <cfRule type="expression" dxfId="279" priority="53">
      <formula>$N$96=$AB$99</formula>
    </cfRule>
    <cfRule type="expression" dxfId="278" priority="54">
      <formula>$N$96=$AB$98</formula>
    </cfRule>
    <cfRule type="expression" dxfId="277" priority="55">
      <formula>$N$96=$AB$97</formula>
    </cfRule>
    <cfRule type="expression" dxfId="276" priority="56">
      <formula>$N$96=$AB$96</formula>
    </cfRule>
  </conditionalFormatting>
  <conditionalFormatting sqref="O57">
    <cfRule type="expression" dxfId="275" priority="134">
      <formula>$AB$57=1</formula>
    </cfRule>
    <cfRule type="expression" dxfId="274" priority="135">
      <formula>$AB$57=2</formula>
    </cfRule>
  </conditionalFormatting>
  <conditionalFormatting sqref="O58">
    <cfRule type="expression" dxfId="273" priority="114">
      <formula>$AB$58=2</formula>
    </cfRule>
    <cfRule type="expression" dxfId="272" priority="115">
      <formula>$AB$58=1</formula>
    </cfRule>
  </conditionalFormatting>
  <conditionalFormatting sqref="O59">
    <cfRule type="expression" dxfId="271" priority="132">
      <formula>$AB$59=2</formula>
    </cfRule>
    <cfRule type="expression" dxfId="270" priority="133">
      <formula>$AB$59=1</formula>
    </cfRule>
  </conditionalFormatting>
  <conditionalFormatting sqref="O62">
    <cfRule type="expression" dxfId="269" priority="130">
      <formula>$AB$62=2</formula>
    </cfRule>
    <cfRule type="expression" dxfId="268" priority="131">
      <formula>$AB$62=1</formula>
    </cfRule>
  </conditionalFormatting>
  <conditionalFormatting sqref="O63">
    <cfRule type="expression" dxfId="267" priority="128">
      <formula>$AB$63=2</formula>
    </cfRule>
    <cfRule type="expression" dxfId="266" priority="129">
      <formula>$AB$63=1</formula>
    </cfRule>
  </conditionalFormatting>
  <conditionalFormatting sqref="O64">
    <cfRule type="expression" dxfId="265" priority="126">
      <formula>$AB$64=2</formula>
    </cfRule>
    <cfRule type="expression" dxfId="264" priority="127">
      <formula>$AB$64=1</formula>
    </cfRule>
  </conditionalFormatting>
  <conditionalFormatting sqref="O65">
    <cfRule type="expression" dxfId="263" priority="112">
      <formula>$AB$65=2</formula>
    </cfRule>
    <cfRule type="expression" dxfId="262" priority="113">
      <formula>$AB$65=1</formula>
    </cfRule>
  </conditionalFormatting>
  <conditionalFormatting sqref="O66">
    <cfRule type="expression" dxfId="261" priority="110">
      <formula>$AB$66=2</formula>
    </cfRule>
    <cfRule type="expression" dxfId="260" priority="111">
      <formula>$AB$66=1</formula>
    </cfRule>
  </conditionalFormatting>
  <conditionalFormatting sqref="O67">
    <cfRule type="expression" dxfId="259" priority="108">
      <formula>$AB$67=2</formula>
    </cfRule>
    <cfRule type="expression" dxfId="258" priority="109">
      <formula>$AB$67=1</formula>
    </cfRule>
  </conditionalFormatting>
  <conditionalFormatting sqref="O73">
    <cfRule type="expression" dxfId="257" priority="136">
      <formula>$AC$73=2</formula>
    </cfRule>
    <cfRule type="expression" dxfId="256" priority="137">
      <formula>$AC$73=1</formula>
    </cfRule>
  </conditionalFormatting>
  <conditionalFormatting sqref="O76">
    <cfRule type="expression" dxfId="255" priority="39">
      <formula>$AC$76=2</formula>
    </cfRule>
    <cfRule type="expression" dxfId="254" priority="40">
      <formula>$AC$76=1</formula>
    </cfRule>
  </conditionalFormatting>
  <conditionalFormatting sqref="O77">
    <cfRule type="expression" dxfId="253" priority="41">
      <formula>$AC$77=2</formula>
    </cfRule>
    <cfRule type="expression" dxfId="252" priority="42">
      <formula>$AC$77=1</formula>
    </cfRule>
  </conditionalFormatting>
  <conditionalFormatting sqref="O80">
    <cfRule type="expression" dxfId="251" priority="124">
      <formula>$AC$80=2</formula>
    </cfRule>
    <cfRule type="expression" dxfId="250" priority="125">
      <formula>$AC$80=1</formula>
    </cfRule>
  </conditionalFormatting>
  <conditionalFormatting sqref="O81">
    <cfRule type="expression" dxfId="249" priority="106">
      <formula>$AB$81=2</formula>
    </cfRule>
    <cfRule type="expression" dxfId="248" priority="107">
      <formula>$AB$81=1</formula>
    </cfRule>
  </conditionalFormatting>
  <conditionalFormatting sqref="O82">
    <cfRule type="expression" dxfId="247" priority="122">
      <formula>$AC$82=2</formula>
    </cfRule>
    <cfRule type="expression" dxfId="246" priority="123">
      <formula>$AC$82=1</formula>
    </cfRule>
  </conditionalFormatting>
  <conditionalFormatting sqref="O83">
    <cfRule type="expression" dxfId="245" priority="120">
      <formula>$AC$83=2</formula>
    </cfRule>
    <cfRule type="expression" dxfId="244" priority="121">
      <formula>$AC$83=1</formula>
    </cfRule>
  </conditionalFormatting>
  <conditionalFormatting sqref="O84">
    <cfRule type="expression" dxfId="243" priority="118">
      <formula>$AC$84=2</formula>
    </cfRule>
    <cfRule type="expression" dxfId="242" priority="119">
      <formula>$AC$84=1</formula>
    </cfRule>
  </conditionalFormatting>
  <conditionalFormatting sqref="Q57">
    <cfRule type="expression" dxfId="241" priority="37">
      <formula>$Q$57="voldoet niet"</formula>
    </cfRule>
    <cfRule type="expression" dxfId="240" priority="38">
      <formula>$Q$57="voldoet"</formula>
    </cfRule>
  </conditionalFormatting>
  <conditionalFormatting sqref="Q58">
    <cfRule type="expression" dxfId="239" priority="35">
      <formula>$Q$58="voldoet niet"</formula>
    </cfRule>
    <cfRule type="expression" dxfId="238" priority="36">
      <formula>$Q$58="voldoet"</formula>
    </cfRule>
  </conditionalFormatting>
  <conditionalFormatting sqref="Q59">
    <cfRule type="expression" dxfId="237" priority="33">
      <formula>$Q$59="voldoet niet"</formula>
    </cfRule>
    <cfRule type="expression" dxfId="236" priority="34">
      <formula>$Q$59="voldoet"</formula>
    </cfRule>
  </conditionalFormatting>
  <conditionalFormatting sqref="Q62">
    <cfRule type="expression" dxfId="235" priority="31">
      <formula>$Q$62="voldoet niet"</formula>
    </cfRule>
    <cfRule type="expression" dxfId="234" priority="32">
      <formula>$Q$62="voldoet"</formula>
    </cfRule>
  </conditionalFormatting>
  <conditionalFormatting sqref="Q63">
    <cfRule type="expression" dxfId="233" priority="29">
      <formula>$Q$63="voldoet niet"</formula>
    </cfRule>
    <cfRule type="expression" dxfId="232" priority="30">
      <formula>$Q$63="voldoet"</formula>
    </cfRule>
  </conditionalFormatting>
  <conditionalFormatting sqref="Q64">
    <cfRule type="expression" dxfId="231" priority="27">
      <formula>$Q$64="voldoet niet"</formula>
    </cfRule>
    <cfRule type="expression" dxfId="230" priority="28">
      <formula>$Q$64="voldoet"</formula>
    </cfRule>
  </conditionalFormatting>
  <conditionalFormatting sqref="Q65">
    <cfRule type="expression" dxfId="229" priority="25">
      <formula>$Q$65="voldoet niet"</formula>
    </cfRule>
    <cfRule type="expression" dxfId="228" priority="26">
      <formula>$Q$65="voldoet"</formula>
    </cfRule>
  </conditionalFormatting>
  <conditionalFormatting sqref="Q66">
    <cfRule type="expression" dxfId="227" priority="23">
      <formula>$Q$66="voldoet niet"</formula>
    </cfRule>
    <cfRule type="expression" dxfId="226" priority="24">
      <formula>$Q$66="voldoet"</formula>
    </cfRule>
  </conditionalFormatting>
  <conditionalFormatting sqref="Q67">
    <cfRule type="expression" dxfId="225" priority="21">
      <formula>$Q$67="voldoet niet"</formula>
    </cfRule>
    <cfRule type="expression" dxfId="224" priority="22">
      <formula>$Q$67="voldoet"</formula>
    </cfRule>
  </conditionalFormatting>
  <conditionalFormatting sqref="Q70">
    <cfRule type="expression" dxfId="223" priority="19">
      <formula>$Q$70="voldoet niet"</formula>
    </cfRule>
    <cfRule type="expression" dxfId="222" priority="20">
      <formula>$Q$70="voldoet"</formula>
    </cfRule>
  </conditionalFormatting>
  <conditionalFormatting sqref="R62">
    <cfRule type="expression" dxfId="221" priority="17">
      <formula>$R$62="voldoet niet"</formula>
    </cfRule>
    <cfRule type="expression" dxfId="220" priority="18">
      <formula>$R$62="voldoet"</formula>
    </cfRule>
  </conditionalFormatting>
  <conditionalFormatting sqref="R63">
    <cfRule type="expression" dxfId="219" priority="15">
      <formula>$R$63="voldoet niet"</formula>
    </cfRule>
    <cfRule type="expression" dxfId="218" priority="16">
      <formula>$R$63="voldoet"</formula>
    </cfRule>
  </conditionalFormatting>
  <conditionalFormatting sqref="R64">
    <cfRule type="expression" dxfId="217" priority="13">
      <formula>$R$64="voldoet niet"</formula>
    </cfRule>
    <cfRule type="expression" dxfId="216" priority="14">
      <formula>$R$64="voldoet"</formula>
    </cfRule>
  </conditionalFormatting>
  <conditionalFormatting sqref="R65">
    <cfRule type="expression" dxfId="215" priority="11">
      <formula>$R$65="voldoet niet"</formula>
    </cfRule>
    <cfRule type="expression" dxfId="214" priority="12">
      <formula>$R$65="voldoet"</formula>
    </cfRule>
  </conditionalFormatting>
  <conditionalFormatting sqref="R66">
    <cfRule type="expression" dxfId="213" priority="9">
      <formula>$R$66="voldoet niet"</formula>
    </cfRule>
    <cfRule type="expression" dxfId="212" priority="10">
      <formula>$R$66="voldoet"</formula>
    </cfRule>
  </conditionalFormatting>
  <conditionalFormatting sqref="R67">
    <cfRule type="expression" dxfId="211" priority="7">
      <formula>$R$67="voldoet niet"</formula>
    </cfRule>
    <cfRule type="expression" dxfId="210" priority="8">
      <formula>$R$67="voldoet"</formula>
    </cfRule>
  </conditionalFormatting>
  <dataValidations count="9">
    <dataValidation type="list" errorStyle="warning" showErrorMessage="1" sqref="K19 K17 K10:K14 K6:K7 J82:J84 J73 J70 J76:J77 K22 K24:K34" xr:uid="{EFDE83B0-B808-425F-B2C1-20C4D8A4AFF8}">
      <formula1>$AA$6:$AA$7</formula1>
    </dataValidation>
    <dataValidation errorStyle="warning" showErrorMessage="1" sqref="K35 K18 K41:K43 K23" xr:uid="{B6B0E477-F06E-41F2-85F2-07D1528118DD}"/>
    <dataValidation type="list" allowBlank="1" showInputMessage="1" showErrorMessage="1" sqref="K47" xr:uid="{4F5C2BA6-F961-4113-AA1F-154FCB917DB1}">
      <formula1>$AC$45:$AC$49</formula1>
    </dataValidation>
    <dataValidation type="list" allowBlank="1" showInputMessage="1" showErrorMessage="1" sqref="K50" xr:uid="{9BE59107-63D8-4F72-8BBD-BADFBEDC5499}">
      <formula1>$AA$32:$AA$34</formula1>
    </dataValidation>
    <dataValidation type="list" allowBlank="1" showInputMessage="1" showErrorMessage="1" sqref="K48" xr:uid="{42EC74F5-BFDC-4B0D-A947-31556FC843E2}">
      <formula1>$AD$45:$AD$47</formula1>
    </dataValidation>
    <dataValidation type="list" errorStyle="warning" showErrorMessage="1" sqref="K46" xr:uid="{9310C6C5-5F0C-42A4-A627-E3DAFC5936CF}">
      <formula1>$AB$45:$AB$50</formula1>
    </dataValidation>
    <dataValidation type="list" allowBlank="1" showInputMessage="1" showErrorMessage="1" sqref="N96" xr:uid="{5BE647A0-BEA8-4C12-AEAB-88846749A7F9}">
      <formula1>$AB$96:$AB$99</formula1>
    </dataValidation>
    <dataValidation type="list" allowBlank="1" showInputMessage="1" showErrorMessage="1" sqref="N90" xr:uid="{8B4485B7-91DF-4D4A-80E6-18641A8E2907}">
      <formula1>$AB$89:$AB$90</formula1>
    </dataValidation>
    <dataValidation type="list" allowBlank="1" showInputMessage="1" showErrorMessage="1" sqref="K38:K39" xr:uid="{319E2448-9110-4314-B3EF-C9A5BF7A4529}">
      <formula1>$P$12:$P$14</formula1>
    </dataValidation>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411BF-14FD-4047-B7BE-BB782B233502}">
  <dimension ref="A1:AN100"/>
  <sheetViews>
    <sheetView workbookViewId="0"/>
  </sheetViews>
  <sheetFormatPr defaultRowHeight="13.2" x14ac:dyDescent="0.3"/>
  <cols>
    <col min="1" max="1" width="37.625" customWidth="1"/>
    <col min="9" max="9" width="11.125" customWidth="1"/>
    <col min="17" max="17" width="12.5" customWidth="1"/>
    <col min="18" max="18" width="12.125" customWidth="1"/>
    <col min="27" max="30" width="9" hidden="1" customWidth="1"/>
  </cols>
  <sheetData>
    <row r="1" spans="1:40" ht="19.2" x14ac:dyDescent="0.45">
      <c r="A1" s="36" t="s">
        <v>454</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3">
      <c r="A4" s="22" t="s">
        <v>276</v>
      </c>
    </row>
    <row r="5" spans="1:40" ht="13.8" thickBot="1" x14ac:dyDescent="0.35">
      <c r="A5" s="45" t="s">
        <v>426</v>
      </c>
      <c r="J5" s="21" t="s">
        <v>278</v>
      </c>
      <c r="M5" s="2" t="s">
        <v>279</v>
      </c>
    </row>
    <row r="6" spans="1:40" x14ac:dyDescent="0.3">
      <c r="A6" s="2" t="s">
        <v>411</v>
      </c>
      <c r="K6" s="4"/>
      <c r="M6" s="37"/>
      <c r="O6" s="54" t="s">
        <v>281</v>
      </c>
      <c r="P6" s="55"/>
      <c r="Q6" s="55"/>
      <c r="R6" s="55"/>
      <c r="S6" s="55"/>
      <c r="T6" s="55"/>
      <c r="U6" s="55"/>
      <c r="V6" s="55"/>
      <c r="W6" s="55"/>
      <c r="X6" s="55"/>
      <c r="Y6" s="56"/>
      <c r="AA6" t="s">
        <v>231</v>
      </c>
    </row>
    <row r="7" spans="1:40" ht="13.8" thickBot="1" x14ac:dyDescent="0.35">
      <c r="A7" s="2" t="s">
        <v>412</v>
      </c>
      <c r="K7" s="4"/>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45" t="s">
        <v>413</v>
      </c>
      <c r="O9" s="67" t="s">
        <v>491</v>
      </c>
      <c r="P9" s="61"/>
      <c r="Q9" s="61"/>
      <c r="R9" s="61"/>
      <c r="S9" s="61"/>
      <c r="T9" s="61"/>
      <c r="U9" s="61"/>
      <c r="V9" s="61"/>
      <c r="W9" s="61"/>
      <c r="X9" s="61"/>
      <c r="Y9" s="62"/>
    </row>
    <row r="10" spans="1:40" ht="13.8" thickBot="1" x14ac:dyDescent="0.35">
      <c r="A10" s="2" t="s">
        <v>517</v>
      </c>
      <c r="K10" s="7"/>
      <c r="M10" s="5"/>
    </row>
    <row r="11" spans="1:40" x14ac:dyDescent="0.3">
      <c r="A11" s="2" t="s">
        <v>518</v>
      </c>
      <c r="K11" s="7"/>
      <c r="M11" s="8"/>
      <c r="O11" s="12" t="s">
        <v>209</v>
      </c>
      <c r="P11" s="13"/>
      <c r="Q11" s="13"/>
      <c r="R11" s="13"/>
      <c r="S11" s="14"/>
    </row>
    <row r="12" spans="1:40" x14ac:dyDescent="0.3">
      <c r="A12" s="2" t="s">
        <v>519</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5" ht="13.8" thickBot="1" x14ac:dyDescent="0.35">
      <c r="A17" t="s">
        <v>439</v>
      </c>
      <c r="J17" s="1"/>
      <c r="K17" s="7"/>
      <c r="M17" s="9"/>
    </row>
    <row r="18" spans="1:25" ht="13.8" thickBot="1" x14ac:dyDescent="0.35"/>
    <row r="19" spans="1:25" ht="13.8" thickBot="1" x14ac:dyDescent="0.35">
      <c r="A19" t="s">
        <v>428</v>
      </c>
      <c r="K19" s="7"/>
      <c r="M19" s="9"/>
    </row>
    <row r="20" spans="1:25" x14ac:dyDescent="0.3">
      <c r="A20" s="1"/>
    </row>
    <row r="21" spans="1:25" s="10" customFormat="1" ht="13.8" thickBot="1" x14ac:dyDescent="0.35">
      <c r="A21" s="22" t="s">
        <v>298</v>
      </c>
    </row>
    <row r="22" spans="1:25" ht="13.8" thickBot="1" x14ac:dyDescent="0.35">
      <c r="A22" t="s">
        <v>300</v>
      </c>
      <c r="B22" t="s">
        <v>301</v>
      </c>
      <c r="K22" s="7"/>
      <c r="M22" s="9" t="str">
        <f>IF(K22="","",IF(K22="ja","Sterke / mogelijke reden om in te laten","Geen reden om in te laten"))</f>
        <v/>
      </c>
    </row>
    <row r="23" spans="1:25" ht="13.8" thickBot="1" x14ac:dyDescent="0.35">
      <c r="C23" t="s">
        <v>302</v>
      </c>
      <c r="M23" t="str">
        <f t="shared" ref="M23:M34" si="0">IF(K23="","",IF(K23="ja","Sterke / mogelijke reden om in te laten","Geen reden om in te laten"))</f>
        <v/>
      </c>
      <c r="Q23" s="54" t="s">
        <v>303</v>
      </c>
      <c r="R23" s="55"/>
      <c r="S23" s="55"/>
      <c r="T23" s="55"/>
      <c r="U23" s="55"/>
      <c r="V23" s="55"/>
      <c r="W23" s="55"/>
      <c r="X23" s="55"/>
      <c r="Y23" s="56"/>
    </row>
    <row r="24" spans="1:25" x14ac:dyDescent="0.3">
      <c r="B24" t="s">
        <v>528</v>
      </c>
      <c r="K24" s="7"/>
      <c r="M24" s="5" t="str">
        <f t="shared" si="0"/>
        <v/>
      </c>
      <c r="Q24" s="79" t="s">
        <v>305</v>
      </c>
      <c r="R24" s="58"/>
      <c r="S24" s="58"/>
      <c r="T24" s="58"/>
      <c r="U24" s="58"/>
      <c r="V24" s="58"/>
      <c r="W24" s="58"/>
      <c r="X24" s="58"/>
      <c r="Y24" s="59"/>
    </row>
    <row r="25" spans="1:25" x14ac:dyDescent="0.3">
      <c r="B25" t="s">
        <v>304</v>
      </c>
      <c r="K25" s="7"/>
      <c r="M25" s="8" t="str">
        <f t="shared" si="0"/>
        <v/>
      </c>
      <c r="Q25" s="57" t="s">
        <v>308</v>
      </c>
      <c r="R25" s="58"/>
      <c r="S25" s="58"/>
      <c r="T25" s="58"/>
      <c r="U25" s="58"/>
      <c r="V25" s="58"/>
      <c r="W25" s="58"/>
      <c r="X25" s="58"/>
      <c r="Y25" s="59"/>
    </row>
    <row r="26" spans="1:25" x14ac:dyDescent="0.3">
      <c r="B26" t="s">
        <v>307</v>
      </c>
      <c r="K26" s="7"/>
      <c r="M26" s="8" t="str">
        <f t="shared" si="0"/>
        <v/>
      </c>
      <c r="Q26" s="57" t="s">
        <v>311</v>
      </c>
      <c r="R26" s="58"/>
      <c r="S26" s="58"/>
      <c r="T26" s="58"/>
      <c r="U26" s="58"/>
      <c r="V26" s="58"/>
      <c r="W26" s="58"/>
      <c r="X26" s="58"/>
      <c r="Y26" s="59"/>
    </row>
    <row r="27" spans="1:25" x14ac:dyDescent="0.3">
      <c r="B27" t="s">
        <v>310</v>
      </c>
      <c r="K27" s="7"/>
      <c r="M27" s="8" t="str">
        <f t="shared" si="0"/>
        <v/>
      </c>
      <c r="Q27" s="67" t="s">
        <v>313</v>
      </c>
      <c r="R27" s="61"/>
      <c r="S27" s="61"/>
      <c r="T27" s="61"/>
      <c r="U27" s="61"/>
      <c r="V27" s="61"/>
      <c r="W27" s="61"/>
      <c r="X27" s="61"/>
      <c r="Y27" s="62"/>
    </row>
    <row r="28" spans="1:25" x14ac:dyDescent="0.3">
      <c r="B28" t="s">
        <v>529</v>
      </c>
      <c r="K28" s="7"/>
      <c r="M28" s="8" t="str">
        <f t="shared" si="0"/>
        <v/>
      </c>
    </row>
    <row r="29" spans="1:25" x14ac:dyDescent="0.3">
      <c r="B29" t="s">
        <v>312</v>
      </c>
      <c r="K29" s="7"/>
      <c r="M29" s="8" t="str">
        <f t="shared" si="0"/>
        <v/>
      </c>
    </row>
    <row r="30" spans="1:25" x14ac:dyDescent="0.3">
      <c r="B30" t="s">
        <v>314</v>
      </c>
      <c r="K30" s="7"/>
      <c r="M30" s="8" t="str">
        <f t="shared" si="0"/>
        <v/>
      </c>
    </row>
    <row r="31" spans="1:25" x14ac:dyDescent="0.3">
      <c r="B31" t="s">
        <v>315</v>
      </c>
      <c r="K31" s="7"/>
      <c r="M31" s="8" t="str">
        <f t="shared" si="0"/>
        <v/>
      </c>
    </row>
    <row r="32" spans="1:25" x14ac:dyDescent="0.3">
      <c r="B32" t="s">
        <v>316</v>
      </c>
      <c r="K32" s="7"/>
      <c r="M32" s="8" t="str">
        <f t="shared" si="0"/>
        <v/>
      </c>
    </row>
    <row r="33" spans="1:30" x14ac:dyDescent="0.3">
      <c r="B33" t="s">
        <v>318</v>
      </c>
      <c r="K33" s="7"/>
      <c r="M33" s="8" t="str">
        <f t="shared" si="0"/>
        <v/>
      </c>
    </row>
    <row r="34" spans="1:30" ht="13.8" thickBot="1" x14ac:dyDescent="0.35">
      <c r="B34" t="s">
        <v>320</v>
      </c>
      <c r="K34" s="7"/>
      <c r="M34" s="6" t="str">
        <f t="shared" si="0"/>
        <v/>
      </c>
    </row>
    <row r="37" spans="1:30" s="25" customFormat="1" ht="13.8" thickBot="1" x14ac:dyDescent="0.35">
      <c r="A37" s="24" t="s">
        <v>38</v>
      </c>
      <c r="M37" s="26"/>
      <c r="AA37" s="27"/>
    </row>
    <row r="38" spans="1:30" x14ac:dyDescent="0.3">
      <c r="A38" s="1" t="s">
        <v>276</v>
      </c>
      <c r="K38" s="84"/>
      <c r="M38" s="2"/>
      <c r="O38" s="54" t="s">
        <v>578</v>
      </c>
      <c r="P38" s="55"/>
      <c r="Q38" s="55"/>
      <c r="R38" s="55"/>
      <c r="S38" s="55"/>
      <c r="T38" s="55"/>
      <c r="U38" s="55"/>
      <c r="V38" s="55"/>
      <c r="W38" s="55"/>
      <c r="X38" s="55"/>
      <c r="Y38" s="56"/>
      <c r="AA38" s="78"/>
    </row>
    <row r="39" spans="1:30" ht="13.8" thickBot="1" x14ac:dyDescent="0.35">
      <c r="A39" s="1" t="s">
        <v>298</v>
      </c>
      <c r="K39" s="85"/>
      <c r="M39" s="2"/>
      <c r="O39" s="57" t="s">
        <v>322</v>
      </c>
      <c r="P39" s="58"/>
      <c r="Q39" s="58"/>
      <c r="R39" s="58"/>
      <c r="S39" s="58"/>
      <c r="T39" s="58"/>
      <c r="U39" s="58"/>
      <c r="V39" s="58"/>
      <c r="W39" s="58"/>
      <c r="X39" s="58"/>
      <c r="Y39" s="59"/>
      <c r="AA39" s="78"/>
    </row>
    <row r="40" spans="1:30" x14ac:dyDescent="0.3">
      <c r="A40" s="1"/>
      <c r="M40" s="2"/>
      <c r="O40" s="57" t="s">
        <v>323</v>
      </c>
      <c r="P40" s="58"/>
      <c r="Q40" s="58"/>
      <c r="R40" s="58"/>
      <c r="S40" s="58"/>
      <c r="T40" s="58"/>
      <c r="U40" s="58"/>
      <c r="V40" s="58"/>
      <c r="W40" s="58"/>
      <c r="X40" s="58"/>
      <c r="Y40" s="59"/>
      <c r="AA40" s="78"/>
    </row>
    <row r="41" spans="1:30" x14ac:dyDescent="0.3">
      <c r="O41" s="79" t="s">
        <v>324</v>
      </c>
      <c r="P41" s="58"/>
      <c r="Q41" s="58"/>
      <c r="R41" s="58"/>
      <c r="S41" s="58"/>
      <c r="T41" s="58"/>
      <c r="U41" s="58"/>
      <c r="V41" s="58"/>
      <c r="W41" s="58"/>
      <c r="X41" s="58"/>
      <c r="Y41" s="59"/>
    </row>
    <row r="42" spans="1:30" s="81" customFormat="1" ht="13.8" thickBot="1" x14ac:dyDescent="0.35">
      <c r="O42" s="146" t="s">
        <v>579</v>
      </c>
      <c r="P42" s="147"/>
      <c r="Q42" s="147"/>
      <c r="R42" s="147"/>
      <c r="S42" s="147"/>
      <c r="T42" s="147"/>
      <c r="U42" s="147"/>
      <c r="V42" s="147"/>
      <c r="W42" s="147"/>
      <c r="X42" s="147"/>
      <c r="Y42" s="148"/>
    </row>
    <row r="43" spans="1:30" ht="13.8" thickTop="1" x14ac:dyDescent="0.3"/>
    <row r="44" spans="1:30" s="10" customFormat="1" x14ac:dyDescent="0.3">
      <c r="A44" s="22" t="s">
        <v>325</v>
      </c>
      <c r="N44" s="11"/>
    </row>
    <row r="45" spans="1:30" ht="13.8" thickBot="1" x14ac:dyDescent="0.35">
      <c r="A45" s="1"/>
      <c r="J45" s="21" t="s">
        <v>278</v>
      </c>
      <c r="N45" s="2"/>
      <c r="AB45" t="s">
        <v>326</v>
      </c>
      <c r="AC45" t="s">
        <v>292</v>
      </c>
      <c r="AD45" t="s">
        <v>317</v>
      </c>
    </row>
    <row r="46" spans="1:30"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c r="AC46" t="s">
        <v>294</v>
      </c>
      <c r="AD46" t="s">
        <v>319</v>
      </c>
    </row>
    <row r="47" spans="1:30" x14ac:dyDescent="0.3">
      <c r="A47" t="s">
        <v>329</v>
      </c>
      <c r="K47" s="7"/>
      <c r="M47" s="67" t="s">
        <v>491</v>
      </c>
      <c r="N47" s="61"/>
      <c r="O47" s="62"/>
      <c r="Q47" s="34"/>
      <c r="R47" s="15"/>
      <c r="S47" t="s">
        <v>330</v>
      </c>
      <c r="U47" s="16"/>
      <c r="AA47">
        <f>IF(K47="nooit",1,IF(K47="incidenteel",2,IF(K47="regelmatig",3,IF(K47="vaak",4,IF(K47="doorspoelen",5,0)))))</f>
        <v>0</v>
      </c>
      <c r="AB47" t="s">
        <v>331</v>
      </c>
      <c r="AC47" t="s">
        <v>296</v>
      </c>
      <c r="AD47" t="s">
        <v>321</v>
      </c>
    </row>
    <row r="48" spans="1:30" x14ac:dyDescent="0.3">
      <c r="A48" t="s">
        <v>332</v>
      </c>
      <c r="K48" s="7"/>
      <c r="R48" s="17"/>
      <c r="S48" t="s">
        <v>333</v>
      </c>
      <c r="U48" s="16"/>
      <c r="AA48">
        <f>IF(K48="neerslag",1,IF(K48="grondwater",2,IF(K48="inlaatwater",3,0)))</f>
        <v>0</v>
      </c>
      <c r="AB48" t="s">
        <v>334</v>
      </c>
      <c r="AC48" t="s">
        <v>297</v>
      </c>
    </row>
    <row r="49" spans="1:30" ht="13.8" thickBot="1" x14ac:dyDescent="0.35">
      <c r="N49" s="2"/>
      <c r="R49" s="18"/>
      <c r="S49" s="19" t="s">
        <v>335</v>
      </c>
      <c r="T49" s="19"/>
      <c r="U49" s="20"/>
      <c r="AB49" t="s">
        <v>336</v>
      </c>
      <c r="AC49" t="s">
        <v>299</v>
      </c>
    </row>
    <row r="50" spans="1:30" ht="13.8" thickBot="1" x14ac:dyDescent="0.35">
      <c r="N50" s="2" t="s">
        <v>337</v>
      </c>
      <c r="AB50" t="s">
        <v>338</v>
      </c>
    </row>
    <row r="51" spans="1:30" ht="13.8" thickBot="1" x14ac:dyDescent="0.35">
      <c r="N51" s="9"/>
      <c r="AA51">
        <f>IF(OR(OR(AA48=2,AA48=1),OR(AA47=1,AA47=2,AA47=3)),3,IF(OR(AA48=3,OR(AA47=5,AA47=4)),2,0))</f>
        <v>0</v>
      </c>
    </row>
    <row r="53" spans="1:30" s="10" customFormat="1" x14ac:dyDescent="0.3">
      <c r="A53" s="22" t="s">
        <v>339</v>
      </c>
    </row>
    <row r="54" spans="1:30" x14ac:dyDescent="0.3">
      <c r="A54" s="1"/>
      <c r="J54" s="21" t="s">
        <v>278</v>
      </c>
    </row>
    <row r="55" spans="1:30" ht="13.8" thickBot="1" x14ac:dyDescent="0.35">
      <c r="O55" s="2" t="s">
        <v>341</v>
      </c>
      <c r="Q55" s="2"/>
    </row>
    <row r="56" spans="1:30" ht="93" thickBot="1" x14ac:dyDescent="0.35">
      <c r="A56" t="s">
        <v>342</v>
      </c>
      <c r="J56" t="s">
        <v>392</v>
      </c>
      <c r="K56" t="s">
        <v>393</v>
      </c>
      <c r="L56" s="43" t="s">
        <v>629</v>
      </c>
      <c r="M56" s="43" t="s">
        <v>630</v>
      </c>
      <c r="O56" s="2" t="s">
        <v>345</v>
      </c>
      <c r="Q56" s="44" t="s">
        <v>429</v>
      </c>
      <c r="R56" s="44" t="s">
        <v>430</v>
      </c>
      <c r="S56" s="12" t="s">
        <v>209</v>
      </c>
      <c r="T56" s="13"/>
      <c r="U56" s="13"/>
      <c r="V56" s="14"/>
      <c r="AB56" t="s">
        <v>345</v>
      </c>
      <c r="AC56" s="43" t="s">
        <v>429</v>
      </c>
      <c r="AD56" s="43" t="s">
        <v>430</v>
      </c>
    </row>
    <row r="57" spans="1:30" x14ac:dyDescent="0.3">
      <c r="B57" t="s">
        <v>347</v>
      </c>
      <c r="J57" s="7"/>
      <c r="K57" s="7"/>
      <c r="L57">
        <v>0.1</v>
      </c>
      <c r="O57" s="5"/>
      <c r="Q57" s="10" t="str">
        <f>IF(AC57=0,"",IF(AC57=1,"voldoet niet",IF(AC57=2,"voldoet")))</f>
        <v/>
      </c>
      <c r="S57" s="15"/>
      <c r="T57" t="s">
        <v>330</v>
      </c>
      <c r="V57" s="16"/>
      <c r="AB57">
        <f>IF(OR(K57="",J57=""),0,IF(J57&lt;=K57,2,1))</f>
        <v>0</v>
      </c>
      <c r="AC57">
        <f>IF(OR(L57="",J57=""),0,IF(J57&lt;L57,2,1))</f>
        <v>0</v>
      </c>
    </row>
    <row r="58" spans="1:30" ht="13.8" thickBot="1" x14ac:dyDescent="0.35">
      <c r="B58" t="s">
        <v>431</v>
      </c>
      <c r="J58" s="7"/>
      <c r="K58" s="7"/>
      <c r="L58">
        <v>0.05</v>
      </c>
      <c r="O58" s="8"/>
      <c r="Q58" s="10" t="str">
        <f>IF(AC58=0,"",IF(AC58=1,"voldoet niet",IF(AC58=2,"voldoet")))</f>
        <v/>
      </c>
      <c r="S58" s="47"/>
      <c r="T58" s="19" t="s">
        <v>333</v>
      </c>
      <c r="U58" s="19"/>
      <c r="V58" s="20"/>
      <c r="AB58">
        <f>IF(OR(K58="",J58=""),0,IF(J58&lt;=K58,2,1))</f>
        <v>0</v>
      </c>
      <c r="AC58">
        <f>IF(OR(L58="",J58=""),0,IF(J58&lt;L58,2,1))</f>
        <v>0</v>
      </c>
    </row>
    <row r="59" spans="1:30" ht="13.8" thickBot="1" x14ac:dyDescent="0.35">
      <c r="B59" t="s">
        <v>348</v>
      </c>
      <c r="J59" s="7"/>
      <c r="K59" s="7"/>
      <c r="L59">
        <v>1</v>
      </c>
      <c r="O59" s="6"/>
      <c r="Q59" s="10" t="str">
        <f>IF(AC59=0,"",IF(AC59=1,"voldoet niet",IF(AC59=2,"voldoet")))</f>
        <v/>
      </c>
      <c r="AB59">
        <f>IF(OR(K59="",J59=""),0,IF(J59&lt;=K59,2,1))</f>
        <v>0</v>
      </c>
      <c r="AC59">
        <f>IF(OR(L59="",J59=""),0,IF(J59&lt;L59,2,1))</f>
        <v>0</v>
      </c>
    </row>
    <row r="60" spans="1:30" x14ac:dyDescent="0.3">
      <c r="S60" s="54" t="s">
        <v>432</v>
      </c>
      <c r="T60" s="55"/>
      <c r="U60" s="55"/>
      <c r="V60" s="55"/>
      <c r="W60" s="55"/>
      <c r="X60" s="55"/>
      <c r="Y60" s="55"/>
      <c r="Z60" s="56"/>
    </row>
    <row r="61" spans="1:30" ht="13.8" thickBot="1" x14ac:dyDescent="0.35">
      <c r="A61" t="s">
        <v>433</v>
      </c>
      <c r="S61" s="57" t="s">
        <v>434</v>
      </c>
      <c r="T61" s="58"/>
      <c r="U61" s="58"/>
      <c r="V61" s="58"/>
      <c r="W61" s="58"/>
      <c r="X61" s="58"/>
      <c r="Y61" s="58"/>
      <c r="Z61" s="59"/>
    </row>
    <row r="62" spans="1:30" x14ac:dyDescent="0.3">
      <c r="B62" t="s">
        <v>360</v>
      </c>
      <c r="J62" s="7"/>
      <c r="K62" s="7"/>
      <c r="L62">
        <v>50</v>
      </c>
      <c r="M62">
        <v>15</v>
      </c>
      <c r="O62" s="5"/>
      <c r="Q62" s="10" t="str">
        <f t="shared" ref="Q62:R70" si="1">IF(AC62=0,"",IF(AC62=1,"voldoet niet",IF(AC62=2,"voldoet")))</f>
        <v/>
      </c>
      <c r="R62" s="10" t="str">
        <f t="shared" si="1"/>
        <v/>
      </c>
      <c r="S62" s="57" t="s">
        <v>435</v>
      </c>
      <c r="T62" s="58"/>
      <c r="U62" s="58"/>
      <c r="V62" s="58"/>
      <c r="W62" s="58"/>
      <c r="X62" s="58"/>
      <c r="Y62" s="58"/>
      <c r="Z62" s="59"/>
      <c r="AB62">
        <f t="shared" ref="AB62:AB67" si="2">IF(OR(K62="",J62=""),0,IF(J62&lt;=K62,2,1))</f>
        <v>0</v>
      </c>
      <c r="AC62">
        <f>IF(OR(L62="",J62=""),0,IF(J62&lt;L62,2,1))</f>
        <v>0</v>
      </c>
      <c r="AD62">
        <f>IF(OR(M62="",J62=""),0,IF(J62&lt;M62,2,1))</f>
        <v>0</v>
      </c>
    </row>
    <row r="63" spans="1:30" x14ac:dyDescent="0.3">
      <c r="B63" t="s">
        <v>618</v>
      </c>
      <c r="J63" s="7"/>
      <c r="K63" s="7"/>
      <c r="L63">
        <v>500</v>
      </c>
      <c r="M63">
        <v>1600</v>
      </c>
      <c r="O63" s="8"/>
      <c r="Q63" s="10" t="str">
        <f t="shared" si="1"/>
        <v/>
      </c>
      <c r="R63" s="10" t="str">
        <f t="shared" si="1"/>
        <v/>
      </c>
      <c r="S63" s="57" t="s">
        <v>436</v>
      </c>
      <c r="T63" s="58"/>
      <c r="U63" s="58"/>
      <c r="V63" s="58"/>
      <c r="W63" s="58"/>
      <c r="X63" s="58"/>
      <c r="Y63" s="58"/>
      <c r="Z63" s="59"/>
      <c r="AB63">
        <f t="shared" si="2"/>
        <v>0</v>
      </c>
      <c r="AC63">
        <f t="shared" ref="AC63" si="3">IF(OR(L63="",J63=""),0,IF(J63&lt;L63,2,1))</f>
        <v>0</v>
      </c>
      <c r="AD63">
        <f t="shared" ref="AD63:AD67" si="4">IF(OR(M63="",J63=""),0,IF(J63&lt;M63,2,1))</f>
        <v>0</v>
      </c>
    </row>
    <row r="64" spans="1:30" x14ac:dyDescent="0.3">
      <c r="B64" t="s">
        <v>362</v>
      </c>
      <c r="J64" s="7"/>
      <c r="K64" s="7"/>
      <c r="L64">
        <v>300</v>
      </c>
      <c r="M64">
        <v>50</v>
      </c>
      <c r="O64" s="8"/>
      <c r="Q64" s="10" t="str">
        <f t="shared" si="1"/>
        <v/>
      </c>
      <c r="R64" s="10" t="str">
        <f t="shared" si="1"/>
        <v/>
      </c>
      <c r="S64" s="57" t="s">
        <v>582</v>
      </c>
      <c r="T64" s="58"/>
      <c r="U64" s="58"/>
      <c r="V64" s="58"/>
      <c r="W64" s="58"/>
      <c r="X64" s="58"/>
      <c r="Y64" s="58"/>
      <c r="Z64" s="59"/>
      <c r="AB64">
        <f t="shared" si="2"/>
        <v>0</v>
      </c>
      <c r="AC64">
        <f>IF(OR(L64="",J64=""),0,IF(J64&lt;L64,2,1))</f>
        <v>0</v>
      </c>
      <c r="AD64">
        <f t="shared" si="4"/>
        <v>0</v>
      </c>
    </row>
    <row r="65" spans="1:30" x14ac:dyDescent="0.3">
      <c r="B65" t="s">
        <v>354</v>
      </c>
      <c r="J65" s="7"/>
      <c r="K65" s="7"/>
      <c r="L65">
        <v>100</v>
      </c>
      <c r="M65">
        <v>100</v>
      </c>
      <c r="O65" s="8"/>
      <c r="Q65" s="10" t="str">
        <f t="shared" si="1"/>
        <v/>
      </c>
      <c r="R65" s="10" t="str">
        <f t="shared" si="1"/>
        <v/>
      </c>
      <c r="S65" s="57" t="s">
        <v>616</v>
      </c>
      <c r="T65" s="58"/>
      <c r="U65" s="58"/>
      <c r="V65" s="58"/>
      <c r="W65" s="58"/>
      <c r="X65" s="58"/>
      <c r="Y65" s="58"/>
      <c r="Z65" s="59"/>
      <c r="AB65">
        <f t="shared" si="2"/>
        <v>0</v>
      </c>
      <c r="AC65">
        <f>IF(OR(L65="",J65=""),0,IF(J65&lt;L65,2,1))</f>
        <v>0</v>
      </c>
      <c r="AD65">
        <f>IF(OR(M65="",J65=""),0,IF(J65&gt;M65,2,1))</f>
        <v>0</v>
      </c>
    </row>
    <row r="66" spans="1:30" x14ac:dyDescent="0.3">
      <c r="B66" t="s">
        <v>352</v>
      </c>
      <c r="J66" s="7"/>
      <c r="K66" s="7"/>
      <c r="L66">
        <v>8</v>
      </c>
      <c r="M66">
        <v>7</v>
      </c>
      <c r="O66" s="8"/>
      <c r="Q66" s="10" t="str">
        <f t="shared" si="1"/>
        <v/>
      </c>
      <c r="R66" s="10" t="str">
        <f t="shared" si="1"/>
        <v/>
      </c>
      <c r="S66" s="57" t="s">
        <v>626</v>
      </c>
      <c r="T66" s="58"/>
      <c r="U66" s="58"/>
      <c r="V66" s="58"/>
      <c r="W66" s="58"/>
      <c r="X66" s="58"/>
      <c r="Y66" s="58"/>
      <c r="Z66" s="59"/>
      <c r="AB66">
        <f t="shared" si="2"/>
        <v>0</v>
      </c>
      <c r="AC66">
        <f>IF(OR(L66="",J66=""),0,IF(J66&lt;L66,2,1))</f>
        <v>0</v>
      </c>
      <c r="AD66">
        <f>IF(OR(M66="",J66=""),0,IF(J66&gt;M66,2,1))</f>
        <v>0</v>
      </c>
    </row>
    <row r="67" spans="1:30" ht="13.8" thickBot="1" x14ac:dyDescent="0.35">
      <c r="B67" t="s">
        <v>437</v>
      </c>
      <c r="J67" s="7"/>
      <c r="K67" s="7"/>
      <c r="L67">
        <v>985</v>
      </c>
      <c r="M67">
        <v>4000</v>
      </c>
      <c r="O67" s="6"/>
      <c r="Q67" s="10" t="str">
        <f t="shared" si="1"/>
        <v/>
      </c>
      <c r="R67" s="10" t="str">
        <f t="shared" si="1"/>
        <v/>
      </c>
      <c r="S67" s="67" t="s">
        <v>617</v>
      </c>
      <c r="T67" s="61"/>
      <c r="U67" s="61"/>
      <c r="V67" s="61"/>
      <c r="W67" s="61"/>
      <c r="X67" s="61"/>
      <c r="Y67" s="61"/>
      <c r="Z67" s="62"/>
      <c r="AB67">
        <f t="shared" si="2"/>
        <v>0</v>
      </c>
      <c r="AC67">
        <f>IF(OR(L67="",J67=""),0,IF(J67&gt;L67,2,1))</f>
        <v>0</v>
      </c>
      <c r="AD67">
        <f t="shared" si="4"/>
        <v>0</v>
      </c>
    </row>
    <row r="69" spans="1:30" x14ac:dyDescent="0.3">
      <c r="A69" t="s">
        <v>366</v>
      </c>
    </row>
    <row r="70" spans="1:30" x14ac:dyDescent="0.3">
      <c r="B70" t="s">
        <v>367</v>
      </c>
      <c r="J70" s="7"/>
      <c r="K70" t="s">
        <v>98</v>
      </c>
      <c r="L70" t="s">
        <v>98</v>
      </c>
      <c r="Q70" s="10" t="str">
        <f t="shared" si="1"/>
        <v/>
      </c>
      <c r="AC70">
        <f>IF(J70="",0,IF(J70="ja",1,2))</f>
        <v>0</v>
      </c>
    </row>
    <row r="71" spans="1:30" x14ac:dyDescent="0.3">
      <c r="B71" s="2" t="s">
        <v>368</v>
      </c>
    </row>
    <row r="72" spans="1:30" ht="13.8" thickBot="1" x14ac:dyDescent="0.35">
      <c r="A72" t="s">
        <v>369</v>
      </c>
    </row>
    <row r="73" spans="1:30" ht="13.8" thickBot="1" x14ac:dyDescent="0.35">
      <c r="B73" t="s">
        <v>370</v>
      </c>
      <c r="J73" s="7"/>
      <c r="K73" t="s">
        <v>98</v>
      </c>
      <c r="L73" t="s">
        <v>98</v>
      </c>
      <c r="O73" s="9"/>
      <c r="AC73">
        <f t="shared" ref="AC73:AC84" si="5">IF(J73="",0,IF(J73="ja",1,2))</f>
        <v>0</v>
      </c>
    </row>
    <row r="74" spans="1:30" x14ac:dyDescent="0.3">
      <c r="B74" s="2" t="s">
        <v>371</v>
      </c>
    </row>
    <row r="75" spans="1:30" ht="13.8" thickBot="1" x14ac:dyDescent="0.35">
      <c r="A75" t="s">
        <v>372</v>
      </c>
    </row>
    <row r="76" spans="1:30" x14ac:dyDescent="0.3">
      <c r="B76" t="s">
        <v>373</v>
      </c>
      <c r="J76" s="7"/>
      <c r="K76" t="s">
        <v>98</v>
      </c>
      <c r="L76" t="s">
        <v>98</v>
      </c>
      <c r="O76" s="5"/>
      <c r="AC76">
        <f t="shared" si="5"/>
        <v>0</v>
      </c>
    </row>
    <row r="77" spans="1:30" ht="13.8" thickBot="1" x14ac:dyDescent="0.35">
      <c r="B77" t="s">
        <v>374</v>
      </c>
      <c r="J77" s="7"/>
      <c r="K77" t="s">
        <v>98</v>
      </c>
      <c r="L77" t="s">
        <v>98</v>
      </c>
      <c r="O77" s="6"/>
      <c r="AC77">
        <f t="shared" si="5"/>
        <v>0</v>
      </c>
    </row>
    <row r="78" spans="1:30" x14ac:dyDescent="0.3">
      <c r="C78" t="s">
        <v>375</v>
      </c>
    </row>
    <row r="79" spans="1:30" ht="13.8" thickBot="1" x14ac:dyDescent="0.35">
      <c r="A79" s="66" t="s">
        <v>376</v>
      </c>
      <c r="B79" s="143"/>
      <c r="C79" s="66"/>
    </row>
    <row r="80" spans="1:30" x14ac:dyDescent="0.3">
      <c r="A80" s="66"/>
      <c r="B80" s="66" t="s">
        <v>377</v>
      </c>
      <c r="J80" s="40"/>
      <c r="K80" s="7"/>
      <c r="O80" s="5"/>
      <c r="Q80" s="54" t="s">
        <v>546</v>
      </c>
      <c r="R80" s="55"/>
      <c r="S80" s="55"/>
      <c r="T80" s="55"/>
      <c r="U80" s="55"/>
      <c r="V80" s="55"/>
      <c r="W80" s="55"/>
      <c r="X80" s="55"/>
      <c r="Y80" s="56"/>
      <c r="AC80">
        <f>IF(OR(J80="",K80=""),0,IF(J80&lt;K80,2,1))</f>
        <v>0</v>
      </c>
    </row>
    <row r="81" spans="1:29" x14ac:dyDescent="0.3">
      <c r="A81" s="66"/>
      <c r="B81" s="66" t="s">
        <v>378</v>
      </c>
      <c r="J81" s="40"/>
      <c r="K81" s="7"/>
      <c r="M81">
        <v>100</v>
      </c>
      <c r="N81" s="23"/>
      <c r="O81" s="8"/>
      <c r="Q81" s="57" t="s">
        <v>547</v>
      </c>
      <c r="R81" s="58"/>
      <c r="S81" s="58"/>
      <c r="T81" s="58"/>
      <c r="U81" s="58"/>
      <c r="V81" s="58"/>
      <c r="W81" s="58"/>
      <c r="X81" s="58"/>
      <c r="Y81" s="59"/>
      <c r="AB81">
        <f>IF(OR(K81="",J81=""),0,IF(OR(AND(K81&gt;L81,K81&lt;=M81,J81&gt;L81,J81&lt;=M81),AND(K81&lt;L81,J81&lt;L81),AND(K81&gt;M81,J81&gt;M81)),2,1))</f>
        <v>0</v>
      </c>
    </row>
    <row r="82" spans="1:29" x14ac:dyDescent="0.3">
      <c r="A82" s="66"/>
      <c r="B82" s="66" t="s">
        <v>379</v>
      </c>
      <c r="J82" s="7"/>
      <c r="O82" s="8"/>
      <c r="Q82" s="57" t="s">
        <v>548</v>
      </c>
      <c r="R82" s="58"/>
      <c r="S82" s="58"/>
      <c r="T82" s="58"/>
      <c r="U82" s="58"/>
      <c r="V82" s="58"/>
      <c r="W82" s="58"/>
      <c r="X82" s="58"/>
      <c r="Y82" s="59"/>
      <c r="AC82">
        <f>IF(J82="",0,IF(J82="ja",1,2))</f>
        <v>0</v>
      </c>
    </row>
    <row r="83" spans="1:29" x14ac:dyDescent="0.3">
      <c r="A83" s="66"/>
      <c r="B83" s="66" t="s">
        <v>380</v>
      </c>
      <c r="J83" s="7"/>
      <c r="O83" s="8"/>
      <c r="Q83" s="57" t="s">
        <v>549</v>
      </c>
      <c r="R83" s="58"/>
      <c r="S83" s="58"/>
      <c r="T83" s="58"/>
      <c r="U83" s="58"/>
      <c r="V83" s="58"/>
      <c r="W83" s="58"/>
      <c r="X83" s="58"/>
      <c r="Y83" s="59"/>
      <c r="AC83">
        <f>IF(J83="",0,IF(J83="ja",1,2))</f>
        <v>0</v>
      </c>
    </row>
    <row r="84" spans="1:29" ht="13.8" thickBot="1" x14ac:dyDescent="0.35">
      <c r="A84" s="66"/>
      <c r="B84" s="66" t="s">
        <v>381</v>
      </c>
      <c r="J84" s="7"/>
      <c r="O84" s="6"/>
      <c r="Q84" s="57" t="s">
        <v>550</v>
      </c>
      <c r="R84" s="58"/>
      <c r="S84" s="58"/>
      <c r="T84" s="58"/>
      <c r="U84" s="58"/>
      <c r="V84" s="58"/>
      <c r="W84" s="58"/>
      <c r="X84" s="58"/>
      <c r="Y84" s="59"/>
      <c r="AC84">
        <f t="shared" si="5"/>
        <v>0</v>
      </c>
    </row>
    <row r="85" spans="1:29" x14ac:dyDescent="0.3">
      <c r="B85" s="23"/>
      <c r="Q85" s="67" t="s">
        <v>583</v>
      </c>
      <c r="R85" s="61"/>
      <c r="S85" s="61"/>
      <c r="T85" s="61"/>
      <c r="U85" s="61"/>
      <c r="V85" s="61"/>
      <c r="W85" s="61"/>
      <c r="X85" s="61"/>
      <c r="Y85" s="62"/>
    </row>
    <row r="88" spans="1:29" s="25" customFormat="1" ht="13.8" thickBot="1" x14ac:dyDescent="0.35">
      <c r="A88" s="24" t="s">
        <v>62</v>
      </c>
      <c r="O88" s="26"/>
      <c r="AA88" s="27"/>
    </row>
    <row r="89" spans="1:29" x14ac:dyDescent="0.3">
      <c r="A89" s="1" t="s">
        <v>325</v>
      </c>
      <c r="N89" s="5" t="str">
        <f>IF(AA51=1,"Niet inlaten",IF(AA51=2,"Inlaat is geen probleem",IF(AA51=3,"Aandachtspunt","")))</f>
        <v/>
      </c>
      <c r="Q89" s="12" t="s">
        <v>209</v>
      </c>
      <c r="R89" s="13"/>
      <c r="S89" s="13"/>
      <c r="T89" s="14"/>
      <c r="V89" s="54" t="s">
        <v>382</v>
      </c>
      <c r="W89" s="55"/>
      <c r="X89" s="55"/>
      <c r="Y89" s="55"/>
      <c r="Z89" s="56"/>
      <c r="AB89" t="s">
        <v>330</v>
      </c>
    </row>
    <row r="90" spans="1:29" ht="13.8" thickBot="1" x14ac:dyDescent="0.35">
      <c r="A90" s="1" t="s">
        <v>339</v>
      </c>
      <c r="N90" s="85"/>
      <c r="Q90" s="15"/>
      <c r="R90" t="s">
        <v>330</v>
      </c>
      <c r="T90" s="16"/>
      <c r="V90" s="57" t="s">
        <v>383</v>
      </c>
      <c r="W90" s="58"/>
      <c r="X90" s="58"/>
      <c r="Y90" s="58"/>
      <c r="Z90" s="59"/>
      <c r="AB90" t="s">
        <v>333</v>
      </c>
    </row>
    <row r="91" spans="1:29" x14ac:dyDescent="0.3">
      <c r="A91" s="1"/>
      <c r="Q91" s="17"/>
      <c r="R91" t="s">
        <v>333</v>
      </c>
      <c r="T91" s="16"/>
      <c r="V91" s="57" t="s">
        <v>384</v>
      </c>
      <c r="W91" s="58"/>
      <c r="X91" s="58"/>
      <c r="Y91" s="58"/>
      <c r="Z91" s="59"/>
    </row>
    <row r="92" spans="1:29" ht="13.8" thickBot="1" x14ac:dyDescent="0.35">
      <c r="A92" s="1"/>
      <c r="Q92" s="18"/>
      <c r="R92" s="19" t="s">
        <v>335</v>
      </c>
      <c r="S92" s="19"/>
      <c r="T92" s="20"/>
      <c r="V92" s="57" t="s">
        <v>559</v>
      </c>
      <c r="W92" s="58"/>
      <c r="X92" s="58"/>
      <c r="Y92" s="58"/>
      <c r="Z92" s="59"/>
    </row>
    <row r="93" spans="1:29" s="81" customFormat="1" ht="13.8" thickBot="1" x14ac:dyDescent="0.35">
      <c r="A93" s="82"/>
      <c r="V93" s="146" t="s">
        <v>584</v>
      </c>
      <c r="W93" s="147"/>
      <c r="X93" s="147"/>
      <c r="Y93" s="147"/>
      <c r="Z93" s="148"/>
    </row>
    <row r="94" spans="1:29" ht="13.8" thickTop="1" x14ac:dyDescent="0.3">
      <c r="A94" s="1"/>
    </row>
    <row r="95" spans="1:29" s="25" customFormat="1" ht="13.8" thickBot="1" x14ac:dyDescent="0.35">
      <c r="A95" s="24" t="s">
        <v>63</v>
      </c>
      <c r="O95" s="26"/>
      <c r="AA95" s="27"/>
    </row>
    <row r="96" spans="1:29" ht="13.8" thickBot="1" x14ac:dyDescent="0.35">
      <c r="A96" t="s">
        <v>477</v>
      </c>
      <c r="N96" s="89"/>
      <c r="U96" s="54" t="s">
        <v>385</v>
      </c>
      <c r="V96" s="55"/>
      <c r="W96" s="55"/>
      <c r="X96" s="55"/>
      <c r="Y96" s="55"/>
      <c r="Z96" s="56"/>
      <c r="AB96" t="s">
        <v>263</v>
      </c>
    </row>
    <row r="97" spans="21:28" x14ac:dyDescent="0.3">
      <c r="U97" s="57" t="s">
        <v>386</v>
      </c>
      <c r="V97" s="58"/>
      <c r="W97" s="58"/>
      <c r="X97" s="58"/>
      <c r="Y97" s="58"/>
      <c r="Z97" s="59"/>
      <c r="AB97" t="s">
        <v>265</v>
      </c>
    </row>
    <row r="98" spans="21:28" x14ac:dyDescent="0.3">
      <c r="U98" s="57" t="s">
        <v>588</v>
      </c>
      <c r="V98" s="58"/>
      <c r="W98" s="58"/>
      <c r="X98" s="58"/>
      <c r="Y98" s="58"/>
      <c r="Z98" s="59"/>
      <c r="AB98" t="s">
        <v>268</v>
      </c>
    </row>
    <row r="99" spans="21:28" x14ac:dyDescent="0.3">
      <c r="U99" s="57" t="s">
        <v>589</v>
      </c>
      <c r="V99" s="58"/>
      <c r="W99" s="58"/>
      <c r="X99" s="58"/>
      <c r="Y99" s="58"/>
      <c r="Z99" s="59"/>
      <c r="AB99" t="s">
        <v>270</v>
      </c>
    </row>
    <row r="100" spans="21:28" x14ac:dyDescent="0.3">
      <c r="U100" s="80" t="s">
        <v>590</v>
      </c>
      <c r="V100" s="61"/>
      <c r="W100" s="61"/>
      <c r="X100" s="61"/>
      <c r="Y100" s="61"/>
      <c r="Z100" s="62"/>
    </row>
  </sheetData>
  <conditionalFormatting sqref="K38">
    <cfRule type="expression" dxfId="209" priority="4">
      <formula>$K$38="Geen reden om in te laten"</formula>
    </cfRule>
    <cfRule type="expression" dxfId="208" priority="5">
      <formula>$K$38="Mogelijke reden om in te laten"</formula>
    </cfRule>
    <cfRule type="expression" dxfId="207" priority="6">
      <formula>$K$38="Sterke reden om in te laten"</formula>
    </cfRule>
  </conditionalFormatting>
  <conditionalFormatting sqref="K39">
    <cfRule type="expression" dxfId="206" priority="1">
      <formula>$K$39="Geen reden om in te laten"</formula>
    </cfRule>
    <cfRule type="expression" dxfId="205" priority="2">
      <formula>$K$39="Mogelijke reden om in te laten"</formula>
    </cfRule>
    <cfRule type="expression" dxfId="204" priority="3">
      <formula>$K$39="Sterke reden om in te laten"</formula>
    </cfRule>
  </conditionalFormatting>
  <conditionalFormatting sqref="M6">
    <cfRule type="expression" dxfId="203" priority="90">
      <formula>$K$6="ja"</formula>
    </cfRule>
    <cfRule type="expression" dxfId="202" priority="91">
      <formula>$K$6="nee"</formula>
    </cfRule>
  </conditionalFormatting>
  <conditionalFormatting sqref="M7">
    <cfRule type="expression" dxfId="201" priority="88">
      <formula>$K$7="ja"</formula>
    </cfRule>
    <cfRule type="expression" dxfId="200" priority="89">
      <formula>$K$7="nee"</formula>
    </cfRule>
  </conditionalFormatting>
  <conditionalFormatting sqref="M10">
    <cfRule type="expression" dxfId="199" priority="86">
      <formula>$K$10="nee"</formula>
    </cfRule>
    <cfRule type="expression" dxfId="198" priority="87">
      <formula>$K$10="ja"</formula>
    </cfRule>
  </conditionalFormatting>
  <conditionalFormatting sqref="M11">
    <cfRule type="expression" dxfId="197" priority="84">
      <formula>$K$11="nee"</formula>
    </cfRule>
    <cfRule type="expression" dxfId="196" priority="85">
      <formula>$K$11="ja"</formula>
    </cfRule>
  </conditionalFormatting>
  <conditionalFormatting sqref="M12">
    <cfRule type="expression" dxfId="195" priority="82">
      <formula>$K$12="nee"</formula>
    </cfRule>
    <cfRule type="expression" dxfId="194" priority="83">
      <formula>$K$12="ja"</formula>
    </cfRule>
  </conditionalFormatting>
  <conditionalFormatting sqref="M13">
    <cfRule type="expression" dxfId="193" priority="80">
      <formula>$K$13="nee"</formula>
    </cfRule>
    <cfRule type="expression" dxfId="192" priority="81">
      <formula>$K$13="ja"</formula>
    </cfRule>
  </conditionalFormatting>
  <conditionalFormatting sqref="M14">
    <cfRule type="expression" dxfId="191" priority="78">
      <formula>$K$14="nee"</formula>
    </cfRule>
    <cfRule type="expression" dxfId="190" priority="79">
      <formula>$K$14="ja"</formula>
    </cfRule>
  </conditionalFormatting>
  <conditionalFormatting sqref="M17">
    <cfRule type="expression" dxfId="189" priority="92">
      <formula>$K$17="ja"</formula>
    </cfRule>
    <cfRule type="expression" dxfId="188" priority="93">
      <formula>$K$17="nee"</formula>
    </cfRule>
  </conditionalFormatting>
  <conditionalFormatting sqref="M19">
    <cfRule type="expression" dxfId="187" priority="94">
      <formula>$K$19="nee"</formula>
    </cfRule>
    <cfRule type="expression" dxfId="186" priority="95">
      <formula>$K$19="ja"</formula>
    </cfRule>
  </conditionalFormatting>
  <conditionalFormatting sqref="N51">
    <cfRule type="expression" dxfId="185" priority="60">
      <formula>$AA$51=3</formula>
    </cfRule>
    <cfRule type="expression" dxfId="184" priority="61">
      <formula>$AA$51=2</formula>
    </cfRule>
    <cfRule type="expression" dxfId="183" priority="62">
      <formula>$AA$51=1</formula>
    </cfRule>
  </conditionalFormatting>
  <conditionalFormatting sqref="N89">
    <cfRule type="expression" dxfId="182" priority="41">
      <formula>$AA$51=1</formula>
    </cfRule>
    <cfRule type="expression" dxfId="181" priority="42">
      <formula>$AA$51=2</formula>
    </cfRule>
    <cfRule type="expression" dxfId="180" priority="43">
      <formula>$AA$51=3</formula>
    </cfRule>
  </conditionalFormatting>
  <conditionalFormatting sqref="N90">
    <cfRule type="expression" dxfId="179" priority="44">
      <formula>$N$90=$AB$90</formula>
    </cfRule>
    <cfRule type="expression" dxfId="178" priority="45">
      <formula>$N$90=$AB$89</formula>
    </cfRule>
  </conditionalFormatting>
  <conditionalFormatting sqref="N96">
    <cfRule type="expression" dxfId="177" priority="51">
      <formula>$N$96=$AB$99</formula>
    </cfRule>
    <cfRule type="expression" dxfId="176" priority="52">
      <formula>$N$96=$AB$98</formula>
    </cfRule>
    <cfRule type="expression" dxfId="175" priority="53">
      <formula>$N$96=$AB$97</formula>
    </cfRule>
    <cfRule type="expression" dxfId="174" priority="54">
      <formula>$N$96=$AB$96</formula>
    </cfRule>
  </conditionalFormatting>
  <conditionalFormatting sqref="O57">
    <cfRule type="expression" dxfId="173" priority="132">
      <formula>$AB$57=1</formula>
    </cfRule>
    <cfRule type="expression" dxfId="172" priority="133">
      <formula>$AB$57=2</formula>
    </cfRule>
  </conditionalFormatting>
  <conditionalFormatting sqref="O58">
    <cfRule type="expression" dxfId="171" priority="112">
      <formula>$AB$58=2</formula>
    </cfRule>
    <cfRule type="expression" dxfId="170" priority="113">
      <formula>$AB$58=1</formula>
    </cfRule>
  </conditionalFormatting>
  <conditionalFormatting sqref="O59">
    <cfRule type="expression" dxfId="169" priority="130">
      <formula>$AB$59=2</formula>
    </cfRule>
    <cfRule type="expression" dxfId="168" priority="131">
      <formula>$AB$59=1</formula>
    </cfRule>
  </conditionalFormatting>
  <conditionalFormatting sqref="O62">
    <cfRule type="expression" dxfId="167" priority="128">
      <formula>$AB$62=2</formula>
    </cfRule>
    <cfRule type="expression" dxfId="166" priority="129">
      <formula>$AB$62=1</formula>
    </cfRule>
  </conditionalFormatting>
  <conditionalFormatting sqref="O63">
    <cfRule type="expression" dxfId="165" priority="126">
      <formula>$AB$63=2</formula>
    </cfRule>
    <cfRule type="expression" dxfId="164" priority="127">
      <formula>$AB$63=1</formula>
    </cfRule>
  </conditionalFormatting>
  <conditionalFormatting sqref="O64">
    <cfRule type="expression" dxfId="163" priority="124">
      <formula>$AB$64=2</formula>
    </cfRule>
    <cfRule type="expression" dxfId="162" priority="125">
      <formula>$AB$64=1</formula>
    </cfRule>
  </conditionalFormatting>
  <conditionalFormatting sqref="O65">
    <cfRule type="expression" dxfId="161" priority="110">
      <formula>$AB$65=2</formula>
    </cfRule>
    <cfRule type="expression" dxfId="160" priority="111">
      <formula>$AB$65=1</formula>
    </cfRule>
  </conditionalFormatting>
  <conditionalFormatting sqref="O66">
    <cfRule type="expression" dxfId="159" priority="108">
      <formula>$AB$66=2</formula>
    </cfRule>
    <cfRule type="expression" dxfId="158" priority="109">
      <formula>$AB$66=1</formula>
    </cfRule>
  </conditionalFormatting>
  <conditionalFormatting sqref="O67">
    <cfRule type="expression" dxfId="157" priority="106">
      <formula>$AB$67=2</formula>
    </cfRule>
    <cfRule type="expression" dxfId="156" priority="107">
      <formula>$AB$67=1</formula>
    </cfRule>
  </conditionalFormatting>
  <conditionalFormatting sqref="O73">
    <cfRule type="expression" dxfId="155" priority="134">
      <formula>$AC$73=2</formula>
    </cfRule>
    <cfRule type="expression" dxfId="154" priority="135">
      <formula>$AC$73=1</formula>
    </cfRule>
  </conditionalFormatting>
  <conditionalFormatting sqref="O76">
    <cfRule type="expression" dxfId="153" priority="39">
      <formula>$AC$76=2</formula>
    </cfRule>
    <cfRule type="expression" dxfId="152" priority="40">
      <formula>$AC$76=1</formula>
    </cfRule>
  </conditionalFormatting>
  <conditionalFormatting sqref="O77">
    <cfRule type="expression" dxfId="151" priority="114">
      <formula>$AC$77=2</formula>
    </cfRule>
    <cfRule type="expression" dxfId="150" priority="115">
      <formula>$AC$77=1</formula>
    </cfRule>
  </conditionalFormatting>
  <conditionalFormatting sqref="O80">
    <cfRule type="expression" dxfId="149" priority="122">
      <formula>$AC$80=2</formula>
    </cfRule>
    <cfRule type="expression" dxfId="148" priority="123">
      <formula>$AC$80=1</formula>
    </cfRule>
  </conditionalFormatting>
  <conditionalFormatting sqref="O81">
    <cfRule type="expression" dxfId="147" priority="104">
      <formula>$AB$81=2</formula>
    </cfRule>
    <cfRule type="expression" dxfId="146" priority="105">
      <formula>$AB$81=1</formula>
    </cfRule>
  </conditionalFormatting>
  <conditionalFormatting sqref="O82">
    <cfRule type="expression" dxfId="145" priority="120">
      <formula>$AC$82=2</formula>
    </cfRule>
    <cfRule type="expression" dxfId="144" priority="121">
      <formula>$AC$82=1</formula>
    </cfRule>
  </conditionalFormatting>
  <conditionalFormatting sqref="O83">
    <cfRule type="expression" dxfId="143" priority="118">
      <formula>$AC$83=2</formula>
    </cfRule>
    <cfRule type="expression" dxfId="142" priority="119">
      <formula>$AC$83=1</formula>
    </cfRule>
  </conditionalFormatting>
  <conditionalFormatting sqref="O84">
    <cfRule type="expression" dxfId="141" priority="116">
      <formula>$AC$84=2</formula>
    </cfRule>
    <cfRule type="expression" dxfId="140" priority="117">
      <formula>$AC$84=1</formula>
    </cfRule>
  </conditionalFormatting>
  <conditionalFormatting sqref="Q57">
    <cfRule type="expression" dxfId="139" priority="37">
      <formula>$Q$57="voldoet niet"</formula>
    </cfRule>
    <cfRule type="expression" dxfId="138" priority="38">
      <formula>$Q$57="voldoet"</formula>
    </cfRule>
  </conditionalFormatting>
  <conditionalFormatting sqref="Q58">
    <cfRule type="expression" dxfId="137" priority="35">
      <formula>$Q$58="voldoet niet"</formula>
    </cfRule>
    <cfRule type="expression" dxfId="136" priority="36">
      <formula>$Q$58="voldoet"</formula>
    </cfRule>
  </conditionalFormatting>
  <conditionalFormatting sqref="Q59">
    <cfRule type="expression" dxfId="135" priority="33">
      <formula>$Q$59="voldoet niet"</formula>
    </cfRule>
    <cfRule type="expression" dxfId="134" priority="34">
      <formula>$Q$59="voldoet"</formula>
    </cfRule>
  </conditionalFormatting>
  <conditionalFormatting sqref="Q62">
    <cfRule type="expression" dxfId="133" priority="31">
      <formula>$Q$62="voldoet niet"</formula>
    </cfRule>
    <cfRule type="expression" dxfId="132" priority="32">
      <formula>$Q$62="voldoet"</formula>
    </cfRule>
  </conditionalFormatting>
  <conditionalFormatting sqref="Q63">
    <cfRule type="expression" dxfId="131" priority="29">
      <formula>$Q$63="voldoet niet"</formula>
    </cfRule>
    <cfRule type="expression" dxfId="130" priority="30">
      <formula>$Q$63="voldoet"</formula>
    </cfRule>
  </conditionalFormatting>
  <conditionalFormatting sqref="Q64">
    <cfRule type="expression" dxfId="129" priority="27">
      <formula>$Q$64="voldoet niet"</formula>
    </cfRule>
    <cfRule type="expression" dxfId="128" priority="28">
      <formula>$Q$64="voldoet"</formula>
    </cfRule>
  </conditionalFormatting>
  <conditionalFormatting sqref="Q65">
    <cfRule type="expression" dxfId="127" priority="25">
      <formula>$Q$65="voldoet niet"</formula>
    </cfRule>
    <cfRule type="expression" dxfId="126" priority="26">
      <formula>$Q$65="voldoet"</formula>
    </cfRule>
  </conditionalFormatting>
  <conditionalFormatting sqref="Q66">
    <cfRule type="expression" dxfId="125" priority="23">
      <formula>$Q$66="voldoet niet"</formula>
    </cfRule>
    <cfRule type="expression" dxfId="124" priority="24">
      <formula>$Q$66="voldoet"</formula>
    </cfRule>
  </conditionalFormatting>
  <conditionalFormatting sqref="Q67">
    <cfRule type="expression" dxfId="123" priority="21">
      <formula>$Q$67="voldoet niet"</formula>
    </cfRule>
    <cfRule type="expression" dxfId="122" priority="22">
      <formula>$Q$67="voldoet"</formula>
    </cfRule>
  </conditionalFormatting>
  <conditionalFormatting sqref="Q70">
    <cfRule type="expression" dxfId="121" priority="19">
      <formula>$Q$70="voldoet niet"</formula>
    </cfRule>
    <cfRule type="expression" dxfId="120" priority="20">
      <formula>$Q$70="voldoet"</formula>
    </cfRule>
  </conditionalFormatting>
  <conditionalFormatting sqref="R62">
    <cfRule type="expression" dxfId="119" priority="17">
      <formula>$R$62="voldoet niet"</formula>
    </cfRule>
    <cfRule type="expression" dxfId="118" priority="18">
      <formula>$R$62="voldoet"</formula>
    </cfRule>
  </conditionalFormatting>
  <conditionalFormatting sqref="R63">
    <cfRule type="expression" dxfId="117" priority="15">
      <formula>$R$63="voldoet niet"</formula>
    </cfRule>
    <cfRule type="expression" dxfId="116" priority="16">
      <formula>$R$63="voldoet"</formula>
    </cfRule>
  </conditionalFormatting>
  <conditionalFormatting sqref="R64">
    <cfRule type="expression" dxfId="115" priority="13">
      <formula>$R$64="voldoet niet"</formula>
    </cfRule>
    <cfRule type="expression" dxfId="114" priority="14">
      <formula>$R$64="voldoet"</formula>
    </cfRule>
  </conditionalFormatting>
  <conditionalFormatting sqref="R65">
    <cfRule type="expression" dxfId="113" priority="11">
      <formula>$R$65="voldoet niet"</formula>
    </cfRule>
    <cfRule type="expression" dxfId="112" priority="12">
      <formula>$R$65="voldoet"</formula>
    </cfRule>
  </conditionalFormatting>
  <conditionalFormatting sqref="R66">
    <cfRule type="expression" dxfId="111" priority="9">
      <formula>$R$66="voldoet niet"</formula>
    </cfRule>
    <cfRule type="expression" dxfId="110" priority="10">
      <formula>$R$66="voldoet"</formula>
    </cfRule>
  </conditionalFormatting>
  <conditionalFormatting sqref="R67">
    <cfRule type="expression" dxfId="109" priority="7">
      <formula>$R$67="voldoet niet"</formula>
    </cfRule>
    <cfRule type="expression" dxfId="108" priority="8">
      <formula>$R$67="voldoet"</formula>
    </cfRule>
  </conditionalFormatting>
  <dataValidations count="9">
    <dataValidation errorStyle="warning" showErrorMessage="1" sqref="K35 K18 K41:K43 K23" xr:uid="{148DA44D-98E2-4E3D-9FA9-A98DC673C593}"/>
    <dataValidation type="list" allowBlank="1" showInputMessage="1" showErrorMessage="1" sqref="K47" xr:uid="{D6896526-00F3-42F8-A821-6C151603E4FE}">
      <formula1>$AC$45:$AC$49</formula1>
    </dataValidation>
    <dataValidation type="list" allowBlank="1" showInputMessage="1" showErrorMessage="1" sqref="K50" xr:uid="{4BA13ED0-30AB-40E5-8DDC-AB8F680D0098}">
      <formula1>$AA$32:$AA$34</formula1>
    </dataValidation>
    <dataValidation type="list" errorStyle="warning" showErrorMessage="1" sqref="K10:K14 K6:K7 K19 K17 J70 J76:J77 J82:J84 J73 K22 K24:K34" xr:uid="{F31E7F5D-1C99-4769-9D51-403192576455}">
      <formula1>$AA$6:$AA$7</formula1>
    </dataValidation>
    <dataValidation type="list" allowBlank="1" showInputMessage="1" showErrorMessage="1" sqref="K48" xr:uid="{E08B9410-90E1-4B03-AD96-AD500FDD0D65}">
      <formula1>$AD$45:$AD$47</formula1>
    </dataValidation>
    <dataValidation type="list" errorStyle="warning" showErrorMessage="1" sqref="K46" xr:uid="{CA6BE621-F945-46E9-A49F-959F7CEDA41A}">
      <formula1>$AB$45:$AB$50</formula1>
    </dataValidation>
    <dataValidation type="list" allowBlank="1" showInputMessage="1" showErrorMessage="1" sqref="N96" xr:uid="{CDB2D295-3E76-4073-B22F-F7058AB61BAD}">
      <formula1>$AB$96:$AB$99</formula1>
    </dataValidation>
    <dataValidation type="list" allowBlank="1" showInputMessage="1" showErrorMessage="1" sqref="N90" xr:uid="{4FAFF966-A504-42E4-84C1-09DF20B108C3}">
      <formula1>$AB$89:$AB$90</formula1>
    </dataValidation>
    <dataValidation type="list" allowBlank="1" showInputMessage="1" showErrorMessage="1" sqref="K38:K39" xr:uid="{95334359-415E-45AD-889F-F9076475E34B}">
      <formula1>$P$12:$P$14</formula1>
    </dataValidation>
  </dataValidation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2BCB1-27F1-46DE-A737-841B0256886C}">
  <dimension ref="A1:AN92"/>
  <sheetViews>
    <sheetView workbookViewId="0"/>
  </sheetViews>
  <sheetFormatPr defaultRowHeight="13.2" x14ac:dyDescent="0.3"/>
  <cols>
    <col min="1" max="1" width="37.5" customWidth="1"/>
    <col min="9" max="9" width="11.5" customWidth="1"/>
    <col min="27" max="30" width="0" hidden="1" customWidth="1"/>
  </cols>
  <sheetData>
    <row r="1" spans="1:40" ht="19.2" x14ac:dyDescent="0.45">
      <c r="A1" s="36" t="s">
        <v>455</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3">
      <c r="A4" s="22" t="s">
        <v>276</v>
      </c>
    </row>
    <row r="5" spans="1:40" ht="13.8" thickBot="1" x14ac:dyDescent="0.35">
      <c r="A5" s="45" t="s">
        <v>426</v>
      </c>
      <c r="J5" s="21" t="s">
        <v>278</v>
      </c>
      <c r="M5" s="2" t="s">
        <v>279</v>
      </c>
    </row>
    <row r="6" spans="1:40" x14ac:dyDescent="0.3">
      <c r="A6" s="2" t="s">
        <v>411</v>
      </c>
      <c r="K6" s="4"/>
      <c r="M6" s="37"/>
      <c r="O6" s="54" t="s">
        <v>281</v>
      </c>
      <c r="P6" s="55"/>
      <c r="Q6" s="55"/>
      <c r="R6" s="55"/>
      <c r="S6" s="55"/>
      <c r="T6" s="55"/>
      <c r="U6" s="55"/>
      <c r="V6" s="55"/>
      <c r="W6" s="55"/>
      <c r="X6" s="55"/>
      <c r="Y6" s="56"/>
      <c r="AA6" t="s">
        <v>231</v>
      </c>
    </row>
    <row r="7" spans="1:40" ht="13.8" thickBot="1" x14ac:dyDescent="0.35">
      <c r="A7" s="2" t="s">
        <v>412</v>
      </c>
      <c r="K7" s="4"/>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2" t="s">
        <v>456</v>
      </c>
      <c r="O9" s="67" t="s">
        <v>491</v>
      </c>
      <c r="P9" s="61"/>
      <c r="Q9" s="61"/>
      <c r="R9" s="61"/>
      <c r="S9" s="61"/>
      <c r="T9" s="61"/>
      <c r="U9" s="61"/>
      <c r="V9" s="61"/>
      <c r="W9" s="61"/>
      <c r="X9" s="61"/>
      <c r="Y9" s="62"/>
    </row>
    <row r="10" spans="1:40" ht="13.8" thickBot="1" x14ac:dyDescent="0.35">
      <c r="A10" s="2" t="s">
        <v>520</v>
      </c>
      <c r="K10" s="7"/>
      <c r="M10" s="5"/>
    </row>
    <row r="11" spans="1:40" x14ac:dyDescent="0.3">
      <c r="A11" s="2" t="s">
        <v>521</v>
      </c>
      <c r="K11" s="7"/>
      <c r="M11" s="8"/>
      <c r="O11" s="12" t="s">
        <v>209</v>
      </c>
      <c r="P11" s="13"/>
      <c r="Q11" s="13"/>
      <c r="R11" s="13"/>
      <c r="S11" s="14"/>
    </row>
    <row r="12" spans="1:40" x14ac:dyDescent="0.3">
      <c r="A12" s="2" t="s">
        <v>516</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5" ht="13.8" thickBot="1" x14ac:dyDescent="0.35">
      <c r="A17" t="s">
        <v>457</v>
      </c>
      <c r="J17" s="1"/>
      <c r="K17" s="7"/>
      <c r="M17" s="9"/>
    </row>
    <row r="18" spans="1:25" ht="13.8" thickBot="1" x14ac:dyDescent="0.35"/>
    <row r="19" spans="1:25" ht="13.8" thickBot="1" x14ac:dyDescent="0.35">
      <c r="A19" s="2" t="s">
        <v>403</v>
      </c>
      <c r="K19" s="7"/>
      <c r="M19" s="9"/>
    </row>
    <row r="20" spans="1:25" x14ac:dyDescent="0.3">
      <c r="A20" s="1"/>
    </row>
    <row r="21" spans="1:25" s="10" customFormat="1" ht="13.8" thickBot="1" x14ac:dyDescent="0.35">
      <c r="A21" s="22" t="s">
        <v>298</v>
      </c>
    </row>
    <row r="22" spans="1:25" ht="13.8" thickBot="1" x14ac:dyDescent="0.35">
      <c r="A22" t="s">
        <v>300</v>
      </c>
      <c r="B22" t="s">
        <v>301</v>
      </c>
      <c r="K22" s="7"/>
      <c r="M22" s="9" t="str">
        <f>IF(K22="","",IF(K22="ja","Sterke / mogelijke reden om in te laten","Geen reden om in te laten"))</f>
        <v/>
      </c>
    </row>
    <row r="23" spans="1:25" ht="13.8" thickBot="1" x14ac:dyDescent="0.35">
      <c r="C23" t="s">
        <v>302</v>
      </c>
      <c r="M23" t="str">
        <f t="shared" ref="M23:M34" si="0">IF(K23="","",IF(K23="ja","Sterke / mogelijke reden om in te laten","Geen reden om in te laten"))</f>
        <v/>
      </c>
      <c r="Q23" s="54" t="s">
        <v>303</v>
      </c>
      <c r="R23" s="55"/>
      <c r="S23" s="55"/>
      <c r="T23" s="55"/>
      <c r="U23" s="55"/>
      <c r="V23" s="55"/>
      <c r="W23" s="55"/>
      <c r="X23" s="55"/>
      <c r="Y23" s="56"/>
    </row>
    <row r="24" spans="1:25" x14ac:dyDescent="0.3">
      <c r="B24" t="s">
        <v>528</v>
      </c>
      <c r="K24" s="7"/>
      <c r="M24" s="5" t="str">
        <f t="shared" si="0"/>
        <v/>
      </c>
      <c r="Q24" s="79" t="s">
        <v>305</v>
      </c>
      <c r="R24" s="58"/>
      <c r="S24" s="58"/>
      <c r="T24" s="58"/>
      <c r="U24" s="58"/>
      <c r="V24" s="58"/>
      <c r="W24" s="58"/>
      <c r="X24" s="58"/>
      <c r="Y24" s="59"/>
    </row>
    <row r="25" spans="1:25" x14ac:dyDescent="0.3">
      <c r="B25" t="s">
        <v>304</v>
      </c>
      <c r="K25" s="7"/>
      <c r="M25" s="8" t="str">
        <f t="shared" si="0"/>
        <v/>
      </c>
      <c r="Q25" s="57" t="s">
        <v>308</v>
      </c>
      <c r="R25" s="58"/>
      <c r="S25" s="58"/>
      <c r="T25" s="58"/>
      <c r="U25" s="58"/>
      <c r="V25" s="58"/>
      <c r="W25" s="58"/>
      <c r="X25" s="58"/>
      <c r="Y25" s="59"/>
    </row>
    <row r="26" spans="1:25" x14ac:dyDescent="0.3">
      <c r="B26" t="s">
        <v>307</v>
      </c>
      <c r="K26" s="7"/>
      <c r="M26" s="8" t="str">
        <f t="shared" si="0"/>
        <v/>
      </c>
      <c r="Q26" s="57" t="s">
        <v>311</v>
      </c>
      <c r="R26" s="58"/>
      <c r="S26" s="58"/>
      <c r="T26" s="58"/>
      <c r="U26" s="58"/>
      <c r="V26" s="58"/>
      <c r="W26" s="58"/>
      <c r="X26" s="58"/>
      <c r="Y26" s="59"/>
    </row>
    <row r="27" spans="1:25" x14ac:dyDescent="0.3">
      <c r="B27" t="s">
        <v>310</v>
      </c>
      <c r="K27" s="7"/>
      <c r="M27" s="8" t="str">
        <f t="shared" si="0"/>
        <v/>
      </c>
      <c r="Q27" s="67" t="s">
        <v>313</v>
      </c>
      <c r="R27" s="61"/>
      <c r="S27" s="61"/>
      <c r="T27" s="61"/>
      <c r="U27" s="61"/>
      <c r="V27" s="61"/>
      <c r="W27" s="61"/>
      <c r="X27" s="61"/>
      <c r="Y27" s="62"/>
    </row>
    <row r="28" spans="1:25" x14ac:dyDescent="0.3">
      <c r="B28" t="s">
        <v>529</v>
      </c>
      <c r="K28" s="7"/>
      <c r="M28" s="8" t="str">
        <f t="shared" si="0"/>
        <v/>
      </c>
    </row>
    <row r="29" spans="1:25" x14ac:dyDescent="0.3">
      <c r="B29" t="s">
        <v>312</v>
      </c>
      <c r="K29" s="7"/>
      <c r="M29" s="8" t="str">
        <f t="shared" si="0"/>
        <v/>
      </c>
    </row>
    <row r="30" spans="1:25" x14ac:dyDescent="0.3">
      <c r="B30" t="s">
        <v>314</v>
      </c>
      <c r="K30" s="7"/>
      <c r="M30" s="8" t="str">
        <f t="shared" si="0"/>
        <v/>
      </c>
    </row>
    <row r="31" spans="1:25" x14ac:dyDescent="0.3">
      <c r="B31" t="s">
        <v>315</v>
      </c>
      <c r="K31" s="7"/>
      <c r="M31" s="8" t="str">
        <f t="shared" si="0"/>
        <v/>
      </c>
    </row>
    <row r="32" spans="1:25" x14ac:dyDescent="0.3">
      <c r="B32" t="s">
        <v>316</v>
      </c>
      <c r="K32" s="7"/>
      <c r="M32" s="8" t="str">
        <f t="shared" si="0"/>
        <v/>
      </c>
    </row>
    <row r="33" spans="1:30" x14ac:dyDescent="0.3">
      <c r="B33" t="s">
        <v>318</v>
      </c>
      <c r="K33" s="7"/>
      <c r="M33" s="8" t="str">
        <f t="shared" si="0"/>
        <v/>
      </c>
    </row>
    <row r="34" spans="1:30" ht="13.8" thickBot="1" x14ac:dyDescent="0.35">
      <c r="B34" t="s">
        <v>320</v>
      </c>
      <c r="K34" s="7"/>
      <c r="M34" s="6" t="str">
        <f t="shared" si="0"/>
        <v/>
      </c>
    </row>
    <row r="37" spans="1:30" s="25" customFormat="1" ht="13.8" thickBot="1" x14ac:dyDescent="0.35">
      <c r="A37" s="24" t="s">
        <v>38</v>
      </c>
      <c r="M37" s="26"/>
      <c r="AA37" s="27"/>
    </row>
    <row r="38" spans="1:30" x14ac:dyDescent="0.3">
      <c r="A38" s="1" t="s">
        <v>276</v>
      </c>
      <c r="K38" s="84"/>
      <c r="M38" s="2"/>
      <c r="O38" s="54" t="s">
        <v>578</v>
      </c>
      <c r="P38" s="55"/>
      <c r="Q38" s="55"/>
      <c r="R38" s="55"/>
      <c r="S38" s="55"/>
      <c r="T38" s="55"/>
      <c r="U38" s="55"/>
      <c r="V38" s="55"/>
      <c r="W38" s="55"/>
      <c r="X38" s="55"/>
      <c r="Y38" s="56"/>
      <c r="AA38" s="78"/>
    </row>
    <row r="39" spans="1:30" ht="13.8" thickBot="1" x14ac:dyDescent="0.35">
      <c r="A39" s="1" t="s">
        <v>298</v>
      </c>
      <c r="K39" s="85"/>
      <c r="M39" s="2"/>
      <c r="O39" s="57" t="s">
        <v>322</v>
      </c>
      <c r="P39" s="58"/>
      <c r="Q39" s="58"/>
      <c r="R39" s="58"/>
      <c r="S39" s="58"/>
      <c r="T39" s="58"/>
      <c r="U39" s="58"/>
      <c r="V39" s="58"/>
      <c r="W39" s="58"/>
      <c r="X39" s="58"/>
      <c r="Y39" s="59"/>
      <c r="AA39" s="78"/>
    </row>
    <row r="40" spans="1:30" x14ac:dyDescent="0.3">
      <c r="A40" s="1"/>
      <c r="M40" s="2"/>
      <c r="O40" s="57" t="s">
        <v>323</v>
      </c>
      <c r="P40" s="58"/>
      <c r="Q40" s="58"/>
      <c r="R40" s="58"/>
      <c r="S40" s="58"/>
      <c r="T40" s="58"/>
      <c r="U40" s="58"/>
      <c r="V40" s="58"/>
      <c r="W40" s="58"/>
      <c r="X40" s="58"/>
      <c r="Y40" s="59"/>
      <c r="AA40" s="78"/>
    </row>
    <row r="41" spans="1:30" x14ac:dyDescent="0.3">
      <c r="O41" s="79" t="s">
        <v>324</v>
      </c>
      <c r="P41" s="58"/>
      <c r="Q41" s="58"/>
      <c r="R41" s="58"/>
      <c r="S41" s="58"/>
      <c r="T41" s="58"/>
      <c r="U41" s="58"/>
      <c r="V41" s="58"/>
      <c r="W41" s="58"/>
      <c r="X41" s="58"/>
      <c r="Y41" s="59"/>
    </row>
    <row r="42" spans="1:30" s="81" customFormat="1" ht="13.8" thickBot="1" x14ac:dyDescent="0.35">
      <c r="O42" s="146" t="s">
        <v>579</v>
      </c>
      <c r="P42" s="147"/>
      <c r="Q42" s="147"/>
      <c r="R42" s="147"/>
      <c r="S42" s="147"/>
      <c r="T42" s="147"/>
      <c r="U42" s="147"/>
      <c r="V42" s="147"/>
      <c r="W42" s="147"/>
      <c r="X42" s="147"/>
      <c r="Y42" s="148"/>
    </row>
    <row r="43" spans="1:30" ht="13.8" thickTop="1" x14ac:dyDescent="0.3"/>
    <row r="44" spans="1:30" s="10" customFormat="1" x14ac:dyDescent="0.3">
      <c r="A44" s="22" t="s">
        <v>325</v>
      </c>
      <c r="N44" s="11"/>
    </row>
    <row r="45" spans="1:30" ht="13.8" thickBot="1" x14ac:dyDescent="0.35">
      <c r="A45" s="1"/>
      <c r="J45" s="21" t="s">
        <v>278</v>
      </c>
      <c r="N45" s="2"/>
      <c r="AB45" t="s">
        <v>326</v>
      </c>
      <c r="AC45" t="s">
        <v>292</v>
      </c>
      <c r="AD45" t="s">
        <v>317</v>
      </c>
    </row>
    <row r="46" spans="1:30"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c r="AC46" t="s">
        <v>294</v>
      </c>
      <c r="AD46" t="s">
        <v>319</v>
      </c>
    </row>
    <row r="47" spans="1:30" x14ac:dyDescent="0.3">
      <c r="A47" t="s">
        <v>329</v>
      </c>
      <c r="K47" s="7"/>
      <c r="M47" s="67" t="s">
        <v>491</v>
      </c>
      <c r="N47" s="61"/>
      <c r="O47" s="62"/>
      <c r="Q47" s="34"/>
      <c r="R47" s="15"/>
      <c r="S47" t="s">
        <v>330</v>
      </c>
      <c r="U47" s="16"/>
      <c r="AA47">
        <f>IF(K47="nooit",1,IF(K47="incidenteel",2,IF(K47="regelmatig",3,IF(K47="vaak",4,IF(K47="doorspoelen",5,0)))))</f>
        <v>0</v>
      </c>
      <c r="AB47" t="s">
        <v>331</v>
      </c>
      <c r="AC47" t="s">
        <v>296</v>
      </c>
      <c r="AD47" t="s">
        <v>321</v>
      </c>
    </row>
    <row r="48" spans="1:30" x14ac:dyDescent="0.3">
      <c r="A48" t="s">
        <v>332</v>
      </c>
      <c r="K48" s="7"/>
      <c r="R48" s="17"/>
      <c r="S48" t="s">
        <v>333</v>
      </c>
      <c r="U48" s="16"/>
      <c r="AA48">
        <f>IF(K48="neerslag",1,IF(K48="grondwater",2,IF(K48="inlaatwater",3,0)))</f>
        <v>0</v>
      </c>
      <c r="AB48" t="s">
        <v>334</v>
      </c>
      <c r="AC48" t="s">
        <v>297</v>
      </c>
    </row>
    <row r="49" spans="1:29" ht="13.8" thickBot="1" x14ac:dyDescent="0.35">
      <c r="N49" s="2"/>
      <c r="R49" s="18"/>
      <c r="S49" s="19" t="s">
        <v>335</v>
      </c>
      <c r="T49" s="19"/>
      <c r="U49" s="20"/>
      <c r="AB49" t="s">
        <v>336</v>
      </c>
      <c r="AC49" t="s">
        <v>299</v>
      </c>
    </row>
    <row r="50" spans="1:29" ht="13.8" thickBot="1" x14ac:dyDescent="0.35">
      <c r="N50" s="2" t="s">
        <v>337</v>
      </c>
      <c r="AB50" t="s">
        <v>338</v>
      </c>
    </row>
    <row r="51" spans="1:29" ht="13.8" thickBot="1" x14ac:dyDescent="0.35">
      <c r="N51" s="9"/>
      <c r="AA51">
        <f>IF(OR(OR(AA48=2,AA48=1),OR(AA47=1,AA47=2,AA47=3)),3,IF(OR(AA48=3,OR(AA47=5,AA47=4)),2,0))</f>
        <v>0</v>
      </c>
    </row>
    <row r="53" spans="1:29" s="10" customFormat="1" x14ac:dyDescent="0.3">
      <c r="A53" s="22" t="s">
        <v>339</v>
      </c>
    </row>
    <row r="54" spans="1:29" x14ac:dyDescent="0.3">
      <c r="A54" s="1"/>
      <c r="J54" s="21" t="s">
        <v>278</v>
      </c>
    </row>
    <row r="55" spans="1:29" x14ac:dyDescent="0.3">
      <c r="A55" s="2" t="s">
        <v>449</v>
      </c>
    </row>
    <row r="56" spans="1:29" x14ac:dyDescent="0.3">
      <c r="A56" s="2"/>
      <c r="O56" s="2" t="s">
        <v>341</v>
      </c>
    </row>
    <row r="57" spans="1:29" x14ac:dyDescent="0.3">
      <c r="A57" t="s">
        <v>366</v>
      </c>
      <c r="J57" t="s">
        <v>343</v>
      </c>
      <c r="K57" t="s">
        <v>344</v>
      </c>
      <c r="M57" t="s">
        <v>628</v>
      </c>
      <c r="O57" s="2" t="s">
        <v>345</v>
      </c>
      <c r="Q57" s="2" t="s">
        <v>346</v>
      </c>
    </row>
    <row r="58" spans="1:29" x14ac:dyDescent="0.3">
      <c r="B58" t="s">
        <v>367</v>
      </c>
      <c r="J58" s="7"/>
      <c r="K58" t="s">
        <v>98</v>
      </c>
      <c r="L58" t="s">
        <v>98</v>
      </c>
      <c r="Q58" s="10" t="str">
        <f t="shared" ref="Q58" si="1">IF(AC58=0,"",IF(AC58=1,"voldoet niet",IF(AC58=2,"voldoet")))</f>
        <v/>
      </c>
      <c r="AC58">
        <f>IF(J58="",0,IF(J58="ja",1,2))</f>
        <v>0</v>
      </c>
    </row>
    <row r="59" spans="1:29" ht="13.8" thickBot="1" x14ac:dyDescent="0.35">
      <c r="B59" s="2" t="s">
        <v>368</v>
      </c>
    </row>
    <row r="60" spans="1:29" ht="13.8" thickBot="1" x14ac:dyDescent="0.35">
      <c r="A60" t="s">
        <v>369</v>
      </c>
      <c r="R60" s="12" t="s">
        <v>209</v>
      </c>
      <c r="S60" s="13"/>
      <c r="T60" s="13"/>
      <c r="U60" s="14"/>
    </row>
    <row r="61" spans="1:29" ht="13.8" thickBot="1" x14ac:dyDescent="0.35">
      <c r="B61" t="s">
        <v>370</v>
      </c>
      <c r="J61" s="7"/>
      <c r="K61" t="s">
        <v>98</v>
      </c>
      <c r="L61" t="s">
        <v>98</v>
      </c>
      <c r="O61" s="9"/>
      <c r="R61" s="15"/>
      <c r="S61" t="s">
        <v>330</v>
      </c>
      <c r="U61" s="16"/>
      <c r="AC61">
        <f t="shared" ref="AC61:AC72" si="2">IF(J61="",0,IF(J61="ja",1,2))</f>
        <v>0</v>
      </c>
    </row>
    <row r="62" spans="1:29" ht="13.8" thickBot="1" x14ac:dyDescent="0.35">
      <c r="B62" s="2" t="s">
        <v>371</v>
      </c>
      <c r="R62" s="47"/>
      <c r="S62" s="19" t="s">
        <v>333</v>
      </c>
      <c r="T62" s="19"/>
      <c r="U62" s="20"/>
    </row>
    <row r="63" spans="1:29" ht="13.8" thickBot="1" x14ac:dyDescent="0.35">
      <c r="A63" t="s">
        <v>372</v>
      </c>
    </row>
    <row r="64" spans="1:29" x14ac:dyDescent="0.3">
      <c r="B64" t="s">
        <v>373</v>
      </c>
      <c r="J64" s="7"/>
      <c r="K64" t="s">
        <v>98</v>
      </c>
      <c r="L64" t="s">
        <v>98</v>
      </c>
      <c r="O64" s="5"/>
      <c r="R64" s="54" t="s">
        <v>551</v>
      </c>
      <c r="S64" s="55"/>
      <c r="T64" s="55"/>
      <c r="U64" s="55"/>
      <c r="V64" s="55"/>
      <c r="W64" s="55"/>
      <c r="X64" s="55"/>
      <c r="Y64" s="55"/>
      <c r="Z64" s="56"/>
      <c r="AC64">
        <f t="shared" ref="AC64:AC65" si="3">IF(J64="",0,IF(J64="ja",1,2))</f>
        <v>0</v>
      </c>
    </row>
    <row r="65" spans="1:29" ht="13.8" thickBot="1" x14ac:dyDescent="0.35">
      <c r="B65" t="s">
        <v>374</v>
      </c>
      <c r="J65" s="7"/>
      <c r="K65" t="s">
        <v>98</v>
      </c>
      <c r="L65" t="s">
        <v>98</v>
      </c>
      <c r="O65" s="6"/>
      <c r="R65" s="67" t="s">
        <v>552</v>
      </c>
      <c r="S65" s="61"/>
      <c r="T65" s="61"/>
      <c r="U65" s="61"/>
      <c r="V65" s="61"/>
      <c r="W65" s="61"/>
      <c r="X65" s="61"/>
      <c r="Y65" s="61"/>
      <c r="Z65" s="62"/>
      <c r="AC65">
        <f t="shared" si="3"/>
        <v>0</v>
      </c>
    </row>
    <row r="66" spans="1:29" x14ac:dyDescent="0.3">
      <c r="C66" t="s">
        <v>375</v>
      </c>
    </row>
    <row r="67" spans="1:29" ht="13.8" thickBot="1" x14ac:dyDescent="0.35">
      <c r="A67" s="66" t="s">
        <v>376</v>
      </c>
      <c r="B67" s="143"/>
      <c r="C67" s="66"/>
      <c r="R67" s="54" t="s">
        <v>546</v>
      </c>
      <c r="S67" s="55"/>
      <c r="T67" s="55"/>
      <c r="U67" s="55"/>
      <c r="V67" s="55"/>
      <c r="W67" s="55"/>
      <c r="X67" s="55"/>
      <c r="Y67" s="55"/>
      <c r="Z67" s="56"/>
    </row>
    <row r="68" spans="1:29" x14ac:dyDescent="0.3">
      <c r="A68" s="66"/>
      <c r="B68" s="66" t="s">
        <v>377</v>
      </c>
      <c r="J68" s="40"/>
      <c r="K68" s="7"/>
      <c r="O68" s="5"/>
      <c r="R68" s="57" t="s">
        <v>547</v>
      </c>
      <c r="S68" s="58"/>
      <c r="T68" s="58"/>
      <c r="U68" s="58"/>
      <c r="V68" s="58"/>
      <c r="W68" s="58"/>
      <c r="X68" s="58"/>
      <c r="Y68" s="58"/>
      <c r="Z68" s="59"/>
      <c r="AC68">
        <f>IF(OR(J68="",K68=""),0,IF(J68&lt;K68,2,1))</f>
        <v>0</v>
      </c>
    </row>
    <row r="69" spans="1:29" x14ac:dyDescent="0.3">
      <c r="A69" s="66"/>
      <c r="B69" s="66" t="s">
        <v>378</v>
      </c>
      <c r="J69" s="40"/>
      <c r="K69" s="7"/>
      <c r="M69">
        <v>100</v>
      </c>
      <c r="N69" s="23"/>
      <c r="O69" s="8"/>
      <c r="R69" s="57" t="s">
        <v>548</v>
      </c>
      <c r="S69" s="58"/>
      <c r="T69" s="58"/>
      <c r="U69" s="58"/>
      <c r="V69" s="58"/>
      <c r="W69" s="58"/>
      <c r="X69" s="58"/>
      <c r="Y69" s="58"/>
      <c r="Z69" s="59"/>
      <c r="AB69">
        <f>IF(OR(K69="",J69=""),0,IF(OR(AND(K69&gt;L69,K69&lt;=M69,J69&gt;L69,J69&lt;=M69),AND(K69&lt;L69,J69&lt;L69),AND(K69&gt;M69,J69&gt;M69)),2,1))</f>
        <v>0</v>
      </c>
    </row>
    <row r="70" spans="1:29" x14ac:dyDescent="0.3">
      <c r="A70" s="66"/>
      <c r="B70" s="66" t="s">
        <v>379</v>
      </c>
      <c r="J70" s="7"/>
      <c r="O70" s="8"/>
      <c r="R70" s="57" t="s">
        <v>549</v>
      </c>
      <c r="S70" s="58"/>
      <c r="T70" s="58"/>
      <c r="U70" s="58"/>
      <c r="V70" s="58"/>
      <c r="W70" s="58"/>
      <c r="X70" s="58"/>
      <c r="Y70" s="58"/>
      <c r="Z70" s="59"/>
      <c r="AC70">
        <f>IF(J70="",0,IF(J70="ja",1,2))</f>
        <v>0</v>
      </c>
    </row>
    <row r="71" spans="1:29" x14ac:dyDescent="0.3">
      <c r="A71" s="66"/>
      <c r="B71" s="66" t="s">
        <v>380</v>
      </c>
      <c r="J71" s="7"/>
      <c r="O71" s="8"/>
      <c r="R71" s="57" t="s">
        <v>550</v>
      </c>
      <c r="S71" s="58"/>
      <c r="T71" s="58"/>
      <c r="U71" s="58"/>
      <c r="V71" s="58"/>
      <c r="W71" s="58"/>
      <c r="X71" s="58"/>
      <c r="Y71" s="58"/>
      <c r="Z71" s="59"/>
      <c r="AC71">
        <f>IF(J71="",0,IF(J71="ja",1,2))</f>
        <v>0</v>
      </c>
    </row>
    <row r="72" spans="1:29" ht="13.8" thickBot="1" x14ac:dyDescent="0.35">
      <c r="A72" s="66"/>
      <c r="B72" s="66" t="s">
        <v>381</v>
      </c>
      <c r="J72" s="7"/>
      <c r="O72" s="6"/>
      <c r="R72" s="67" t="s">
        <v>583</v>
      </c>
      <c r="S72" s="61"/>
      <c r="T72" s="61"/>
      <c r="U72" s="61"/>
      <c r="V72" s="61"/>
      <c r="W72" s="61"/>
      <c r="X72" s="61"/>
      <c r="Y72" s="61"/>
      <c r="Z72" s="62"/>
      <c r="AC72">
        <f t="shared" si="2"/>
        <v>0</v>
      </c>
    </row>
    <row r="74" spans="1:29" s="25" customFormat="1" ht="13.8" thickBot="1" x14ac:dyDescent="0.35">
      <c r="A74" s="24" t="s">
        <v>62</v>
      </c>
      <c r="O74" s="26"/>
      <c r="AA74" s="27"/>
    </row>
    <row r="75" spans="1:29" x14ac:dyDescent="0.3">
      <c r="A75" s="1" t="s">
        <v>325</v>
      </c>
      <c r="N75" s="5" t="str">
        <f>IF(AA51=1,"Niet inlaten",IF(AA51=2,"Inlaat is geen probleem",IF(AA51=3,"Aandachtspunt","")))</f>
        <v/>
      </c>
      <c r="Q75" s="12" t="s">
        <v>209</v>
      </c>
      <c r="R75" s="13"/>
      <c r="S75" s="13"/>
      <c r="T75" s="14"/>
      <c r="V75" s="54" t="s">
        <v>382</v>
      </c>
      <c r="W75" s="55"/>
      <c r="X75" s="55"/>
      <c r="Y75" s="55"/>
      <c r="Z75" s="56"/>
      <c r="AB75" t="s">
        <v>330</v>
      </c>
    </row>
    <row r="76" spans="1:29" ht="13.8" thickBot="1" x14ac:dyDescent="0.35">
      <c r="A76" s="1" t="s">
        <v>339</v>
      </c>
      <c r="N76" s="85"/>
      <c r="Q76" s="15"/>
      <c r="R76" t="s">
        <v>330</v>
      </c>
      <c r="T76" s="16"/>
      <c r="V76" s="57" t="s">
        <v>383</v>
      </c>
      <c r="W76" s="58"/>
      <c r="X76" s="58"/>
      <c r="Y76" s="58"/>
      <c r="Z76" s="59"/>
      <c r="AB76" t="s">
        <v>333</v>
      </c>
    </row>
    <row r="77" spans="1:29" x14ac:dyDescent="0.3">
      <c r="A77" s="1"/>
      <c r="Q77" s="17"/>
      <c r="R77" t="s">
        <v>333</v>
      </c>
      <c r="T77" s="16"/>
      <c r="V77" s="57" t="s">
        <v>384</v>
      </c>
      <c r="W77" s="58"/>
      <c r="X77" s="58"/>
      <c r="Y77" s="58"/>
      <c r="Z77" s="59"/>
    </row>
    <row r="78" spans="1:29" ht="13.8" thickBot="1" x14ac:dyDescent="0.35">
      <c r="A78" s="1"/>
      <c r="Q78" s="18"/>
      <c r="R78" s="19" t="s">
        <v>335</v>
      </c>
      <c r="S78" s="19"/>
      <c r="T78" s="20"/>
      <c r="V78" s="57" t="s">
        <v>559</v>
      </c>
      <c r="W78" s="58"/>
      <c r="X78" s="58"/>
      <c r="Y78" s="58"/>
      <c r="Z78" s="59"/>
    </row>
    <row r="79" spans="1:29" s="81" customFormat="1" ht="13.8" thickBot="1" x14ac:dyDescent="0.35">
      <c r="A79" s="82"/>
      <c r="V79" s="146" t="s">
        <v>584</v>
      </c>
      <c r="W79" s="147"/>
      <c r="X79" s="147"/>
      <c r="Y79" s="147"/>
      <c r="Z79" s="148"/>
    </row>
    <row r="80" spans="1:29" ht="13.8" thickTop="1" x14ac:dyDescent="0.3">
      <c r="A80" s="1"/>
    </row>
    <row r="81" spans="1:28" s="25" customFormat="1" ht="13.8" thickBot="1" x14ac:dyDescent="0.35">
      <c r="A81" s="24" t="s">
        <v>63</v>
      </c>
      <c r="O81" s="26"/>
      <c r="AA81" s="27"/>
    </row>
    <row r="82" spans="1:28" ht="13.8" thickBot="1" x14ac:dyDescent="0.35">
      <c r="A82" t="s">
        <v>477</v>
      </c>
      <c r="N82" s="89"/>
      <c r="U82" s="54" t="s">
        <v>385</v>
      </c>
      <c r="V82" s="55"/>
      <c r="W82" s="55"/>
      <c r="X82" s="55"/>
      <c r="Y82" s="55"/>
      <c r="Z82" s="56"/>
      <c r="AB82" t="s">
        <v>263</v>
      </c>
    </row>
    <row r="83" spans="1:28" x14ac:dyDescent="0.3">
      <c r="U83" s="57" t="s">
        <v>386</v>
      </c>
      <c r="V83" s="58"/>
      <c r="W83" s="58"/>
      <c r="X83" s="58"/>
      <c r="Y83" s="58"/>
      <c r="Z83" s="59"/>
      <c r="AB83" t="s">
        <v>265</v>
      </c>
    </row>
    <row r="84" spans="1:28" x14ac:dyDescent="0.3">
      <c r="U84" s="57" t="s">
        <v>588</v>
      </c>
      <c r="V84" s="58"/>
      <c r="W84" s="58"/>
      <c r="X84" s="58"/>
      <c r="Y84" s="58"/>
      <c r="Z84" s="59"/>
      <c r="AB84" t="s">
        <v>268</v>
      </c>
    </row>
    <row r="85" spans="1:28" x14ac:dyDescent="0.3">
      <c r="U85" s="57" t="s">
        <v>589</v>
      </c>
      <c r="V85" s="58"/>
      <c r="W85" s="58"/>
      <c r="X85" s="58"/>
      <c r="Y85" s="58"/>
      <c r="Z85" s="59"/>
      <c r="AB85" t="s">
        <v>270</v>
      </c>
    </row>
    <row r="86" spans="1:28" x14ac:dyDescent="0.3">
      <c r="U86" s="80" t="s">
        <v>590</v>
      </c>
      <c r="V86" s="61"/>
      <c r="W86" s="61"/>
      <c r="X86" s="61"/>
      <c r="Y86" s="61"/>
      <c r="Z86" s="62"/>
    </row>
    <row r="92" spans="1:28" x14ac:dyDescent="0.3">
      <c r="B92" s="45"/>
    </row>
  </sheetData>
  <conditionalFormatting sqref="K38">
    <cfRule type="expression" dxfId="107" priority="4">
      <formula>$K$38="Geen reden om in te laten"</formula>
    </cfRule>
    <cfRule type="expression" dxfId="106" priority="5">
      <formula>$K$38="Mogelijke reden om in te laten"</formula>
    </cfRule>
    <cfRule type="expression" dxfId="105" priority="6">
      <formula>$K$38="Sterke reden om in te laten"</formula>
    </cfRule>
  </conditionalFormatting>
  <conditionalFormatting sqref="K39">
    <cfRule type="expression" dxfId="104" priority="1">
      <formula>$K$39="Geen reden om in te laten"</formula>
    </cfRule>
    <cfRule type="expression" dxfId="103" priority="2">
      <formula>$K$39="Mogelijke reden om in te laten"</formula>
    </cfRule>
    <cfRule type="expression" dxfId="102" priority="3">
      <formula>$K$39="Sterke reden om in te laten"</formula>
    </cfRule>
  </conditionalFormatting>
  <conditionalFormatting sqref="M6">
    <cfRule type="expression" dxfId="101" priority="55">
      <formula>$K$6="ja"</formula>
    </cfRule>
    <cfRule type="expression" dxfId="100" priority="56">
      <formula>$K$6="nee"</formula>
    </cfRule>
  </conditionalFormatting>
  <conditionalFormatting sqref="M7">
    <cfRule type="expression" dxfId="99" priority="53">
      <formula>$K$7="ja"</formula>
    </cfRule>
    <cfRule type="expression" dxfId="98" priority="54">
      <formula>$K$7="nee"</formula>
    </cfRule>
  </conditionalFormatting>
  <conditionalFormatting sqref="M10">
    <cfRule type="expression" dxfId="97" priority="51">
      <formula>$K$10="nee"</formula>
    </cfRule>
    <cfRule type="expression" dxfId="96" priority="52">
      <formula>$K$10="ja"</formula>
    </cfRule>
  </conditionalFormatting>
  <conditionalFormatting sqref="M11">
    <cfRule type="expression" dxfId="95" priority="49">
      <formula>$K$11="nee"</formula>
    </cfRule>
    <cfRule type="expression" dxfId="94" priority="50">
      <formula>$K$11="ja"</formula>
    </cfRule>
  </conditionalFormatting>
  <conditionalFormatting sqref="M12">
    <cfRule type="expression" dxfId="93" priority="47">
      <formula>$K$12="nee"</formula>
    </cfRule>
    <cfRule type="expression" dxfId="92" priority="48">
      <formula>$K$12="ja"</formula>
    </cfRule>
  </conditionalFormatting>
  <conditionalFormatting sqref="M13">
    <cfRule type="expression" dxfId="91" priority="45">
      <formula>$K$13="nee"</formula>
    </cfRule>
    <cfRule type="expression" dxfId="90" priority="46">
      <formula>$K$13="ja"</formula>
    </cfRule>
  </conditionalFormatting>
  <conditionalFormatting sqref="M14">
    <cfRule type="expression" dxfId="89" priority="43">
      <formula>$K$14="nee"</formula>
    </cfRule>
    <cfRule type="expression" dxfId="88" priority="44">
      <formula>$K$14="ja"</formula>
    </cfRule>
  </conditionalFormatting>
  <conditionalFormatting sqref="M17">
    <cfRule type="expression" dxfId="87" priority="57">
      <formula>$K$17="ja"</formula>
    </cfRule>
    <cfRule type="expression" dxfId="86" priority="58">
      <formula>$K$17="nee"</formula>
    </cfRule>
  </conditionalFormatting>
  <conditionalFormatting sqref="M19">
    <cfRule type="expression" dxfId="85" priority="59">
      <formula>$K$19="nee"</formula>
    </cfRule>
    <cfRule type="expression" dxfId="84" priority="60">
      <formula>$K$19="ja"</formula>
    </cfRule>
  </conditionalFormatting>
  <conditionalFormatting sqref="N51">
    <cfRule type="expression" dxfId="83" priority="34">
      <formula>$AA$51=3</formula>
    </cfRule>
    <cfRule type="expression" dxfId="82" priority="35">
      <formula>$AA$51=2</formula>
    </cfRule>
    <cfRule type="expression" dxfId="81" priority="36">
      <formula>$AA$51=1</formula>
    </cfRule>
  </conditionalFormatting>
  <conditionalFormatting sqref="N75">
    <cfRule type="expression" dxfId="80" priority="13">
      <formula>$AA$51=1</formula>
    </cfRule>
    <cfRule type="expression" dxfId="79" priority="14">
      <formula>$AA$51=2</formula>
    </cfRule>
    <cfRule type="expression" dxfId="78" priority="15">
      <formula>$AA$51=3</formula>
    </cfRule>
  </conditionalFormatting>
  <conditionalFormatting sqref="N76">
    <cfRule type="expression" dxfId="77" priority="20">
      <formula>$N$76=$AB$76</formula>
    </cfRule>
    <cfRule type="expression" dxfId="76" priority="21">
      <formula>$N$76=$AB$75</formula>
    </cfRule>
  </conditionalFormatting>
  <conditionalFormatting sqref="N82">
    <cfRule type="expression" dxfId="75" priority="16">
      <formula>$N$82=$AB$85</formula>
    </cfRule>
    <cfRule type="expression" dxfId="74" priority="17">
      <formula>$N$82=$AB$84</formula>
    </cfRule>
    <cfRule type="expression" dxfId="73" priority="18">
      <formula>$N$82=$AB$83</formula>
    </cfRule>
    <cfRule type="expression" dxfId="72" priority="19">
      <formula>$N$82=$AB$82</formula>
    </cfRule>
  </conditionalFormatting>
  <conditionalFormatting sqref="O61">
    <cfRule type="expression" dxfId="71" priority="90">
      <formula>$AC$61=2</formula>
    </cfRule>
    <cfRule type="expression" dxfId="70" priority="91">
      <formula>$AC$61=1</formula>
    </cfRule>
  </conditionalFormatting>
  <conditionalFormatting sqref="O64">
    <cfRule type="expression" dxfId="69" priority="11">
      <formula>$AC$64=2</formula>
    </cfRule>
    <cfRule type="expression" dxfId="68" priority="12">
      <formula>$AC$64=1</formula>
    </cfRule>
  </conditionalFormatting>
  <conditionalFormatting sqref="O65">
    <cfRule type="expression" dxfId="67" priority="9">
      <formula>$AC$65=2</formula>
    </cfRule>
    <cfRule type="expression" dxfId="66" priority="10">
      <formula>$AC$65=1</formula>
    </cfRule>
  </conditionalFormatting>
  <conditionalFormatting sqref="O68">
    <cfRule type="expression" dxfId="65" priority="86">
      <formula>$AC$68=2</formula>
    </cfRule>
    <cfRule type="expression" dxfId="64" priority="87">
      <formula>$AC$68=1</formula>
    </cfRule>
  </conditionalFormatting>
  <conditionalFormatting sqref="O69">
    <cfRule type="expression" dxfId="63" priority="76">
      <formula>$AB$69=2</formula>
    </cfRule>
    <cfRule type="expression" dxfId="62" priority="77">
      <formula>$AB$69=1</formula>
    </cfRule>
  </conditionalFormatting>
  <conditionalFormatting sqref="O70">
    <cfRule type="expression" dxfId="61" priority="84">
      <formula>$AC$70=2</formula>
    </cfRule>
    <cfRule type="expression" dxfId="60" priority="85">
      <formula>$AC$70=1</formula>
    </cfRule>
  </conditionalFormatting>
  <conditionalFormatting sqref="O71">
    <cfRule type="expression" dxfId="59" priority="82">
      <formula>$AC$71=2</formula>
    </cfRule>
    <cfRule type="expression" dxfId="58" priority="83">
      <formula>$AC$71=1</formula>
    </cfRule>
  </conditionalFormatting>
  <conditionalFormatting sqref="O72">
    <cfRule type="expression" dxfId="57" priority="80">
      <formula>$AC$72=2</formula>
    </cfRule>
    <cfRule type="expression" dxfId="56" priority="81">
      <formula>$AC$72=1</formula>
    </cfRule>
  </conditionalFormatting>
  <conditionalFormatting sqref="Q58">
    <cfRule type="expression" dxfId="55" priority="7">
      <formula>$Q$58="voldoet niet"</formula>
    </cfRule>
    <cfRule type="expression" dxfId="54" priority="8">
      <formula>$Q$58="voldoet"</formula>
    </cfRule>
  </conditionalFormatting>
  <dataValidations count="9">
    <dataValidation errorStyle="warning" showErrorMessage="1" sqref="K35 K18 K41:K43 K23" xr:uid="{75FB2209-FFB3-4956-9401-91EFE490ED6B}"/>
    <dataValidation type="list" errorStyle="warning" showErrorMessage="1" sqref="K10:K14 K6:K7 K19 K17 J64:J65 J70:J72 J61 J58 K22 K24:K34" xr:uid="{8791FE86-26C4-4284-B604-FE21E083E395}">
      <formula1>$AA$6:$AA$7</formula1>
    </dataValidation>
    <dataValidation type="list" allowBlank="1" showInputMessage="1" showErrorMessage="1" sqref="K48" xr:uid="{F49F7BBC-497E-4898-8EEF-98434DAA1DBE}">
      <formula1>$AD$45:$AD$47</formula1>
    </dataValidation>
    <dataValidation type="list" allowBlank="1" showInputMessage="1" showErrorMessage="1" sqref="K47" xr:uid="{92511F61-B127-419A-901E-64794502E859}">
      <formula1>$AC$45:$AC$49</formula1>
    </dataValidation>
    <dataValidation type="list" allowBlank="1" showInputMessage="1" showErrorMessage="1" sqref="K50" xr:uid="{2AC7AF39-52F0-45C6-9B81-1DFFD523D078}">
      <formula1>$AA$32:$AA$34</formula1>
    </dataValidation>
    <dataValidation type="list" errorStyle="warning" showErrorMessage="1" sqref="K46" xr:uid="{73548576-C090-4DCA-B2DB-C816F621C2A5}">
      <formula1>$AB$45:$AB$50</formula1>
    </dataValidation>
    <dataValidation type="list" allowBlank="1" showInputMessage="1" showErrorMessage="1" sqref="N82" xr:uid="{050CC97C-B282-48F8-9A9E-EADB2BB88E74}">
      <formula1>$AB$82:$AB$85</formula1>
    </dataValidation>
    <dataValidation type="list" allowBlank="1" showInputMessage="1" showErrorMessage="1" sqref="N76" xr:uid="{39DE3132-0481-4AE8-AA8F-98B8EE46F87F}">
      <formula1>$AB$75:$AB$76</formula1>
    </dataValidation>
    <dataValidation type="list" allowBlank="1" showInputMessage="1" showErrorMessage="1" sqref="K38:K39" xr:uid="{4D732CDF-D741-40A4-9C74-C16E2C39E7EF}">
      <formula1>$P$12:$P$14</formula1>
    </dataValidation>
  </dataValidation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4264E-01EB-4A12-9D88-F302D7C8CF48}">
  <dimension ref="A1:AN92"/>
  <sheetViews>
    <sheetView workbookViewId="0"/>
  </sheetViews>
  <sheetFormatPr defaultRowHeight="13.2" x14ac:dyDescent="0.3"/>
  <cols>
    <col min="1" max="1" width="37.625" customWidth="1"/>
    <col min="9" max="9" width="11.5" customWidth="1"/>
    <col min="27" max="30" width="9" hidden="1" customWidth="1"/>
  </cols>
  <sheetData>
    <row r="1" spans="1:40" ht="19.2" x14ac:dyDescent="0.45">
      <c r="A1" s="36" t="s">
        <v>458</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3">
      <c r="A4" s="22" t="s">
        <v>276</v>
      </c>
    </row>
    <row r="5" spans="1:40" ht="13.8" thickBot="1" x14ac:dyDescent="0.35">
      <c r="A5" s="45" t="s">
        <v>426</v>
      </c>
      <c r="J5" s="21" t="s">
        <v>278</v>
      </c>
      <c r="M5" s="2" t="s">
        <v>279</v>
      </c>
    </row>
    <row r="6" spans="1:40" x14ac:dyDescent="0.3">
      <c r="A6" t="s">
        <v>459</v>
      </c>
      <c r="K6" s="4"/>
      <c r="M6" s="37"/>
      <c r="O6" s="54" t="s">
        <v>281</v>
      </c>
      <c r="P6" s="55"/>
      <c r="Q6" s="55"/>
      <c r="R6" s="55"/>
      <c r="S6" s="55"/>
      <c r="T6" s="55"/>
      <c r="U6" s="55"/>
      <c r="V6" s="55"/>
      <c r="W6" s="55"/>
      <c r="X6" s="55"/>
      <c r="Y6" s="56"/>
      <c r="AA6" t="s">
        <v>231</v>
      </c>
    </row>
    <row r="7" spans="1:40" ht="13.8" thickBot="1" x14ac:dyDescent="0.35">
      <c r="A7" s="2" t="s">
        <v>460</v>
      </c>
      <c r="K7" s="4"/>
      <c r="M7" s="38"/>
      <c r="O7" s="57" t="s">
        <v>283</v>
      </c>
      <c r="P7" s="58"/>
      <c r="Q7" s="58"/>
      <c r="R7" s="58"/>
      <c r="S7" s="58"/>
      <c r="T7" s="58"/>
      <c r="U7" s="58"/>
      <c r="V7" s="58"/>
      <c r="W7" s="58"/>
      <c r="X7" s="58"/>
      <c r="Y7" s="59"/>
      <c r="AA7" t="s">
        <v>232</v>
      </c>
    </row>
    <row r="8" spans="1:40" x14ac:dyDescent="0.3">
      <c r="O8" s="57" t="s">
        <v>490</v>
      </c>
      <c r="P8" s="58"/>
      <c r="Q8" s="58"/>
      <c r="R8" s="58"/>
      <c r="S8" s="58"/>
      <c r="T8" s="58"/>
      <c r="U8" s="58"/>
      <c r="V8" s="58"/>
      <c r="W8" s="58"/>
      <c r="X8" s="58"/>
      <c r="Y8" s="59"/>
    </row>
    <row r="9" spans="1:40" ht="13.8" thickBot="1" x14ac:dyDescent="0.35">
      <c r="A9" s="2" t="s">
        <v>461</v>
      </c>
      <c r="O9" s="67" t="s">
        <v>491</v>
      </c>
      <c r="P9" s="61"/>
      <c r="Q9" s="61"/>
      <c r="R9" s="61"/>
      <c r="S9" s="61"/>
      <c r="T9" s="61"/>
      <c r="U9" s="61"/>
      <c r="V9" s="61"/>
      <c r="W9" s="61"/>
      <c r="X9" s="61"/>
      <c r="Y9" s="62"/>
    </row>
    <row r="10" spans="1:40" ht="13.8" thickBot="1" x14ac:dyDescent="0.35">
      <c r="A10" s="2" t="s">
        <v>522</v>
      </c>
      <c r="K10" s="7"/>
      <c r="M10" s="5"/>
    </row>
    <row r="11" spans="1:40" x14ac:dyDescent="0.3">
      <c r="A11" s="2" t="s">
        <v>523</v>
      </c>
      <c r="K11" s="7"/>
      <c r="M11" s="8"/>
      <c r="O11" s="12" t="s">
        <v>209</v>
      </c>
      <c r="P11" s="13"/>
      <c r="Q11" s="13"/>
      <c r="R11" s="13"/>
      <c r="S11" s="14"/>
    </row>
    <row r="12" spans="1:40" x14ac:dyDescent="0.3">
      <c r="A12" s="2" t="s">
        <v>501</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5" ht="13.8" thickBot="1" x14ac:dyDescent="0.35">
      <c r="A17" t="s">
        <v>462</v>
      </c>
      <c r="J17" s="1"/>
      <c r="K17" s="7"/>
      <c r="M17" s="9"/>
    </row>
    <row r="18" spans="1:25" ht="13.8" thickBot="1" x14ac:dyDescent="0.35"/>
    <row r="19" spans="1:25" ht="13.8" thickBot="1" x14ac:dyDescent="0.35">
      <c r="A19" s="2" t="s">
        <v>403</v>
      </c>
      <c r="K19" s="7"/>
      <c r="M19" s="9"/>
    </row>
    <row r="20" spans="1:25" x14ac:dyDescent="0.3">
      <c r="A20" s="1"/>
    </row>
    <row r="21" spans="1:25" s="10" customFormat="1" ht="13.8" thickBot="1" x14ac:dyDescent="0.35">
      <c r="A21" s="22" t="s">
        <v>298</v>
      </c>
    </row>
    <row r="22" spans="1:25" ht="13.8" thickBot="1" x14ac:dyDescent="0.35">
      <c r="A22" t="s">
        <v>300</v>
      </c>
      <c r="B22" t="s">
        <v>301</v>
      </c>
      <c r="K22" s="7"/>
      <c r="M22" s="9" t="str">
        <f>IF(K22="","",IF(K22="ja","Sterke / mogelijke reden om in te laten","Geen reden om in te laten"))</f>
        <v/>
      </c>
    </row>
    <row r="23" spans="1:25" ht="13.8" thickBot="1" x14ac:dyDescent="0.35">
      <c r="C23" t="s">
        <v>302</v>
      </c>
      <c r="M23" t="str">
        <f t="shared" ref="M23:M34" si="0">IF(K23="","",IF(K23="ja","Sterke / mogelijke reden om in te laten","Geen reden om in te laten"))</f>
        <v/>
      </c>
      <c r="Q23" s="54" t="s">
        <v>303</v>
      </c>
      <c r="R23" s="55"/>
      <c r="S23" s="55"/>
      <c r="T23" s="55"/>
      <c r="U23" s="55"/>
      <c r="V23" s="55"/>
      <c r="W23" s="55"/>
      <c r="X23" s="55"/>
      <c r="Y23" s="56"/>
    </row>
    <row r="24" spans="1:25" x14ac:dyDescent="0.3">
      <c r="B24" t="s">
        <v>528</v>
      </c>
      <c r="K24" s="7"/>
      <c r="M24" s="5" t="str">
        <f t="shared" si="0"/>
        <v/>
      </c>
      <c r="Q24" s="79" t="s">
        <v>305</v>
      </c>
      <c r="R24" s="58"/>
      <c r="S24" s="58"/>
      <c r="T24" s="58"/>
      <c r="U24" s="58"/>
      <c r="V24" s="58"/>
      <c r="W24" s="58"/>
      <c r="X24" s="58"/>
      <c r="Y24" s="59"/>
    </row>
    <row r="25" spans="1:25" x14ac:dyDescent="0.3">
      <c r="B25" t="s">
        <v>304</v>
      </c>
      <c r="K25" s="7"/>
      <c r="M25" s="8" t="str">
        <f t="shared" si="0"/>
        <v/>
      </c>
      <c r="Q25" s="57" t="s">
        <v>308</v>
      </c>
      <c r="R25" s="58"/>
      <c r="S25" s="58"/>
      <c r="T25" s="58"/>
      <c r="U25" s="58"/>
      <c r="V25" s="58"/>
      <c r="W25" s="58"/>
      <c r="X25" s="58"/>
      <c r="Y25" s="59"/>
    </row>
    <row r="26" spans="1:25" x14ac:dyDescent="0.3">
      <c r="B26" t="s">
        <v>307</v>
      </c>
      <c r="K26" s="7"/>
      <c r="M26" s="8" t="str">
        <f t="shared" si="0"/>
        <v/>
      </c>
      <c r="Q26" s="57" t="s">
        <v>311</v>
      </c>
      <c r="R26" s="58"/>
      <c r="S26" s="58"/>
      <c r="T26" s="58"/>
      <c r="U26" s="58"/>
      <c r="V26" s="58"/>
      <c r="W26" s="58"/>
      <c r="X26" s="58"/>
      <c r="Y26" s="59"/>
    </row>
    <row r="27" spans="1:25" x14ac:dyDescent="0.3">
      <c r="B27" t="s">
        <v>310</v>
      </c>
      <c r="K27" s="7"/>
      <c r="M27" s="8" t="str">
        <f t="shared" si="0"/>
        <v/>
      </c>
      <c r="Q27" s="67" t="s">
        <v>313</v>
      </c>
      <c r="R27" s="61"/>
      <c r="S27" s="61"/>
      <c r="T27" s="61"/>
      <c r="U27" s="61"/>
      <c r="V27" s="61"/>
      <c r="W27" s="61"/>
      <c r="X27" s="61"/>
      <c r="Y27" s="62"/>
    </row>
    <row r="28" spans="1:25" x14ac:dyDescent="0.3">
      <c r="B28" t="s">
        <v>529</v>
      </c>
      <c r="K28" s="7"/>
      <c r="M28" s="8" t="str">
        <f t="shared" si="0"/>
        <v/>
      </c>
    </row>
    <row r="29" spans="1:25" x14ac:dyDescent="0.3">
      <c r="B29" t="s">
        <v>312</v>
      </c>
      <c r="K29" s="7"/>
      <c r="M29" s="8" t="str">
        <f t="shared" si="0"/>
        <v/>
      </c>
    </row>
    <row r="30" spans="1:25" x14ac:dyDescent="0.3">
      <c r="B30" t="s">
        <v>314</v>
      </c>
      <c r="K30" s="7"/>
      <c r="M30" s="8" t="str">
        <f t="shared" si="0"/>
        <v/>
      </c>
    </row>
    <row r="31" spans="1:25" x14ac:dyDescent="0.3">
      <c r="B31" t="s">
        <v>315</v>
      </c>
      <c r="K31" s="7"/>
      <c r="M31" s="8" t="str">
        <f t="shared" si="0"/>
        <v/>
      </c>
    </row>
    <row r="32" spans="1:25" x14ac:dyDescent="0.3">
      <c r="B32" t="s">
        <v>316</v>
      </c>
      <c r="K32" s="7"/>
      <c r="M32" s="8" t="str">
        <f t="shared" si="0"/>
        <v/>
      </c>
    </row>
    <row r="33" spans="1:30" x14ac:dyDescent="0.3">
      <c r="B33" t="s">
        <v>318</v>
      </c>
      <c r="K33" s="7"/>
      <c r="M33" s="8" t="str">
        <f t="shared" si="0"/>
        <v/>
      </c>
    </row>
    <row r="34" spans="1:30" ht="13.8" thickBot="1" x14ac:dyDescent="0.35">
      <c r="B34" t="s">
        <v>320</v>
      </c>
      <c r="K34" s="7"/>
      <c r="M34" s="6" t="str">
        <f t="shared" si="0"/>
        <v/>
      </c>
    </row>
    <row r="37" spans="1:30" s="25" customFormat="1" ht="13.8" thickBot="1" x14ac:dyDescent="0.35">
      <c r="A37" s="24" t="s">
        <v>38</v>
      </c>
      <c r="M37" s="26"/>
      <c r="AA37" s="27"/>
    </row>
    <row r="38" spans="1:30" x14ac:dyDescent="0.3">
      <c r="A38" s="1" t="s">
        <v>276</v>
      </c>
      <c r="K38" s="84"/>
      <c r="M38" s="2"/>
      <c r="O38" s="54" t="s">
        <v>578</v>
      </c>
      <c r="P38" s="55"/>
      <c r="Q38" s="55"/>
      <c r="R38" s="55"/>
      <c r="S38" s="55"/>
      <c r="T38" s="55"/>
      <c r="U38" s="55"/>
      <c r="V38" s="55"/>
      <c r="W38" s="55"/>
      <c r="X38" s="55"/>
      <c r="Y38" s="56"/>
      <c r="AA38" s="78"/>
    </row>
    <row r="39" spans="1:30" ht="13.8" thickBot="1" x14ac:dyDescent="0.35">
      <c r="A39" s="1" t="s">
        <v>298</v>
      </c>
      <c r="K39" s="85"/>
      <c r="M39" s="2"/>
      <c r="O39" s="57" t="s">
        <v>322</v>
      </c>
      <c r="P39" s="58"/>
      <c r="Q39" s="58"/>
      <c r="R39" s="58"/>
      <c r="S39" s="58"/>
      <c r="T39" s="58"/>
      <c r="U39" s="58"/>
      <c r="V39" s="58"/>
      <c r="W39" s="58"/>
      <c r="X39" s="58"/>
      <c r="Y39" s="59"/>
      <c r="AA39" s="78"/>
    </row>
    <row r="40" spans="1:30" x14ac:dyDescent="0.3">
      <c r="A40" s="1"/>
      <c r="M40" s="2"/>
      <c r="O40" s="57" t="s">
        <v>323</v>
      </c>
      <c r="P40" s="58"/>
      <c r="Q40" s="58"/>
      <c r="R40" s="58"/>
      <c r="S40" s="58"/>
      <c r="T40" s="58"/>
      <c r="U40" s="58"/>
      <c r="V40" s="58"/>
      <c r="W40" s="58"/>
      <c r="X40" s="58"/>
      <c r="Y40" s="59"/>
      <c r="AA40" s="78"/>
    </row>
    <row r="41" spans="1:30" x14ac:dyDescent="0.3">
      <c r="O41" s="79" t="s">
        <v>324</v>
      </c>
      <c r="P41" s="58"/>
      <c r="Q41" s="58"/>
      <c r="R41" s="58"/>
      <c r="S41" s="58"/>
      <c r="T41" s="58"/>
      <c r="U41" s="58"/>
      <c r="V41" s="58"/>
      <c r="W41" s="58"/>
      <c r="X41" s="58"/>
      <c r="Y41" s="59"/>
    </row>
    <row r="42" spans="1:30" s="81" customFormat="1" ht="13.8" thickBot="1" x14ac:dyDescent="0.35">
      <c r="O42" s="146" t="s">
        <v>579</v>
      </c>
      <c r="P42" s="147"/>
      <c r="Q42" s="147"/>
      <c r="R42" s="147"/>
      <c r="S42" s="147"/>
      <c r="T42" s="147"/>
      <c r="U42" s="147"/>
      <c r="V42" s="147"/>
      <c r="W42" s="147"/>
      <c r="X42" s="147"/>
      <c r="Y42" s="148"/>
    </row>
    <row r="43" spans="1:30" ht="13.8" thickTop="1" x14ac:dyDescent="0.3"/>
    <row r="44" spans="1:30" s="10" customFormat="1" x14ac:dyDescent="0.3">
      <c r="A44" s="22" t="s">
        <v>325</v>
      </c>
      <c r="N44" s="11"/>
    </row>
    <row r="45" spans="1:30" ht="13.8" thickBot="1" x14ac:dyDescent="0.35">
      <c r="A45" s="1"/>
      <c r="J45" s="21" t="s">
        <v>278</v>
      </c>
      <c r="N45" s="2"/>
      <c r="AB45" t="s">
        <v>326</v>
      </c>
      <c r="AC45" t="s">
        <v>292</v>
      </c>
      <c r="AD45" t="s">
        <v>317</v>
      </c>
    </row>
    <row r="46" spans="1:30"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c r="AC46" t="s">
        <v>294</v>
      </c>
      <c r="AD46" t="s">
        <v>319</v>
      </c>
    </row>
    <row r="47" spans="1:30" x14ac:dyDescent="0.3">
      <c r="A47" t="s">
        <v>329</v>
      </c>
      <c r="K47" s="7"/>
      <c r="M47" s="67" t="s">
        <v>491</v>
      </c>
      <c r="N47" s="61"/>
      <c r="O47" s="62"/>
      <c r="Q47" s="34"/>
      <c r="R47" s="15"/>
      <c r="S47" t="s">
        <v>330</v>
      </c>
      <c r="U47" s="16"/>
      <c r="AA47">
        <f>IF(K47="nooit",1,IF(K47="incidenteel",2,IF(K47="regelmatig",3,IF(K47="vaak",4,IF(K47="doorspoelen",5,0)))))</f>
        <v>0</v>
      </c>
      <c r="AB47" t="s">
        <v>331</v>
      </c>
      <c r="AC47" t="s">
        <v>296</v>
      </c>
      <c r="AD47" t="s">
        <v>321</v>
      </c>
    </row>
    <row r="48" spans="1:30" x14ac:dyDescent="0.3">
      <c r="A48" t="s">
        <v>332</v>
      </c>
      <c r="K48" s="7"/>
      <c r="R48" s="17"/>
      <c r="S48" t="s">
        <v>333</v>
      </c>
      <c r="U48" s="16"/>
      <c r="AA48">
        <f>IF(K48="neerslag",1,IF(K48="grondwater",2,IF(K48="inlaatwater",3,0)))</f>
        <v>0</v>
      </c>
      <c r="AB48" t="s">
        <v>334</v>
      </c>
      <c r="AC48" t="s">
        <v>297</v>
      </c>
    </row>
    <row r="49" spans="1:29" ht="13.8" thickBot="1" x14ac:dyDescent="0.35">
      <c r="N49" s="2"/>
      <c r="R49" s="18"/>
      <c r="S49" s="19" t="s">
        <v>335</v>
      </c>
      <c r="T49" s="19"/>
      <c r="U49" s="20"/>
      <c r="AB49" t="s">
        <v>336</v>
      </c>
      <c r="AC49" t="s">
        <v>299</v>
      </c>
    </row>
    <row r="50" spans="1:29" ht="13.8" thickBot="1" x14ac:dyDescent="0.35">
      <c r="N50" s="2" t="s">
        <v>337</v>
      </c>
      <c r="AB50" t="s">
        <v>338</v>
      </c>
    </row>
    <row r="51" spans="1:29" ht="13.8" thickBot="1" x14ac:dyDescent="0.35">
      <c r="N51" s="9"/>
      <c r="AA51">
        <f>IF(OR(OR(AA48=2,AA48=1),OR(AA47=1,AA47=2,AA47=3)),3,IF(OR(AA48=3,OR(AA47=5,AA47=4)),2,0))</f>
        <v>0</v>
      </c>
    </row>
    <row r="53" spans="1:29" s="10" customFormat="1" x14ac:dyDescent="0.3">
      <c r="A53" s="22" t="s">
        <v>339</v>
      </c>
    </row>
    <row r="54" spans="1:29" x14ac:dyDescent="0.3">
      <c r="A54" s="1"/>
      <c r="J54" s="21" t="s">
        <v>278</v>
      </c>
    </row>
    <row r="55" spans="1:29" x14ac:dyDescent="0.3">
      <c r="A55" s="2" t="s">
        <v>449</v>
      </c>
    </row>
    <row r="56" spans="1:29" x14ac:dyDescent="0.3">
      <c r="A56" s="2"/>
      <c r="O56" s="2" t="s">
        <v>341</v>
      </c>
    </row>
    <row r="57" spans="1:29" x14ac:dyDescent="0.3">
      <c r="A57" t="s">
        <v>366</v>
      </c>
      <c r="J57" t="s">
        <v>343</v>
      </c>
      <c r="K57" t="s">
        <v>344</v>
      </c>
      <c r="M57" t="s">
        <v>628</v>
      </c>
      <c r="O57" s="2" t="s">
        <v>345</v>
      </c>
      <c r="Q57" s="2" t="s">
        <v>346</v>
      </c>
    </row>
    <row r="58" spans="1:29" x14ac:dyDescent="0.3">
      <c r="B58" t="s">
        <v>367</v>
      </c>
      <c r="J58" s="7"/>
      <c r="K58" t="s">
        <v>98</v>
      </c>
      <c r="L58" t="s">
        <v>98</v>
      </c>
      <c r="Q58" s="10" t="str">
        <f t="shared" ref="Q58" si="1">IF(AC58=0,"",IF(AC58=1,"voldoet niet",IF(AC58=2,"voldoet")))</f>
        <v/>
      </c>
      <c r="AC58">
        <f>IF(J58="",0,IF(J58="ja",1,2))</f>
        <v>0</v>
      </c>
    </row>
    <row r="59" spans="1:29" ht="13.8" thickBot="1" x14ac:dyDescent="0.35">
      <c r="B59" s="2" t="s">
        <v>368</v>
      </c>
    </row>
    <row r="60" spans="1:29" ht="13.8" thickBot="1" x14ac:dyDescent="0.35">
      <c r="A60" t="s">
        <v>369</v>
      </c>
      <c r="R60" s="12" t="s">
        <v>209</v>
      </c>
      <c r="S60" s="13"/>
      <c r="T60" s="13"/>
      <c r="U60" s="14"/>
    </row>
    <row r="61" spans="1:29" ht="13.8" thickBot="1" x14ac:dyDescent="0.35">
      <c r="B61" t="s">
        <v>370</v>
      </c>
      <c r="J61" s="7"/>
      <c r="K61" t="s">
        <v>98</v>
      </c>
      <c r="L61" t="s">
        <v>98</v>
      </c>
      <c r="O61" s="9"/>
      <c r="R61" s="15"/>
      <c r="S61" t="s">
        <v>330</v>
      </c>
      <c r="U61" s="16"/>
      <c r="AC61">
        <f t="shared" ref="AC61:AC72" si="2">IF(J61="",0,IF(J61="ja",1,2))</f>
        <v>0</v>
      </c>
    </row>
    <row r="62" spans="1:29" ht="13.8" thickBot="1" x14ac:dyDescent="0.35">
      <c r="B62" s="2" t="s">
        <v>371</v>
      </c>
      <c r="R62" s="47"/>
      <c r="S62" s="19" t="s">
        <v>333</v>
      </c>
      <c r="T62" s="19"/>
      <c r="U62" s="20"/>
    </row>
    <row r="63" spans="1:29" ht="13.8" thickBot="1" x14ac:dyDescent="0.35">
      <c r="A63" t="s">
        <v>372</v>
      </c>
    </row>
    <row r="64" spans="1:29" x14ac:dyDescent="0.3">
      <c r="B64" t="s">
        <v>373</v>
      </c>
      <c r="J64" s="7"/>
      <c r="K64" t="s">
        <v>98</v>
      </c>
      <c r="L64" t="s">
        <v>98</v>
      </c>
      <c r="O64" s="5"/>
      <c r="R64" s="54" t="s">
        <v>551</v>
      </c>
      <c r="S64" s="55"/>
      <c r="T64" s="55"/>
      <c r="U64" s="55"/>
      <c r="V64" s="55"/>
      <c r="W64" s="55"/>
      <c r="X64" s="55"/>
      <c r="Y64" s="55"/>
      <c r="Z64" s="56"/>
      <c r="AC64">
        <f t="shared" si="2"/>
        <v>0</v>
      </c>
    </row>
    <row r="65" spans="1:29" ht="13.8" thickBot="1" x14ac:dyDescent="0.35">
      <c r="B65" t="s">
        <v>374</v>
      </c>
      <c r="J65" s="7"/>
      <c r="K65" t="s">
        <v>98</v>
      </c>
      <c r="L65" t="s">
        <v>98</v>
      </c>
      <c r="O65" s="6"/>
      <c r="R65" s="67" t="s">
        <v>552</v>
      </c>
      <c r="S65" s="61"/>
      <c r="T65" s="61"/>
      <c r="U65" s="61"/>
      <c r="V65" s="61"/>
      <c r="W65" s="61"/>
      <c r="X65" s="61"/>
      <c r="Y65" s="61"/>
      <c r="Z65" s="62"/>
      <c r="AC65">
        <f t="shared" si="2"/>
        <v>0</v>
      </c>
    </row>
    <row r="66" spans="1:29" x14ac:dyDescent="0.3">
      <c r="C66" t="s">
        <v>375</v>
      </c>
    </row>
    <row r="67" spans="1:29" ht="13.8" thickBot="1" x14ac:dyDescent="0.35">
      <c r="A67" s="66" t="s">
        <v>376</v>
      </c>
      <c r="B67" s="143"/>
      <c r="C67" s="66"/>
      <c r="R67" s="54" t="s">
        <v>546</v>
      </c>
      <c r="S67" s="55"/>
      <c r="T67" s="55"/>
      <c r="U67" s="55"/>
      <c r="V67" s="55"/>
      <c r="W67" s="55"/>
      <c r="X67" s="55"/>
      <c r="Y67" s="55"/>
      <c r="Z67" s="56"/>
    </row>
    <row r="68" spans="1:29" x14ac:dyDescent="0.3">
      <c r="A68" s="66"/>
      <c r="B68" s="66" t="s">
        <v>377</v>
      </c>
      <c r="J68" s="40"/>
      <c r="K68" s="7"/>
      <c r="O68" s="5"/>
      <c r="R68" s="57" t="s">
        <v>547</v>
      </c>
      <c r="S68" s="58"/>
      <c r="T68" s="58"/>
      <c r="U68" s="58"/>
      <c r="V68" s="58"/>
      <c r="W68" s="58"/>
      <c r="X68" s="58"/>
      <c r="Y68" s="58"/>
      <c r="Z68" s="59"/>
      <c r="AC68">
        <f>IF(OR(J68="",K68=""),0,IF(J68&lt;K68,2,1))</f>
        <v>0</v>
      </c>
    </row>
    <row r="69" spans="1:29" x14ac:dyDescent="0.3">
      <c r="A69" s="66"/>
      <c r="B69" s="66" t="s">
        <v>378</v>
      </c>
      <c r="J69" s="40"/>
      <c r="K69" s="7"/>
      <c r="M69">
        <v>100</v>
      </c>
      <c r="N69" s="23"/>
      <c r="O69" s="8"/>
      <c r="R69" s="57" t="s">
        <v>548</v>
      </c>
      <c r="S69" s="58"/>
      <c r="T69" s="58"/>
      <c r="U69" s="58"/>
      <c r="V69" s="58"/>
      <c r="W69" s="58"/>
      <c r="X69" s="58"/>
      <c r="Y69" s="58"/>
      <c r="Z69" s="59"/>
      <c r="AB69">
        <f>IF(OR(K69="",J69=""),0,IF(OR(AND(K69&gt;L69,K69&lt;=M69,J69&gt;L69,J69&lt;=M69),AND(K69&lt;L69,J69&lt;L69),AND(K69&gt;M69,J69&gt;M69)),2,1))</f>
        <v>0</v>
      </c>
    </row>
    <row r="70" spans="1:29" x14ac:dyDescent="0.3">
      <c r="A70" s="66"/>
      <c r="B70" s="66" t="s">
        <v>379</v>
      </c>
      <c r="J70" s="7"/>
      <c r="O70" s="8"/>
      <c r="R70" s="57" t="s">
        <v>549</v>
      </c>
      <c r="S70" s="58"/>
      <c r="T70" s="58"/>
      <c r="U70" s="58"/>
      <c r="V70" s="58"/>
      <c r="W70" s="58"/>
      <c r="X70" s="58"/>
      <c r="Y70" s="58"/>
      <c r="Z70" s="59"/>
      <c r="AC70">
        <f>IF(J70="",0,IF(J70="ja",1,2))</f>
        <v>0</v>
      </c>
    </row>
    <row r="71" spans="1:29" x14ac:dyDescent="0.3">
      <c r="A71" s="66"/>
      <c r="B71" s="66" t="s">
        <v>380</v>
      </c>
      <c r="J71" s="7"/>
      <c r="O71" s="8"/>
      <c r="R71" s="57" t="s">
        <v>550</v>
      </c>
      <c r="S71" s="58"/>
      <c r="T71" s="58"/>
      <c r="U71" s="58"/>
      <c r="V71" s="58"/>
      <c r="W71" s="58"/>
      <c r="X71" s="58"/>
      <c r="Y71" s="58"/>
      <c r="Z71" s="59"/>
      <c r="AC71">
        <f>IF(J71="",0,IF(J71="ja",1,2))</f>
        <v>0</v>
      </c>
    </row>
    <row r="72" spans="1:29" ht="13.8" thickBot="1" x14ac:dyDescent="0.35">
      <c r="A72" s="66"/>
      <c r="B72" s="66" t="s">
        <v>381</v>
      </c>
      <c r="J72" s="7"/>
      <c r="O72" s="6"/>
      <c r="R72" s="67" t="s">
        <v>583</v>
      </c>
      <c r="S72" s="61"/>
      <c r="T72" s="61"/>
      <c r="U72" s="61"/>
      <c r="V72" s="61"/>
      <c r="W72" s="61"/>
      <c r="X72" s="61"/>
      <c r="Y72" s="61"/>
      <c r="Z72" s="62"/>
      <c r="AC72">
        <f t="shared" si="2"/>
        <v>0</v>
      </c>
    </row>
    <row r="74" spans="1:29" s="25" customFormat="1" ht="13.8" thickBot="1" x14ac:dyDescent="0.35">
      <c r="A74" s="24" t="s">
        <v>62</v>
      </c>
      <c r="O74" s="26"/>
      <c r="AA74" s="27"/>
    </row>
    <row r="75" spans="1:29" x14ac:dyDescent="0.3">
      <c r="A75" s="1" t="s">
        <v>325</v>
      </c>
      <c r="N75" s="5" t="str">
        <f>IF(AA51=1,"Niet inlaten",IF(AA51=2,"Inlaat is geen probleem",IF(AA51=3,"Aandachtspunt","")))</f>
        <v/>
      </c>
      <c r="Q75" s="12" t="s">
        <v>209</v>
      </c>
      <c r="R75" s="13"/>
      <c r="S75" s="13"/>
      <c r="T75" s="14"/>
      <c r="V75" s="54" t="s">
        <v>382</v>
      </c>
      <c r="W75" s="55"/>
      <c r="X75" s="55"/>
      <c r="Y75" s="55"/>
      <c r="Z75" s="56"/>
      <c r="AB75" t="s">
        <v>330</v>
      </c>
    </row>
    <row r="76" spans="1:29" ht="13.8" thickBot="1" x14ac:dyDescent="0.35">
      <c r="A76" s="1" t="s">
        <v>339</v>
      </c>
      <c r="N76" s="85"/>
      <c r="Q76" s="15"/>
      <c r="R76" t="s">
        <v>330</v>
      </c>
      <c r="T76" s="16"/>
      <c r="V76" s="57" t="s">
        <v>383</v>
      </c>
      <c r="W76" s="58"/>
      <c r="X76" s="58"/>
      <c r="Y76" s="58"/>
      <c r="Z76" s="59"/>
      <c r="AB76" t="s">
        <v>333</v>
      </c>
    </row>
    <row r="77" spans="1:29" x14ac:dyDescent="0.3">
      <c r="A77" s="1"/>
      <c r="Q77" s="17"/>
      <c r="R77" t="s">
        <v>333</v>
      </c>
      <c r="T77" s="16"/>
      <c r="V77" s="57" t="s">
        <v>384</v>
      </c>
      <c r="W77" s="58"/>
      <c r="X77" s="58"/>
      <c r="Y77" s="58"/>
      <c r="Z77" s="59"/>
    </row>
    <row r="78" spans="1:29" ht="13.8" thickBot="1" x14ac:dyDescent="0.35">
      <c r="A78" s="1"/>
      <c r="Q78" s="18"/>
      <c r="R78" s="19" t="s">
        <v>335</v>
      </c>
      <c r="S78" s="19"/>
      <c r="T78" s="20"/>
      <c r="V78" s="57" t="s">
        <v>559</v>
      </c>
      <c r="W78" s="58"/>
      <c r="X78" s="58"/>
      <c r="Y78" s="58"/>
      <c r="Z78" s="59"/>
    </row>
    <row r="79" spans="1:29" s="81" customFormat="1" ht="13.8" thickBot="1" x14ac:dyDescent="0.35">
      <c r="A79" s="82"/>
      <c r="V79" s="146" t="s">
        <v>584</v>
      </c>
      <c r="W79" s="147"/>
      <c r="X79" s="147"/>
      <c r="Y79" s="147"/>
      <c r="Z79" s="148"/>
    </row>
    <row r="80" spans="1:29" ht="13.8" thickTop="1" x14ac:dyDescent="0.3">
      <c r="A80" s="1"/>
    </row>
    <row r="81" spans="1:28" s="25" customFormat="1" ht="13.8" thickBot="1" x14ac:dyDescent="0.35">
      <c r="A81" s="24" t="s">
        <v>63</v>
      </c>
      <c r="O81" s="26"/>
      <c r="AA81" s="27"/>
    </row>
    <row r="82" spans="1:28" ht="13.8" thickBot="1" x14ac:dyDescent="0.35">
      <c r="A82" t="s">
        <v>477</v>
      </c>
      <c r="N82" s="89"/>
      <c r="U82" s="54" t="s">
        <v>385</v>
      </c>
      <c r="V82" s="55"/>
      <c r="W82" s="55"/>
      <c r="X82" s="55"/>
      <c r="Y82" s="55"/>
      <c r="Z82" s="56"/>
      <c r="AB82" t="s">
        <v>263</v>
      </c>
    </row>
    <row r="83" spans="1:28" x14ac:dyDescent="0.3">
      <c r="U83" s="57" t="s">
        <v>386</v>
      </c>
      <c r="V83" s="58"/>
      <c r="W83" s="58"/>
      <c r="X83" s="58"/>
      <c r="Y83" s="58"/>
      <c r="Z83" s="59"/>
      <c r="AB83" t="s">
        <v>265</v>
      </c>
    </row>
    <row r="84" spans="1:28" x14ac:dyDescent="0.3">
      <c r="U84" s="57" t="s">
        <v>588</v>
      </c>
      <c r="V84" s="58"/>
      <c r="W84" s="58"/>
      <c r="X84" s="58"/>
      <c r="Y84" s="58"/>
      <c r="Z84" s="59"/>
      <c r="AB84" t="s">
        <v>268</v>
      </c>
    </row>
    <row r="85" spans="1:28" x14ac:dyDescent="0.3">
      <c r="U85" s="57" t="s">
        <v>589</v>
      </c>
      <c r="V85" s="58"/>
      <c r="W85" s="58"/>
      <c r="X85" s="58"/>
      <c r="Y85" s="58"/>
      <c r="Z85" s="59"/>
      <c r="AB85" t="s">
        <v>270</v>
      </c>
    </row>
    <row r="86" spans="1:28" x14ac:dyDescent="0.3">
      <c r="U86" s="80" t="s">
        <v>590</v>
      </c>
      <c r="V86" s="61"/>
      <c r="W86" s="61"/>
      <c r="X86" s="61"/>
      <c r="Y86" s="61"/>
      <c r="Z86" s="62"/>
    </row>
    <row r="92" spans="1:28" x14ac:dyDescent="0.3">
      <c r="B92" s="45"/>
    </row>
  </sheetData>
  <conditionalFormatting sqref="K38">
    <cfRule type="expression" dxfId="53" priority="4">
      <formula>$K$38="Geen reden om in te laten"</formula>
    </cfRule>
    <cfRule type="expression" dxfId="52" priority="5">
      <formula>$K$38="Mogelijke reden om in te laten"</formula>
    </cfRule>
    <cfRule type="expression" dxfId="51" priority="6">
      <formula>$K$38="Sterke reden om in te laten"</formula>
    </cfRule>
  </conditionalFormatting>
  <conditionalFormatting sqref="K39">
    <cfRule type="expression" dxfId="50" priority="1">
      <formula>$K$39="Geen reden om in te laten"</formula>
    </cfRule>
    <cfRule type="expression" dxfId="49" priority="2">
      <formula>$K$39="Mogelijke reden om in te laten"</formula>
    </cfRule>
    <cfRule type="expression" dxfId="48" priority="3">
      <formula>$K$39="Sterke reden om in te laten"</formula>
    </cfRule>
  </conditionalFormatting>
  <conditionalFormatting sqref="M6">
    <cfRule type="expression" dxfId="47" priority="53">
      <formula>$K$6="ja"</formula>
    </cfRule>
    <cfRule type="expression" dxfId="46" priority="54">
      <formula>$K$6="nee"</formula>
    </cfRule>
  </conditionalFormatting>
  <conditionalFormatting sqref="M7">
    <cfRule type="expression" dxfId="45" priority="51">
      <formula>$K$7="ja"</formula>
    </cfRule>
    <cfRule type="expression" dxfId="44" priority="52">
      <formula>$K$7="nee"</formula>
    </cfRule>
  </conditionalFormatting>
  <conditionalFormatting sqref="M10">
    <cfRule type="expression" dxfId="43" priority="49">
      <formula>$K$10="nee"</formula>
    </cfRule>
    <cfRule type="expression" dxfId="42" priority="50">
      <formula>$K$10="ja"</formula>
    </cfRule>
  </conditionalFormatting>
  <conditionalFormatting sqref="M11">
    <cfRule type="expression" dxfId="41" priority="47">
      <formula>$K$11="nee"</formula>
    </cfRule>
    <cfRule type="expression" dxfId="40" priority="48">
      <formula>$K$11="ja"</formula>
    </cfRule>
  </conditionalFormatting>
  <conditionalFormatting sqref="M12">
    <cfRule type="expression" dxfId="39" priority="45">
      <formula>$K$12="nee"</formula>
    </cfRule>
    <cfRule type="expression" dxfId="38" priority="46">
      <formula>$K$12="ja"</formula>
    </cfRule>
  </conditionalFormatting>
  <conditionalFormatting sqref="M13">
    <cfRule type="expression" dxfId="37" priority="43">
      <formula>$K$13="nee"</formula>
    </cfRule>
    <cfRule type="expression" dxfId="36" priority="44">
      <formula>$K$13="ja"</formula>
    </cfRule>
  </conditionalFormatting>
  <conditionalFormatting sqref="M14">
    <cfRule type="expression" dxfId="35" priority="41">
      <formula>$K$14="nee"</formula>
    </cfRule>
    <cfRule type="expression" dxfId="34" priority="42">
      <formula>$K$14="ja"</formula>
    </cfRule>
  </conditionalFormatting>
  <conditionalFormatting sqref="M17">
    <cfRule type="expression" dxfId="33" priority="55">
      <formula>$K$17="ja"</formula>
    </cfRule>
    <cfRule type="expression" dxfId="32" priority="56">
      <formula>$K$17="nee"</formula>
    </cfRule>
  </conditionalFormatting>
  <conditionalFormatting sqref="M19">
    <cfRule type="expression" dxfId="31" priority="57">
      <formula>$K$19="nee"</formula>
    </cfRule>
    <cfRule type="expression" dxfId="30" priority="58">
      <formula>$K$19="ja"</formula>
    </cfRule>
  </conditionalFormatting>
  <conditionalFormatting sqref="N51">
    <cfRule type="expression" dxfId="29" priority="32">
      <formula>$AA$51=3</formula>
    </cfRule>
    <cfRule type="expression" dxfId="28" priority="33">
      <formula>$AA$51=2</formula>
    </cfRule>
    <cfRule type="expression" dxfId="27" priority="34">
      <formula>$AA$51=1</formula>
    </cfRule>
  </conditionalFormatting>
  <conditionalFormatting sqref="N75">
    <cfRule type="expression" dxfId="26" priority="11">
      <formula>$AA$51=1</formula>
    </cfRule>
    <cfRule type="expression" dxfId="25" priority="12">
      <formula>$AA$51=2</formula>
    </cfRule>
    <cfRule type="expression" dxfId="24" priority="13">
      <formula>$AA$51=3</formula>
    </cfRule>
  </conditionalFormatting>
  <conditionalFormatting sqref="N76">
    <cfRule type="expression" dxfId="23" priority="18">
      <formula>$N$76=$AB$76</formula>
    </cfRule>
    <cfRule type="expression" dxfId="22" priority="19">
      <formula>$N$76=$AB$75</formula>
    </cfRule>
  </conditionalFormatting>
  <conditionalFormatting sqref="N82">
    <cfRule type="expression" dxfId="21" priority="14">
      <formula>$N$82=$AB$85</formula>
    </cfRule>
    <cfRule type="expression" dxfId="20" priority="15">
      <formula>$N$82=$AB$84</formula>
    </cfRule>
    <cfRule type="expression" dxfId="19" priority="16">
      <formula>$N$82=$AB$83</formula>
    </cfRule>
    <cfRule type="expression" dxfId="18" priority="17">
      <formula>$N$82=$AB$82</formula>
    </cfRule>
  </conditionalFormatting>
  <conditionalFormatting sqref="O61">
    <cfRule type="expression" dxfId="17" priority="73">
      <formula>$AC$61=2</formula>
    </cfRule>
    <cfRule type="expression" dxfId="16" priority="74">
      <formula>$AC$61=1</formula>
    </cfRule>
  </conditionalFormatting>
  <conditionalFormatting sqref="O64">
    <cfRule type="expression" dxfId="15" priority="71">
      <formula>$AC$64=2</formula>
    </cfRule>
    <cfRule type="expression" dxfId="14" priority="72">
      <formula>$AC$64=1</formula>
    </cfRule>
  </conditionalFormatting>
  <conditionalFormatting sqref="O65">
    <cfRule type="expression" dxfId="13" priority="9">
      <formula>$AC$65=2</formula>
    </cfRule>
    <cfRule type="expression" dxfId="12" priority="10">
      <formula>$AC$65=1</formula>
    </cfRule>
  </conditionalFormatting>
  <conditionalFormatting sqref="O68">
    <cfRule type="expression" dxfId="11" priority="69">
      <formula>$AC$68=2</formula>
    </cfRule>
    <cfRule type="expression" dxfId="10" priority="70">
      <formula>$AC$68=1</formula>
    </cfRule>
  </conditionalFormatting>
  <conditionalFormatting sqref="O69">
    <cfRule type="expression" dxfId="9" priority="61">
      <formula>$AB$69=2</formula>
    </cfRule>
    <cfRule type="expression" dxfId="8" priority="62">
      <formula>$AB$69=1</formula>
    </cfRule>
  </conditionalFormatting>
  <conditionalFormatting sqref="O70">
    <cfRule type="expression" dxfId="7" priority="67">
      <formula>$AC$70=2</formula>
    </cfRule>
    <cfRule type="expression" dxfId="6" priority="68">
      <formula>$AC$70=1</formula>
    </cfRule>
  </conditionalFormatting>
  <conditionalFormatting sqref="O71">
    <cfRule type="expression" dxfId="5" priority="65">
      <formula>$AC$71=2</formula>
    </cfRule>
    <cfRule type="expression" dxfId="4" priority="66">
      <formula>$AC$71=1</formula>
    </cfRule>
  </conditionalFormatting>
  <conditionalFormatting sqref="O72">
    <cfRule type="expression" dxfId="3" priority="63">
      <formula>$AC$72=2</formula>
    </cfRule>
    <cfRule type="expression" dxfId="2" priority="64">
      <formula>$AC$72=1</formula>
    </cfRule>
  </conditionalFormatting>
  <conditionalFormatting sqref="Q58">
    <cfRule type="expression" dxfId="1" priority="7">
      <formula>$Q$58="voldoet niet"</formula>
    </cfRule>
    <cfRule type="expression" dxfId="0" priority="8">
      <formula>$Q$58="voldoet"</formula>
    </cfRule>
  </conditionalFormatting>
  <dataValidations count="9">
    <dataValidation type="list" errorStyle="warning" showErrorMessage="1" sqref="K17 K6:K7 K19 J61 J58 J64:J65 J70:J72 K10:K14 K22 K24:K34" xr:uid="{3D238C61-7137-4E49-9FBF-56E0B2586339}">
      <formula1>$AA$6:$AA$7</formula1>
    </dataValidation>
    <dataValidation errorStyle="warning" showErrorMessage="1" sqref="K35 K18 K41:K43 K23" xr:uid="{880FE26B-08BB-4F80-9799-32CDD246AC61}"/>
    <dataValidation type="list" allowBlank="1" showInputMessage="1" showErrorMessage="1" sqref="K48" xr:uid="{173DE112-497C-414D-966F-CCF346A5E56E}">
      <formula1>$AD$45:$AD$47</formula1>
    </dataValidation>
    <dataValidation type="list" allowBlank="1" showInputMessage="1" showErrorMessage="1" sqref="K47" xr:uid="{7DA22A8E-C6C6-47FE-A7C8-1EA9D7C90093}">
      <formula1>$AC$45:$AC$49</formula1>
    </dataValidation>
    <dataValidation type="list" allowBlank="1" showInputMessage="1" showErrorMessage="1" sqref="K50" xr:uid="{C1BDE154-4000-4B9D-BF48-939DC411694B}">
      <formula1>$AA$32:$AA$34</formula1>
    </dataValidation>
    <dataValidation type="list" errorStyle="warning" showErrorMessage="1" sqref="K46" xr:uid="{A8475AC2-D875-41DE-BB1F-99AAEBB4AA1C}">
      <formula1>$AB$45:$AB$50</formula1>
    </dataValidation>
    <dataValidation type="list" allowBlank="1" showInputMessage="1" showErrorMessage="1" sqref="N82" xr:uid="{6A822008-FDBA-4233-BCA5-74B9072ED5D6}">
      <formula1>$AB$82:$AB$85</formula1>
    </dataValidation>
    <dataValidation type="list" allowBlank="1" showInputMessage="1" showErrorMessage="1" sqref="N76" xr:uid="{6BB0C063-AE8D-4B86-948D-96003FCC2DCA}">
      <formula1>$AB$75:$AB$76</formula1>
    </dataValidation>
    <dataValidation type="list" allowBlank="1" showInputMessage="1" showErrorMessage="1" sqref="K38:K39" xr:uid="{A72E22D5-5A21-496E-AC3E-5B9870327FC3}">
      <formula1>$P$12:$P$14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9D294-4DD8-4DB4-906E-73E8F98CB5A5}">
  <dimension ref="B1:O30"/>
  <sheetViews>
    <sheetView workbookViewId="0"/>
  </sheetViews>
  <sheetFormatPr defaultRowHeight="13.2" x14ac:dyDescent="0.3"/>
  <cols>
    <col min="2" max="2" width="35.875" bestFit="1" customWidth="1"/>
    <col min="3" max="3" width="15.375" customWidth="1"/>
  </cols>
  <sheetData>
    <row r="1" spans="2:15" ht="19.2" x14ac:dyDescent="0.45">
      <c r="B1" s="36" t="s">
        <v>606</v>
      </c>
    </row>
    <row r="2" spans="2:15" x14ac:dyDescent="0.3">
      <c r="B2" s="1"/>
    </row>
    <row r="3" spans="2:15" x14ac:dyDescent="0.3">
      <c r="B3" s="1" t="s">
        <v>612</v>
      </c>
    </row>
    <row r="4" spans="2:15" ht="13.8" thickBot="1" x14ac:dyDescent="0.35">
      <c r="C4" t="s">
        <v>605</v>
      </c>
      <c r="D4" t="s">
        <v>591</v>
      </c>
      <c r="E4" t="s">
        <v>592</v>
      </c>
      <c r="F4" t="s">
        <v>593</v>
      </c>
      <c r="G4" t="s">
        <v>594</v>
      </c>
      <c r="J4" s="54" t="s">
        <v>607</v>
      </c>
      <c r="K4" s="55"/>
      <c r="L4" s="55"/>
      <c r="M4" s="55"/>
      <c r="N4" s="55"/>
      <c r="O4" s="56"/>
    </row>
    <row r="5" spans="2:15" x14ac:dyDescent="0.3">
      <c r="B5" t="s">
        <v>595</v>
      </c>
      <c r="C5" s="23">
        <v>31</v>
      </c>
      <c r="D5" s="7"/>
      <c r="E5" s="149">
        <f>D5/31</f>
        <v>0</v>
      </c>
      <c r="F5" s="23" t="s">
        <v>98</v>
      </c>
      <c r="G5" s="23" t="s">
        <v>98</v>
      </c>
      <c r="J5" s="57" t="s">
        <v>608</v>
      </c>
      <c r="K5" s="58"/>
      <c r="L5" s="58"/>
      <c r="M5" s="58"/>
      <c r="N5" s="58"/>
      <c r="O5" s="59"/>
    </row>
    <row r="6" spans="2:15" x14ac:dyDescent="0.3">
      <c r="B6" t="s">
        <v>596</v>
      </c>
      <c r="C6" s="23">
        <v>31</v>
      </c>
      <c r="D6" s="7"/>
      <c r="E6" s="150">
        <f>D6/31</f>
        <v>0</v>
      </c>
      <c r="F6" s="23" t="s">
        <v>98</v>
      </c>
      <c r="G6" s="23" t="s">
        <v>98</v>
      </c>
      <c r="J6" s="57" t="s">
        <v>609</v>
      </c>
      <c r="K6" s="58"/>
      <c r="L6" s="58"/>
      <c r="M6" s="58"/>
      <c r="N6" s="58"/>
      <c r="O6" s="59"/>
    </row>
    <row r="7" spans="2:15" ht="13.8" thickBot="1" x14ac:dyDescent="0.35">
      <c r="B7" t="s">
        <v>597</v>
      </c>
      <c r="C7" s="23">
        <v>14</v>
      </c>
      <c r="D7" s="7"/>
      <c r="E7" s="150">
        <f>D7/14</f>
        <v>0</v>
      </c>
      <c r="F7" s="23" t="s">
        <v>98</v>
      </c>
      <c r="G7" s="23" t="s">
        <v>98</v>
      </c>
      <c r="J7" s="57" t="s">
        <v>610</v>
      </c>
      <c r="K7" s="58"/>
      <c r="L7" s="58"/>
      <c r="M7" s="58"/>
      <c r="N7" s="58"/>
      <c r="O7" s="59"/>
    </row>
    <row r="8" spans="2:15" ht="13.8" thickBot="1" x14ac:dyDescent="0.35">
      <c r="B8" t="s">
        <v>598</v>
      </c>
      <c r="C8" s="23">
        <v>100</v>
      </c>
      <c r="D8" s="7"/>
      <c r="E8" s="150">
        <f>D8/100</f>
        <v>0</v>
      </c>
      <c r="F8" s="152">
        <f>D8/17.85</f>
        <v>0</v>
      </c>
      <c r="G8" s="23" t="s">
        <v>98</v>
      </c>
      <c r="J8" s="67" t="s">
        <v>611</v>
      </c>
      <c r="K8" s="61"/>
      <c r="L8" s="61"/>
      <c r="M8" s="61"/>
      <c r="N8" s="61"/>
      <c r="O8" s="62"/>
    </row>
    <row r="9" spans="2:15" x14ac:dyDescent="0.3">
      <c r="B9" s="66" t="s">
        <v>599</v>
      </c>
      <c r="C9" s="23">
        <v>40</v>
      </c>
      <c r="D9" s="7"/>
      <c r="E9" s="150">
        <f>D9/40</f>
        <v>0</v>
      </c>
      <c r="F9" s="23" t="s">
        <v>98</v>
      </c>
      <c r="G9" s="23" t="s">
        <v>98</v>
      </c>
    </row>
    <row r="10" spans="2:15" ht="13.8" thickBot="1" x14ac:dyDescent="0.35">
      <c r="B10" s="66" t="s">
        <v>600</v>
      </c>
      <c r="C10" s="23">
        <v>24</v>
      </c>
      <c r="D10" s="7"/>
      <c r="E10" s="150">
        <f>D10/24</f>
        <v>0</v>
      </c>
      <c r="F10" s="23" t="s">
        <v>98</v>
      </c>
      <c r="G10" s="23" t="s">
        <v>98</v>
      </c>
    </row>
    <row r="11" spans="2:15" ht="13.8" thickBot="1" x14ac:dyDescent="0.35">
      <c r="B11" s="66" t="s">
        <v>601</v>
      </c>
      <c r="C11" s="23">
        <v>61</v>
      </c>
      <c r="D11" s="7"/>
      <c r="E11" s="150">
        <f>D11/61</f>
        <v>0</v>
      </c>
      <c r="F11" s="23" t="s">
        <v>98</v>
      </c>
      <c r="G11" s="152">
        <f>E11</f>
        <v>0</v>
      </c>
    </row>
    <row r="12" spans="2:15" x14ac:dyDescent="0.3">
      <c r="B12" t="s">
        <v>602</v>
      </c>
      <c r="C12" s="23">
        <v>96</v>
      </c>
      <c r="D12" s="7"/>
      <c r="E12" s="150">
        <f>D12/96</f>
        <v>0</v>
      </c>
      <c r="F12" s="23" t="s">
        <v>98</v>
      </c>
      <c r="G12" s="23" t="s">
        <v>98</v>
      </c>
    </row>
    <row r="13" spans="2:15" x14ac:dyDescent="0.3">
      <c r="B13" t="s">
        <v>603</v>
      </c>
      <c r="C13" s="23">
        <v>55</v>
      </c>
      <c r="D13" s="7"/>
      <c r="E13" s="150">
        <f>D13/55</f>
        <v>0</v>
      </c>
      <c r="F13" s="23" t="s">
        <v>98</v>
      </c>
      <c r="G13" s="23" t="s">
        <v>98</v>
      </c>
    </row>
    <row r="14" spans="2:15" ht="13.8" thickBot="1" x14ac:dyDescent="0.35">
      <c r="B14" t="s">
        <v>604</v>
      </c>
      <c r="C14" s="23">
        <v>35</v>
      </c>
      <c r="D14" s="7"/>
      <c r="E14" s="151">
        <f>D14/35</f>
        <v>0</v>
      </c>
      <c r="F14" s="23" t="s">
        <v>98</v>
      </c>
      <c r="G14" s="23" t="s">
        <v>98</v>
      </c>
    </row>
    <row r="16" spans="2:15" x14ac:dyDescent="0.3">
      <c r="B16" s="1" t="s">
        <v>613</v>
      </c>
    </row>
    <row r="17" spans="2:7" ht="13.8" thickBot="1" x14ac:dyDescent="0.35">
      <c r="C17" t="s">
        <v>605</v>
      </c>
      <c r="D17" t="s">
        <v>591</v>
      </c>
      <c r="E17" t="s">
        <v>592</v>
      </c>
      <c r="F17" t="s">
        <v>593</v>
      </c>
      <c r="G17" t="s">
        <v>594</v>
      </c>
    </row>
    <row r="18" spans="2:7" x14ac:dyDescent="0.3">
      <c r="B18" t="s">
        <v>595</v>
      </c>
      <c r="C18" s="23">
        <v>31</v>
      </c>
      <c r="D18" s="149">
        <f>C18*E18</f>
        <v>0</v>
      </c>
      <c r="E18" s="7"/>
      <c r="F18" s="23" t="s">
        <v>98</v>
      </c>
      <c r="G18" s="23" t="s">
        <v>98</v>
      </c>
    </row>
    <row r="19" spans="2:7" x14ac:dyDescent="0.3">
      <c r="B19" t="s">
        <v>596</v>
      </c>
      <c r="C19" s="23">
        <v>31</v>
      </c>
      <c r="D19" s="150">
        <f t="shared" ref="D19:D27" si="0">C19*E19</f>
        <v>0</v>
      </c>
      <c r="E19" s="7"/>
      <c r="F19" s="23" t="s">
        <v>98</v>
      </c>
      <c r="G19" s="23" t="s">
        <v>98</v>
      </c>
    </row>
    <row r="20" spans="2:7" x14ac:dyDescent="0.3">
      <c r="B20" t="s">
        <v>597</v>
      </c>
      <c r="C20" s="23">
        <v>14</v>
      </c>
      <c r="D20" s="150">
        <f t="shared" si="0"/>
        <v>0</v>
      </c>
      <c r="E20" s="7"/>
      <c r="F20" s="23" t="s">
        <v>98</v>
      </c>
      <c r="G20" s="23" t="s">
        <v>98</v>
      </c>
    </row>
    <row r="21" spans="2:7" x14ac:dyDescent="0.3">
      <c r="B21" t="s">
        <v>598</v>
      </c>
      <c r="C21" s="23">
        <v>100</v>
      </c>
      <c r="D21" s="150">
        <f t="shared" si="0"/>
        <v>0</v>
      </c>
      <c r="E21" s="7"/>
      <c r="F21" s="23" t="s">
        <v>98</v>
      </c>
      <c r="G21" s="23" t="s">
        <v>98</v>
      </c>
    </row>
    <row r="22" spans="2:7" x14ac:dyDescent="0.3">
      <c r="B22" s="66" t="s">
        <v>599</v>
      </c>
      <c r="C22" s="23">
        <v>40</v>
      </c>
      <c r="D22" s="150">
        <f t="shared" si="0"/>
        <v>0</v>
      </c>
      <c r="E22" s="7"/>
      <c r="F22" s="23" t="s">
        <v>98</v>
      </c>
      <c r="G22" s="23" t="s">
        <v>98</v>
      </c>
    </row>
    <row r="23" spans="2:7" ht="13.8" thickBot="1" x14ac:dyDescent="0.35">
      <c r="B23" s="66" t="s">
        <v>600</v>
      </c>
      <c r="C23" s="23">
        <v>24</v>
      </c>
      <c r="D23" s="150">
        <f t="shared" si="0"/>
        <v>0</v>
      </c>
      <c r="E23" s="7"/>
      <c r="F23" s="23" t="s">
        <v>98</v>
      </c>
      <c r="G23" s="23" t="s">
        <v>98</v>
      </c>
    </row>
    <row r="24" spans="2:7" ht="13.8" thickBot="1" x14ac:dyDescent="0.35">
      <c r="B24" s="66" t="s">
        <v>601</v>
      </c>
      <c r="C24" s="23">
        <v>61</v>
      </c>
      <c r="D24" s="150">
        <f t="shared" si="0"/>
        <v>0</v>
      </c>
      <c r="E24" s="7"/>
      <c r="F24" s="23" t="s">
        <v>98</v>
      </c>
      <c r="G24" s="152">
        <f>E24</f>
        <v>0</v>
      </c>
    </row>
    <row r="25" spans="2:7" x14ac:dyDescent="0.3">
      <c r="B25" t="s">
        <v>602</v>
      </c>
      <c r="C25" s="23">
        <v>96</v>
      </c>
      <c r="D25" s="150">
        <f t="shared" si="0"/>
        <v>0</v>
      </c>
      <c r="E25" s="7"/>
      <c r="F25" s="23" t="s">
        <v>98</v>
      </c>
      <c r="G25" s="23" t="s">
        <v>98</v>
      </c>
    </row>
    <row r="26" spans="2:7" x14ac:dyDescent="0.3">
      <c r="B26" t="s">
        <v>603</v>
      </c>
      <c r="C26" s="23">
        <v>55</v>
      </c>
      <c r="D26" s="150">
        <f t="shared" si="0"/>
        <v>0</v>
      </c>
      <c r="E26" s="7"/>
      <c r="F26" s="23" t="s">
        <v>98</v>
      </c>
      <c r="G26" s="23" t="s">
        <v>98</v>
      </c>
    </row>
    <row r="27" spans="2:7" ht="13.8" thickBot="1" x14ac:dyDescent="0.35">
      <c r="B27" t="s">
        <v>604</v>
      </c>
      <c r="C27" s="23">
        <v>35</v>
      </c>
      <c r="D27" s="151">
        <f t="shared" si="0"/>
        <v>0</v>
      </c>
      <c r="E27" s="7"/>
      <c r="F27" s="23" t="s">
        <v>98</v>
      </c>
      <c r="G27" s="23" t="s">
        <v>98</v>
      </c>
    </row>
    <row r="29" spans="2:7" ht="13.8" thickBot="1" x14ac:dyDescent="0.35">
      <c r="D29" t="s">
        <v>591</v>
      </c>
      <c r="E29" t="s">
        <v>592</v>
      </c>
      <c r="F29" t="s">
        <v>593</v>
      </c>
    </row>
    <row r="30" spans="2:7" ht="13.8" thickBot="1" x14ac:dyDescent="0.35">
      <c r="B30" t="s">
        <v>598</v>
      </c>
      <c r="D30" s="153">
        <f>F30*17.85</f>
        <v>0</v>
      </c>
      <c r="E30" s="154">
        <f>F30*0.178</f>
        <v>0</v>
      </c>
      <c r="F30"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CBA79-F853-44A5-91F8-706D46CC4F8A}">
  <sheetPr>
    <pageSetUpPr fitToPage="1"/>
  </sheetPr>
  <dimension ref="A2:AB54"/>
  <sheetViews>
    <sheetView zoomScaleNormal="100" workbookViewId="0"/>
  </sheetViews>
  <sheetFormatPr defaultRowHeight="13.2" x14ac:dyDescent="0.3"/>
  <cols>
    <col min="1" max="1" width="6.375" customWidth="1"/>
    <col min="6" max="6" width="15.625" customWidth="1"/>
    <col min="7" max="7" width="21.875" customWidth="1"/>
    <col min="8" max="8" width="11.125" bestFit="1" customWidth="1"/>
    <col min="9" max="9" width="9.5" style="29" customWidth="1"/>
    <col min="10" max="10" width="12.5" customWidth="1"/>
    <col min="11" max="11" width="26" customWidth="1"/>
    <col min="12" max="12" width="26.875" customWidth="1"/>
    <col min="13" max="13" width="11.125" customWidth="1"/>
    <col min="15" max="15" width="19.5" style="29" customWidth="1"/>
    <col min="16" max="16" width="13.375" customWidth="1"/>
    <col min="17" max="17" width="21" customWidth="1"/>
    <col min="18" max="18" width="20.5" customWidth="1"/>
    <col min="23" max="23" width="35.125" style="130" customWidth="1"/>
    <col min="25" max="28" width="9" hidden="1" customWidth="1"/>
    <col min="29" max="29" width="0" hidden="1" customWidth="1"/>
  </cols>
  <sheetData>
    <row r="2" spans="1:28" x14ac:dyDescent="0.3">
      <c r="B2" s="54" t="s">
        <v>208</v>
      </c>
      <c r="C2" s="55"/>
      <c r="D2" s="55"/>
      <c r="E2" s="55"/>
      <c r="F2" s="55"/>
      <c r="G2" s="55"/>
      <c r="H2" s="55"/>
      <c r="I2" s="55"/>
      <c r="J2" s="55"/>
      <c r="K2" s="55"/>
      <c r="L2" s="55"/>
      <c r="M2" s="55"/>
      <c r="N2" s="55"/>
      <c r="O2" s="55"/>
      <c r="P2" s="55"/>
      <c r="Q2" s="55"/>
      <c r="R2" s="56"/>
    </row>
    <row r="3" spans="1:28" x14ac:dyDescent="0.3">
      <c r="B3" s="57" t="s">
        <v>621</v>
      </c>
      <c r="C3" s="58"/>
      <c r="D3" s="58"/>
      <c r="E3" s="58"/>
      <c r="F3" s="58"/>
      <c r="G3" s="58"/>
      <c r="H3" s="58"/>
      <c r="I3" s="58"/>
      <c r="J3" s="58"/>
      <c r="K3" s="58"/>
      <c r="L3" s="58"/>
      <c r="M3" s="58"/>
      <c r="N3" s="58"/>
      <c r="O3" s="58"/>
      <c r="P3" s="58"/>
      <c r="Q3" s="58"/>
      <c r="R3" s="59"/>
    </row>
    <row r="4" spans="1:28" x14ac:dyDescent="0.3">
      <c r="B4" s="57" t="s">
        <v>622</v>
      </c>
      <c r="C4" s="58"/>
      <c r="D4" s="58"/>
      <c r="E4" s="58"/>
      <c r="F4" s="58"/>
      <c r="G4" s="58"/>
      <c r="H4" s="58"/>
      <c r="I4" s="58"/>
      <c r="J4" s="58"/>
      <c r="K4" s="58"/>
      <c r="L4" s="58"/>
      <c r="M4" s="58"/>
      <c r="N4" s="58"/>
      <c r="O4" s="58"/>
      <c r="P4" s="58"/>
      <c r="Q4" s="58"/>
      <c r="R4" s="59"/>
    </row>
    <row r="5" spans="1:28" x14ac:dyDescent="0.3">
      <c r="B5" s="60" t="s">
        <v>623</v>
      </c>
      <c r="C5" s="61"/>
      <c r="D5" s="61"/>
      <c r="E5" s="61"/>
      <c r="F5" s="61"/>
      <c r="G5" s="61"/>
      <c r="H5" s="61"/>
      <c r="I5" s="61"/>
      <c r="J5" s="61"/>
      <c r="K5" s="61"/>
      <c r="L5" s="61"/>
      <c r="M5" s="61"/>
      <c r="N5" s="61"/>
      <c r="O5" s="61"/>
      <c r="P5" s="61"/>
      <c r="Q5" s="61"/>
      <c r="R5" s="62"/>
    </row>
    <row r="6" spans="1:28" ht="13.8" thickBot="1" x14ac:dyDescent="0.35"/>
    <row r="7" spans="1:28" x14ac:dyDescent="0.3">
      <c r="G7" s="12" t="s">
        <v>209</v>
      </c>
      <c r="H7" s="13"/>
      <c r="I7" s="14"/>
    </row>
    <row r="8" spans="1:28" x14ac:dyDescent="0.3">
      <c r="G8" s="15"/>
      <c r="H8" t="s">
        <v>210</v>
      </c>
      <c r="I8" s="16"/>
    </row>
    <row r="9" spans="1:28" ht="13.8" thickBot="1" x14ac:dyDescent="0.35">
      <c r="G9" s="18"/>
      <c r="H9" s="19" t="s">
        <v>211</v>
      </c>
      <c r="I9" s="20"/>
    </row>
    <row r="11" spans="1:28" x14ac:dyDescent="0.3">
      <c r="B11" s="48" t="s">
        <v>9</v>
      </c>
      <c r="C11" s="48" t="s">
        <v>212</v>
      </c>
      <c r="D11" s="48"/>
      <c r="E11" s="48"/>
      <c r="F11" s="48"/>
      <c r="G11" s="49"/>
      <c r="H11" s="49"/>
      <c r="I11" s="50"/>
      <c r="J11" s="51" t="s">
        <v>213</v>
      </c>
      <c r="K11" s="51" t="s">
        <v>214</v>
      </c>
      <c r="L11" s="51"/>
      <c r="M11" s="51"/>
      <c r="N11" s="51"/>
      <c r="O11" s="52"/>
      <c r="P11" s="53" t="s">
        <v>215</v>
      </c>
      <c r="Q11" s="53" t="s">
        <v>216</v>
      </c>
      <c r="R11" s="53"/>
      <c r="S11" s="53"/>
      <c r="T11" s="53"/>
      <c r="U11" s="53"/>
      <c r="V11" s="53"/>
    </row>
    <row r="12" spans="1:28" s="30" customFormat="1" ht="43.2" customHeight="1" x14ac:dyDescent="0.3">
      <c r="F12" s="32" t="s">
        <v>217</v>
      </c>
      <c r="G12" s="32" t="s">
        <v>218</v>
      </c>
      <c r="H12" s="32" t="s">
        <v>478</v>
      </c>
      <c r="I12" s="77" t="s">
        <v>219</v>
      </c>
      <c r="J12" s="32" t="s">
        <v>220</v>
      </c>
      <c r="K12" s="32" t="s">
        <v>221</v>
      </c>
      <c r="L12" s="32" t="s">
        <v>222</v>
      </c>
      <c r="M12" s="31" t="s">
        <v>223</v>
      </c>
      <c r="N12" s="31"/>
      <c r="O12" s="33"/>
      <c r="P12" s="32" t="s">
        <v>224</v>
      </c>
      <c r="Q12" s="32" t="s">
        <v>225</v>
      </c>
      <c r="R12" s="32" t="s">
        <v>226</v>
      </c>
      <c r="S12" s="31" t="s">
        <v>223</v>
      </c>
      <c r="W12" s="131" t="s">
        <v>227</v>
      </c>
    </row>
    <row r="13" spans="1:28" ht="13.8" thickBot="1" x14ac:dyDescent="0.35">
      <c r="B13" s="1" t="s">
        <v>228</v>
      </c>
      <c r="F13" s="21" t="s">
        <v>229</v>
      </c>
      <c r="K13" s="21"/>
      <c r="M13" s="21" t="s">
        <v>230</v>
      </c>
      <c r="Q13" s="21"/>
      <c r="S13" s="21" t="s">
        <v>230</v>
      </c>
      <c r="W13" s="132"/>
      <c r="Y13" t="s">
        <v>231</v>
      </c>
    </row>
    <row r="14" spans="1:28" x14ac:dyDescent="0.3">
      <c r="A14" s="63">
        <v>1</v>
      </c>
      <c r="B14" t="s">
        <v>185</v>
      </c>
      <c r="F14" s="28"/>
      <c r="G14" s="28"/>
      <c r="H14" s="28"/>
      <c r="I14" s="76"/>
      <c r="J14" s="35">
        <v>1</v>
      </c>
      <c r="K14" s="70">
        <f>'1'!K38</f>
        <v>0</v>
      </c>
      <c r="L14" s="71">
        <f>'1'!K39</f>
        <v>0</v>
      </c>
      <c r="P14" s="35">
        <v>1</v>
      </c>
      <c r="Q14" s="70" t="str">
        <f>'1'!N96</f>
        <v/>
      </c>
      <c r="R14" s="71">
        <f>'1'!N97</f>
        <v>0</v>
      </c>
      <c r="W14" s="133">
        <f>'1'!N103</f>
        <v>0</v>
      </c>
      <c r="Y14" t="s">
        <v>232</v>
      </c>
      <c r="AA14">
        <f>IF(F14="x",1,0)</f>
        <v>0</v>
      </c>
      <c r="AB14" t="s">
        <v>233</v>
      </c>
    </row>
    <row r="15" spans="1:28" x14ac:dyDescent="0.3">
      <c r="A15" s="63">
        <v>2</v>
      </c>
      <c r="B15" t="s">
        <v>234</v>
      </c>
      <c r="F15" s="28"/>
      <c r="G15" s="28"/>
      <c r="H15" s="28"/>
      <c r="I15" s="8"/>
      <c r="J15" s="35">
        <v>2</v>
      </c>
      <c r="K15" s="72">
        <f>'2'!K38</f>
        <v>0</v>
      </c>
      <c r="L15" s="73">
        <f>'2'!K39</f>
        <v>0</v>
      </c>
      <c r="P15" s="35">
        <v>2</v>
      </c>
      <c r="Q15" s="72" t="str">
        <f>'2'!N96</f>
        <v/>
      </c>
      <c r="R15" s="73">
        <f>'2'!N97</f>
        <v>0</v>
      </c>
      <c r="W15" s="134">
        <f>'2'!N103</f>
        <v>0</v>
      </c>
      <c r="Y15" t="s">
        <v>235</v>
      </c>
      <c r="AA15">
        <f t="shared" ref="AA15:AA23" si="0">IF(F15="x",1,0)</f>
        <v>0</v>
      </c>
      <c r="AB15" t="s">
        <v>233</v>
      </c>
    </row>
    <row r="16" spans="1:28" ht="13.8" thickBot="1" x14ac:dyDescent="0.35">
      <c r="A16" s="63">
        <v>3</v>
      </c>
      <c r="B16" t="s">
        <v>236</v>
      </c>
      <c r="F16" s="28"/>
      <c r="G16" s="28"/>
      <c r="H16" s="28"/>
      <c r="I16" s="6"/>
      <c r="J16" s="35">
        <v>3</v>
      </c>
      <c r="K16" s="74">
        <f>'3'!K38</f>
        <v>0</v>
      </c>
      <c r="L16" s="75">
        <f>'3'!K39</f>
        <v>0</v>
      </c>
      <c r="P16" s="35">
        <v>3</v>
      </c>
      <c r="Q16" s="74" t="str">
        <f>'3'!N96</f>
        <v/>
      </c>
      <c r="R16" s="75">
        <f>'3'!N97</f>
        <v>0</v>
      </c>
      <c r="W16" s="135">
        <f>'3'!N103</f>
        <v>0</v>
      </c>
      <c r="Y16" t="s">
        <v>237</v>
      </c>
      <c r="AA16">
        <f t="shared" si="0"/>
        <v>0</v>
      </c>
      <c r="AB16" t="s">
        <v>233</v>
      </c>
    </row>
    <row r="17" spans="1:28" x14ac:dyDescent="0.3">
      <c r="A17" s="63"/>
      <c r="J17" s="35"/>
      <c r="P17" s="35"/>
      <c r="Y17" t="s">
        <v>238</v>
      </c>
    </row>
    <row r="18" spans="1:28" ht="13.8" thickBot="1" x14ac:dyDescent="0.35">
      <c r="A18" s="63"/>
      <c r="B18" s="1" t="s">
        <v>239</v>
      </c>
      <c r="J18" s="35"/>
      <c r="P18" s="35"/>
      <c r="Y18" t="s">
        <v>240</v>
      </c>
    </row>
    <row r="19" spans="1:28" x14ac:dyDescent="0.3">
      <c r="A19" s="63">
        <v>4</v>
      </c>
      <c r="B19" t="s">
        <v>88</v>
      </c>
      <c r="F19" s="28"/>
      <c r="G19" s="28"/>
      <c r="H19" s="28"/>
      <c r="I19" s="5"/>
      <c r="J19" s="35">
        <v>4</v>
      </c>
      <c r="K19" s="70">
        <f>'4'!K38</f>
        <v>0</v>
      </c>
      <c r="L19" s="71">
        <f>'4'!K39</f>
        <v>0</v>
      </c>
      <c r="P19" s="35">
        <v>4</v>
      </c>
      <c r="Q19" s="70" t="str">
        <f>'4'!N96</f>
        <v/>
      </c>
      <c r="R19" s="71">
        <f>'4'!N97</f>
        <v>0</v>
      </c>
      <c r="W19" s="133">
        <f>'4'!N103</f>
        <v>0</v>
      </c>
      <c r="Y19" t="s">
        <v>241</v>
      </c>
      <c r="AA19">
        <f t="shared" si="0"/>
        <v>0</v>
      </c>
      <c r="AB19" t="s">
        <v>233</v>
      </c>
    </row>
    <row r="20" spans="1:28" ht="13.8" thickBot="1" x14ac:dyDescent="0.35">
      <c r="A20" s="63">
        <v>5</v>
      </c>
      <c r="B20" t="s">
        <v>93</v>
      </c>
      <c r="F20" s="28"/>
      <c r="G20" s="28"/>
      <c r="H20" s="28"/>
      <c r="I20" s="6"/>
      <c r="J20" s="35">
        <v>5</v>
      </c>
      <c r="K20" s="74">
        <f>'5'!K38</f>
        <v>0</v>
      </c>
      <c r="L20" s="75">
        <f>'5'!K39</f>
        <v>0</v>
      </c>
      <c r="P20" s="35">
        <v>5</v>
      </c>
      <c r="Q20" s="74" t="str">
        <f>'5'!N96</f>
        <v/>
      </c>
      <c r="R20" s="75">
        <f>'5'!N97</f>
        <v>0</v>
      </c>
      <c r="W20" s="135">
        <f>'5'!N103</f>
        <v>0</v>
      </c>
      <c r="Y20" t="s">
        <v>242</v>
      </c>
      <c r="AA20">
        <f t="shared" si="0"/>
        <v>0</v>
      </c>
      <c r="AB20" t="s">
        <v>233</v>
      </c>
    </row>
    <row r="21" spans="1:28" x14ac:dyDescent="0.3">
      <c r="A21" s="63"/>
      <c r="J21" s="35"/>
      <c r="P21" s="35"/>
    </row>
    <row r="22" spans="1:28" ht="13.8" thickBot="1" x14ac:dyDescent="0.35">
      <c r="A22" s="63"/>
      <c r="B22" s="1" t="s">
        <v>243</v>
      </c>
      <c r="J22" s="35"/>
      <c r="P22" s="35"/>
    </row>
    <row r="23" spans="1:28" x14ac:dyDescent="0.3">
      <c r="A23" s="63">
        <v>6</v>
      </c>
      <c r="B23" s="66" t="s">
        <v>244</v>
      </c>
      <c r="F23" s="28"/>
      <c r="G23" s="28"/>
      <c r="H23" s="28"/>
      <c r="I23" s="5"/>
      <c r="J23" s="35">
        <v>6</v>
      </c>
      <c r="K23" s="70"/>
      <c r="L23" s="71"/>
      <c r="P23" s="35">
        <v>6</v>
      </c>
      <c r="Q23" s="70"/>
      <c r="R23" s="71"/>
      <c r="W23" s="133"/>
      <c r="AA23">
        <f t="shared" si="0"/>
        <v>0</v>
      </c>
      <c r="AB23" t="s">
        <v>245</v>
      </c>
    </row>
    <row r="24" spans="1:28" x14ac:dyDescent="0.3">
      <c r="A24" s="63">
        <v>7</v>
      </c>
      <c r="B24" t="s">
        <v>246</v>
      </c>
      <c r="F24" s="28"/>
      <c r="G24" s="28"/>
      <c r="H24" s="28"/>
      <c r="I24" s="8"/>
      <c r="J24" s="35">
        <v>7</v>
      </c>
      <c r="K24" s="72">
        <f>'7'!K38</f>
        <v>0</v>
      </c>
      <c r="L24" s="73">
        <f>'7'!K39</f>
        <v>0</v>
      </c>
      <c r="P24" s="35">
        <v>7</v>
      </c>
      <c r="Q24" s="72" t="str">
        <f>'7'!N96</f>
        <v/>
      </c>
      <c r="R24" s="73">
        <f>'7'!N97</f>
        <v>0</v>
      </c>
      <c r="W24" s="134">
        <f>'7'!N103</f>
        <v>0</v>
      </c>
      <c r="AA24">
        <f>IF(AND(G24="zwak gebufferd",H24="zand"),2,IF(F24="x",1,0))</f>
        <v>0</v>
      </c>
      <c r="AB24" t="s">
        <v>247</v>
      </c>
    </row>
    <row r="25" spans="1:28" x14ac:dyDescent="0.3">
      <c r="A25" s="63">
        <v>8</v>
      </c>
      <c r="B25" t="s">
        <v>111</v>
      </c>
      <c r="F25" s="28"/>
      <c r="G25" s="28"/>
      <c r="H25" s="28"/>
      <c r="I25" s="8"/>
      <c r="J25" s="35">
        <v>8</v>
      </c>
      <c r="K25" s="72">
        <f>'8'!K38</f>
        <v>0</v>
      </c>
      <c r="L25" s="73">
        <f>'8'!K39</f>
        <v>0</v>
      </c>
      <c r="P25" s="35">
        <v>8</v>
      </c>
      <c r="Q25" s="72" t="str">
        <f>'8'!N96</f>
        <v/>
      </c>
      <c r="R25" s="73">
        <f>'8'!N97</f>
        <v>0</v>
      </c>
      <c r="W25" s="134">
        <f>'8'!N103</f>
        <v>0</v>
      </c>
      <c r="AA25">
        <f>IF(F25="x",1,0)</f>
        <v>0</v>
      </c>
      <c r="AB25" t="s">
        <v>248</v>
      </c>
    </row>
    <row r="26" spans="1:28" ht="13.8" thickBot="1" x14ac:dyDescent="0.35">
      <c r="A26" s="63">
        <v>9</v>
      </c>
      <c r="B26" t="s">
        <v>120</v>
      </c>
      <c r="F26" s="28"/>
      <c r="G26" s="28"/>
      <c r="H26" s="28"/>
      <c r="I26" s="6"/>
      <c r="J26" s="35">
        <v>9</v>
      </c>
      <c r="K26" s="74">
        <f>'9'!K38</f>
        <v>0</v>
      </c>
      <c r="L26" s="75">
        <f>'9'!K39</f>
        <v>0</v>
      </c>
      <c r="P26" s="35">
        <v>9</v>
      </c>
      <c r="Q26" s="74" t="str">
        <f>'9'!N96</f>
        <v/>
      </c>
      <c r="R26" s="75">
        <f>'9'!N97</f>
        <v>0</v>
      </c>
      <c r="W26" s="135">
        <f>'9'!N103</f>
        <v>0</v>
      </c>
      <c r="AA26">
        <f>IF(F26="x",1,0)</f>
        <v>0</v>
      </c>
      <c r="AB26" t="s">
        <v>233</v>
      </c>
    </row>
    <row r="27" spans="1:28" x14ac:dyDescent="0.3">
      <c r="A27" s="63"/>
      <c r="J27" s="35"/>
      <c r="P27" s="35"/>
    </row>
    <row r="28" spans="1:28" ht="13.8" thickBot="1" x14ac:dyDescent="0.35">
      <c r="A28" s="63"/>
      <c r="B28" s="1" t="s">
        <v>249</v>
      </c>
      <c r="J28" s="35"/>
      <c r="P28" s="35"/>
    </row>
    <row r="29" spans="1:28" x14ac:dyDescent="0.3">
      <c r="A29" s="63">
        <v>10</v>
      </c>
      <c r="B29" s="66" t="s">
        <v>250</v>
      </c>
      <c r="F29" s="28"/>
      <c r="G29" s="28"/>
      <c r="H29" s="28"/>
      <c r="I29" s="5"/>
      <c r="J29" s="35">
        <v>10</v>
      </c>
      <c r="K29" s="70"/>
      <c r="L29" s="71"/>
      <c r="P29" s="35">
        <v>10</v>
      </c>
      <c r="Q29" s="70"/>
      <c r="R29" s="71"/>
      <c r="W29" s="133"/>
      <c r="AA29">
        <f>IF(F29="x",1,0)</f>
        <v>0</v>
      </c>
      <c r="AB29" t="s">
        <v>245</v>
      </c>
    </row>
    <row r="30" spans="1:28" x14ac:dyDescent="0.3">
      <c r="A30" s="63">
        <v>11</v>
      </c>
      <c r="B30" t="s">
        <v>251</v>
      </c>
      <c r="F30" s="28"/>
      <c r="G30" s="28"/>
      <c r="H30" s="28"/>
      <c r="I30" s="8"/>
      <c r="J30" s="35">
        <v>11</v>
      </c>
      <c r="K30" s="72">
        <f>'11'!K38</f>
        <v>0</v>
      </c>
      <c r="L30" s="73">
        <f>'11'!K39</f>
        <v>0</v>
      </c>
      <c r="P30" s="35">
        <v>11</v>
      </c>
      <c r="Q30" s="72" t="str">
        <f>'11'!N89</f>
        <v/>
      </c>
      <c r="R30" s="73">
        <f>'11'!N90</f>
        <v>0</v>
      </c>
      <c r="W30" s="134">
        <f>'11'!N96</f>
        <v>0</v>
      </c>
      <c r="AA30">
        <f t="shared" ref="AA30:AA40" si="1">IF(F30="x",1,0)</f>
        <v>0</v>
      </c>
      <c r="AB30" t="s">
        <v>233</v>
      </c>
    </row>
    <row r="31" spans="1:28" x14ac:dyDescent="0.3">
      <c r="A31" s="63">
        <v>12</v>
      </c>
      <c r="B31" t="s">
        <v>252</v>
      </c>
      <c r="F31" s="28"/>
      <c r="G31" s="28"/>
      <c r="H31" s="28"/>
      <c r="I31" s="8"/>
      <c r="J31" s="35">
        <v>12</v>
      </c>
      <c r="K31" s="72">
        <f>'12'!K38</f>
        <v>0</v>
      </c>
      <c r="L31" s="73">
        <f>'12'!K39</f>
        <v>0</v>
      </c>
      <c r="M31" s="34"/>
      <c r="P31" s="35">
        <v>12</v>
      </c>
      <c r="Q31" s="72" t="str">
        <f>'12'!N89</f>
        <v/>
      </c>
      <c r="R31" s="73">
        <f>'12'!N90</f>
        <v>0</v>
      </c>
      <c r="S31" s="34"/>
      <c r="T31" s="34"/>
      <c r="W31" s="134">
        <f>'12'!N96</f>
        <v>0</v>
      </c>
      <c r="AA31">
        <f t="shared" si="1"/>
        <v>0</v>
      </c>
      <c r="AB31" t="s">
        <v>233</v>
      </c>
    </row>
    <row r="32" spans="1:28" x14ac:dyDescent="0.3">
      <c r="A32" s="63">
        <v>13</v>
      </c>
      <c r="B32" s="66" t="s">
        <v>253</v>
      </c>
      <c r="F32" s="28"/>
      <c r="G32" s="28"/>
      <c r="H32" s="28"/>
      <c r="I32" s="8"/>
      <c r="J32" s="35">
        <v>13</v>
      </c>
      <c r="K32" s="72"/>
      <c r="L32" s="73"/>
      <c r="M32" s="34"/>
      <c r="N32" s="34"/>
      <c r="P32" s="35">
        <v>13</v>
      </c>
      <c r="Q32" s="72"/>
      <c r="R32" s="73"/>
      <c r="S32" s="34"/>
      <c r="T32" s="34"/>
      <c r="W32" s="134"/>
      <c r="AA32">
        <f t="shared" si="1"/>
        <v>0</v>
      </c>
      <c r="AB32" t="s">
        <v>245</v>
      </c>
    </row>
    <row r="33" spans="1:28" x14ac:dyDescent="0.3">
      <c r="A33" s="63">
        <v>14</v>
      </c>
      <c r="B33" t="s">
        <v>254</v>
      </c>
      <c r="F33" s="28"/>
      <c r="G33" s="28"/>
      <c r="H33" s="28"/>
      <c r="I33" s="8"/>
      <c r="J33" s="35">
        <v>14</v>
      </c>
      <c r="K33" s="72">
        <f>'14'!K38</f>
        <v>0</v>
      </c>
      <c r="L33" s="73">
        <f>'14'!K39</f>
        <v>0</v>
      </c>
      <c r="P33" s="35">
        <v>14</v>
      </c>
      <c r="Q33" s="72" t="str">
        <f>'14'!N89</f>
        <v/>
      </c>
      <c r="R33" s="73">
        <f>'14'!N90</f>
        <v>0</v>
      </c>
      <c r="W33" s="134">
        <f>'14'!N96</f>
        <v>0</v>
      </c>
      <c r="AA33">
        <f t="shared" si="1"/>
        <v>0</v>
      </c>
      <c r="AB33" t="s">
        <v>233</v>
      </c>
    </row>
    <row r="34" spans="1:28" x14ac:dyDescent="0.3">
      <c r="A34" s="63">
        <v>15</v>
      </c>
      <c r="B34" t="s">
        <v>255</v>
      </c>
      <c r="F34" s="28"/>
      <c r="G34" s="28"/>
      <c r="H34" s="28"/>
      <c r="I34" s="8"/>
      <c r="J34" s="35">
        <v>15</v>
      </c>
      <c r="K34" s="72">
        <f>'15'!K38</f>
        <v>0</v>
      </c>
      <c r="L34" s="73">
        <f>'15'!K39</f>
        <v>0</v>
      </c>
      <c r="P34" s="35">
        <v>15</v>
      </c>
      <c r="Q34" s="72" t="str">
        <f>'15'!N75</f>
        <v/>
      </c>
      <c r="R34" s="73">
        <f>'15'!N76</f>
        <v>0</v>
      </c>
      <c r="W34" s="134">
        <f>'15'!N82</f>
        <v>0</v>
      </c>
      <c r="AA34">
        <f t="shared" si="1"/>
        <v>0</v>
      </c>
      <c r="AB34" t="s">
        <v>233</v>
      </c>
    </row>
    <row r="35" spans="1:28" x14ac:dyDescent="0.3">
      <c r="A35" s="63">
        <v>16</v>
      </c>
      <c r="B35" t="s">
        <v>256</v>
      </c>
      <c r="F35" s="28"/>
      <c r="G35" s="28"/>
      <c r="H35" s="28"/>
      <c r="I35" s="8"/>
      <c r="J35" s="35">
        <v>16</v>
      </c>
      <c r="K35" s="72">
        <f>'16'!K38</f>
        <v>0</v>
      </c>
      <c r="L35" s="73">
        <f>'16'!K39</f>
        <v>0</v>
      </c>
      <c r="P35" s="35">
        <v>16</v>
      </c>
      <c r="Q35" s="72" t="str">
        <f>'16'!N75</f>
        <v/>
      </c>
      <c r="R35" s="73">
        <f>'16'!N76</f>
        <v>0</v>
      </c>
      <c r="W35" s="134">
        <f>'16'!N82</f>
        <v>0</v>
      </c>
      <c r="AA35">
        <f t="shared" si="1"/>
        <v>0</v>
      </c>
      <c r="AB35" t="s">
        <v>233</v>
      </c>
    </row>
    <row r="36" spans="1:28" x14ac:dyDescent="0.3">
      <c r="A36" s="63">
        <v>17</v>
      </c>
      <c r="B36" t="s">
        <v>257</v>
      </c>
      <c r="F36" s="28"/>
      <c r="G36" s="28"/>
      <c r="H36" s="28"/>
      <c r="I36" s="8"/>
      <c r="J36" s="35">
        <v>17</v>
      </c>
      <c r="K36" s="72">
        <f>'17'!K38</f>
        <v>0</v>
      </c>
      <c r="L36" s="73">
        <f>'17'!K39</f>
        <v>0</v>
      </c>
      <c r="P36" s="35">
        <v>17</v>
      </c>
      <c r="Q36" s="72" t="str">
        <f>'17'!N75</f>
        <v/>
      </c>
      <c r="R36" s="73">
        <f>'17'!N76</f>
        <v>0</v>
      </c>
      <c r="W36" s="134">
        <f>'17'!N82</f>
        <v>0</v>
      </c>
      <c r="AA36">
        <f t="shared" si="1"/>
        <v>0</v>
      </c>
      <c r="AB36" t="s">
        <v>233</v>
      </c>
    </row>
    <row r="37" spans="1:28" x14ac:dyDescent="0.3">
      <c r="A37" s="63">
        <v>18</v>
      </c>
      <c r="B37" t="s">
        <v>258</v>
      </c>
      <c r="F37" s="28"/>
      <c r="G37" s="28"/>
      <c r="H37" s="28"/>
      <c r="I37" s="8"/>
      <c r="J37" s="35">
        <v>18</v>
      </c>
      <c r="K37" s="72">
        <f>'18'!K38</f>
        <v>0</v>
      </c>
      <c r="L37" s="73">
        <f>'18'!K39</f>
        <v>0</v>
      </c>
      <c r="P37" s="35">
        <v>18</v>
      </c>
      <c r="Q37" s="72" t="str">
        <f>'18'!N89</f>
        <v/>
      </c>
      <c r="R37" s="73">
        <f>'18'!N90</f>
        <v>0</v>
      </c>
      <c r="W37" s="134">
        <f>'18'!N96</f>
        <v>0</v>
      </c>
      <c r="AA37">
        <f t="shared" si="1"/>
        <v>0</v>
      </c>
      <c r="AB37" t="s">
        <v>233</v>
      </c>
    </row>
    <row r="38" spans="1:28" x14ac:dyDescent="0.3">
      <c r="A38" s="63">
        <v>19</v>
      </c>
      <c r="B38" t="s">
        <v>259</v>
      </c>
      <c r="F38" s="28"/>
      <c r="G38" s="28"/>
      <c r="H38" s="28"/>
      <c r="I38" s="8"/>
      <c r="J38" s="35">
        <v>19</v>
      </c>
      <c r="K38" s="72">
        <f>'19'!K38</f>
        <v>0</v>
      </c>
      <c r="L38" s="73">
        <f>'19'!K39</f>
        <v>0</v>
      </c>
      <c r="P38" s="35">
        <v>19</v>
      </c>
      <c r="Q38" s="72" t="str">
        <f>'19'!N89</f>
        <v/>
      </c>
      <c r="R38" s="73">
        <f>'19'!N90</f>
        <v>0</v>
      </c>
      <c r="W38" s="134">
        <f>'19'!N96</f>
        <v>0</v>
      </c>
      <c r="AA38">
        <f t="shared" si="1"/>
        <v>0</v>
      </c>
      <c r="AB38" t="s">
        <v>233</v>
      </c>
    </row>
    <row r="39" spans="1:28" x14ac:dyDescent="0.3">
      <c r="A39" s="63">
        <v>20</v>
      </c>
      <c r="B39" t="s">
        <v>260</v>
      </c>
      <c r="F39" s="28"/>
      <c r="G39" s="28"/>
      <c r="H39" s="28"/>
      <c r="I39" s="8"/>
      <c r="J39" s="35">
        <v>20</v>
      </c>
      <c r="K39" s="72">
        <f>'20'!K38</f>
        <v>0</v>
      </c>
      <c r="L39" s="73">
        <f>'20'!K39</f>
        <v>0</v>
      </c>
      <c r="P39" s="35">
        <v>20</v>
      </c>
      <c r="Q39" s="72" t="str">
        <f>'20'!N75</f>
        <v/>
      </c>
      <c r="R39" s="73">
        <f>'20'!N76</f>
        <v>0</v>
      </c>
      <c r="W39" s="134">
        <f>'20'!N82</f>
        <v>0</v>
      </c>
      <c r="AA39">
        <f t="shared" si="1"/>
        <v>0</v>
      </c>
      <c r="AB39" t="s">
        <v>233</v>
      </c>
    </row>
    <row r="40" spans="1:28" ht="13.8" thickBot="1" x14ac:dyDescent="0.35">
      <c r="A40" s="63">
        <v>21</v>
      </c>
      <c r="B40" t="s">
        <v>261</v>
      </c>
      <c r="F40" s="28"/>
      <c r="G40" s="28"/>
      <c r="H40" s="28"/>
      <c r="I40" s="6"/>
      <c r="J40" s="35">
        <v>21</v>
      </c>
      <c r="K40" s="74">
        <f>'21'!K38</f>
        <v>0</v>
      </c>
      <c r="L40" s="75">
        <f>'21'!K39</f>
        <v>0</v>
      </c>
      <c r="P40" s="35">
        <v>21</v>
      </c>
      <c r="Q40" s="74" t="str">
        <f>'21'!N75</f>
        <v/>
      </c>
      <c r="R40" s="75">
        <f>'21'!N76</f>
        <v>0</v>
      </c>
      <c r="W40" s="135">
        <f>'21'!N82</f>
        <v>0</v>
      </c>
      <c r="AA40">
        <f t="shared" si="1"/>
        <v>0</v>
      </c>
      <c r="AB40" t="s">
        <v>233</v>
      </c>
    </row>
    <row r="42" spans="1:28" x14ac:dyDescent="0.3">
      <c r="B42" s="1" t="s">
        <v>262</v>
      </c>
      <c r="AA42" t="s">
        <v>263</v>
      </c>
    </row>
    <row r="43" spans="1:28" x14ac:dyDescent="0.3">
      <c r="B43" t="s">
        <v>264</v>
      </c>
      <c r="F43" s="28"/>
      <c r="G43" s="2" t="s">
        <v>560</v>
      </c>
      <c r="AA43" t="s">
        <v>265</v>
      </c>
    </row>
    <row r="44" spans="1:28" x14ac:dyDescent="0.3">
      <c r="B44" t="s">
        <v>266</v>
      </c>
      <c r="F44" s="28"/>
      <c r="G44" s="2" t="s">
        <v>267</v>
      </c>
      <c r="AA44" t="s">
        <v>268</v>
      </c>
    </row>
    <row r="45" spans="1:28" x14ac:dyDescent="0.3">
      <c r="B45" t="s">
        <v>269</v>
      </c>
      <c r="F45" s="28"/>
      <c r="G45" s="2" t="s">
        <v>267</v>
      </c>
      <c r="AA45" t="s">
        <v>270</v>
      </c>
    </row>
    <row r="46" spans="1:28" x14ac:dyDescent="0.3">
      <c r="B46" t="s">
        <v>271</v>
      </c>
      <c r="F46" s="28"/>
      <c r="G46" s="2" t="s">
        <v>267</v>
      </c>
    </row>
    <row r="47" spans="1:28" x14ac:dyDescent="0.3">
      <c r="B47" t="s">
        <v>272</v>
      </c>
      <c r="F47" s="28"/>
      <c r="G47" s="2" t="s">
        <v>267</v>
      </c>
    </row>
    <row r="48" spans="1:28" x14ac:dyDescent="0.3">
      <c r="B48" t="s">
        <v>273</v>
      </c>
      <c r="F48" s="28"/>
      <c r="G48" s="2" t="s">
        <v>267</v>
      </c>
    </row>
    <row r="49" spans="3:7" x14ac:dyDescent="0.3">
      <c r="G49" s="2"/>
    </row>
    <row r="53" spans="3:7" x14ac:dyDescent="0.3">
      <c r="C53" s="3"/>
    </row>
    <row r="54" spans="3:7" x14ac:dyDescent="0.3">
      <c r="C54" s="3"/>
    </row>
  </sheetData>
  <phoneticPr fontId="3" type="noConversion"/>
  <conditionalFormatting sqref="I14">
    <cfRule type="expression" dxfId="1662" priority="95">
      <formula>$AA$14=1</formula>
    </cfRule>
  </conditionalFormatting>
  <conditionalFormatting sqref="I15">
    <cfRule type="expression" dxfId="1661" priority="94">
      <formula>$AA$15=1</formula>
    </cfRule>
  </conditionalFormatting>
  <conditionalFormatting sqref="I16">
    <cfRule type="expression" dxfId="1660" priority="93">
      <formula>$AA$16=1</formula>
    </cfRule>
  </conditionalFormatting>
  <conditionalFormatting sqref="I19">
    <cfRule type="expression" dxfId="1659" priority="90">
      <formula>$AA$19=1</formula>
    </cfRule>
  </conditionalFormatting>
  <conditionalFormatting sqref="I20">
    <cfRule type="expression" dxfId="1658" priority="152">
      <formula>$AA$20=1</formula>
    </cfRule>
  </conditionalFormatting>
  <conditionalFormatting sqref="I23">
    <cfRule type="expression" dxfId="1657" priority="153">
      <formula>$AA$23=1</formula>
    </cfRule>
  </conditionalFormatting>
  <conditionalFormatting sqref="I24">
    <cfRule type="expression" dxfId="1656" priority="154">
      <formula>$AA$24=2</formula>
    </cfRule>
    <cfRule type="expression" dxfId="1655" priority="155">
      <formula>$AA$24=1</formula>
    </cfRule>
  </conditionalFormatting>
  <conditionalFormatting sqref="I25">
    <cfRule type="expression" dxfId="1654" priority="156">
      <formula>$AA$25=1</formula>
    </cfRule>
  </conditionalFormatting>
  <conditionalFormatting sqref="I26">
    <cfRule type="expression" dxfId="1653" priority="73">
      <formula>$AA$26=1</formula>
    </cfRule>
  </conditionalFormatting>
  <conditionalFormatting sqref="I29">
    <cfRule type="expression" dxfId="1652" priority="157">
      <formula>$AA$29=1</formula>
    </cfRule>
  </conditionalFormatting>
  <conditionalFormatting sqref="I30">
    <cfRule type="expression" dxfId="1651" priority="83">
      <formula>$AA$30=1</formula>
    </cfRule>
  </conditionalFormatting>
  <conditionalFormatting sqref="I31">
    <cfRule type="expression" dxfId="1650" priority="159">
      <formula>$AA$31=1</formula>
    </cfRule>
  </conditionalFormatting>
  <conditionalFormatting sqref="I32">
    <cfRule type="expression" dxfId="1649" priority="160">
      <formula>$AA$32=1</formula>
    </cfRule>
  </conditionalFormatting>
  <conditionalFormatting sqref="I33">
    <cfRule type="expression" dxfId="1648" priority="161">
      <formula>$AA$33=1</formula>
    </cfRule>
  </conditionalFormatting>
  <conditionalFormatting sqref="I34">
    <cfRule type="expression" dxfId="1647" priority="162">
      <formula>$AA$34</formula>
    </cfRule>
  </conditionalFormatting>
  <conditionalFormatting sqref="I35">
    <cfRule type="expression" dxfId="1646" priority="78">
      <formula>$AA$35=1</formula>
    </cfRule>
  </conditionalFormatting>
  <conditionalFormatting sqref="I36">
    <cfRule type="expression" dxfId="1645" priority="77">
      <formula>$AA$36=1</formula>
    </cfRule>
  </conditionalFormatting>
  <conditionalFormatting sqref="I37">
    <cfRule type="expression" dxfId="1644" priority="76">
      <formula>$AA$37=1</formula>
    </cfRule>
  </conditionalFormatting>
  <conditionalFormatting sqref="I38">
    <cfRule type="expression" dxfId="1643" priority="75">
      <formula>$AA$38=1</formula>
    </cfRule>
  </conditionalFormatting>
  <conditionalFormatting sqref="I39">
    <cfRule type="expression" dxfId="1642" priority="74">
      <formula>$AA$39=1</formula>
    </cfRule>
  </conditionalFormatting>
  <conditionalFormatting sqref="I40">
    <cfRule type="expression" dxfId="1641" priority="168">
      <formula>$AA$40=1</formula>
    </cfRule>
  </conditionalFormatting>
  <conditionalFormatting sqref="W14">
    <cfRule type="expression" dxfId="1640" priority="69">
      <formula>$W$14="Inlaat is gewenst en er zijn geen zwaarwegende redenen om dit niet te doen"</formula>
    </cfRule>
    <cfRule type="expression" dxfId="1639" priority="70">
      <formula>$W$14="Inlaat is gewenst, maar er zijn belangrijke aandachtspunten"</formula>
    </cfRule>
    <cfRule type="expression" dxfId="1638" priority="71">
      <formula>$W$14="Er moet niet worden ingelaten"</formula>
    </cfRule>
    <cfRule type="expression" dxfId="1637" priority="72">
      <formula>$W$14="Er is geen reden om in te laten"</formula>
    </cfRule>
  </conditionalFormatting>
  <conditionalFormatting sqref="W15">
    <cfRule type="expression" dxfId="1636" priority="61">
      <formula>$W$15=$AA$45</formula>
    </cfRule>
    <cfRule type="expression" dxfId="1635" priority="62">
      <formula>$W$15=$AA$44</formula>
    </cfRule>
    <cfRule type="expression" dxfId="1634" priority="63">
      <formula>$W$15=$AA$43</formula>
    </cfRule>
    <cfRule type="expression" dxfId="1633" priority="64">
      <formula>$W$15=$AA$42</formula>
    </cfRule>
  </conditionalFormatting>
  <conditionalFormatting sqref="W16">
    <cfRule type="expression" dxfId="1632" priority="57">
      <formula>$W$16=$AA$45</formula>
    </cfRule>
    <cfRule type="expression" dxfId="1631" priority="58">
      <formula>$W$16=$AA$44</formula>
    </cfRule>
    <cfRule type="expression" dxfId="1630" priority="59">
      <formula>$W$16=$AA$43</formula>
    </cfRule>
    <cfRule type="expression" dxfId="1629" priority="60">
      <formula>$W$16=$AA$42</formula>
    </cfRule>
  </conditionalFormatting>
  <conditionalFormatting sqref="W19">
    <cfRule type="expression" dxfId="1628" priority="53">
      <formula>$W$19=$AA$45</formula>
    </cfRule>
    <cfRule type="expression" dxfId="1627" priority="54">
      <formula>$W$19=$AA$44</formula>
    </cfRule>
    <cfRule type="expression" dxfId="1626" priority="55">
      <formula>$W$19=$AA$43</formula>
    </cfRule>
    <cfRule type="expression" dxfId="1625" priority="56">
      <formula>$W$19=$AA$42</formula>
    </cfRule>
  </conditionalFormatting>
  <conditionalFormatting sqref="W20">
    <cfRule type="expression" dxfId="1624" priority="49">
      <formula>$W$20=$AA$45</formula>
    </cfRule>
    <cfRule type="expression" dxfId="1623" priority="50">
      <formula>$W$20=$AA$44</formula>
    </cfRule>
    <cfRule type="expression" dxfId="1622" priority="51">
      <formula>$W$20=$AA$43</formula>
    </cfRule>
    <cfRule type="expression" dxfId="1621" priority="52">
      <formula>$W$20=$AA$42</formula>
    </cfRule>
  </conditionalFormatting>
  <conditionalFormatting sqref="W24">
    <cfRule type="expression" dxfId="1620" priority="45">
      <formula>$W$24=$AA$45</formula>
    </cfRule>
    <cfRule type="expression" dxfId="1619" priority="46">
      <formula>$W$24=$AA$44</formula>
    </cfRule>
    <cfRule type="expression" dxfId="1618" priority="47">
      <formula>$W$24=$AA$43</formula>
    </cfRule>
    <cfRule type="expression" dxfId="1617" priority="48">
      <formula>$W$24=$AA$42</formula>
    </cfRule>
  </conditionalFormatting>
  <conditionalFormatting sqref="W25">
    <cfRule type="expression" dxfId="1616" priority="41">
      <formula>$W$25=$AA$45</formula>
    </cfRule>
    <cfRule type="expression" dxfId="1615" priority="42">
      <formula>$W$25=$AA$44</formula>
    </cfRule>
    <cfRule type="expression" dxfId="1614" priority="43">
      <formula>$W$25=$AA$43</formula>
    </cfRule>
    <cfRule type="expression" dxfId="1613" priority="44">
      <formula>$W$25=$AA$42</formula>
    </cfRule>
  </conditionalFormatting>
  <conditionalFormatting sqref="W26">
    <cfRule type="expression" dxfId="1612" priority="37">
      <formula>$W$26=$AA$45</formula>
    </cfRule>
    <cfRule type="expression" dxfId="1611" priority="38">
      <formula>$W$26=$AA$44</formula>
    </cfRule>
    <cfRule type="expression" dxfId="1610" priority="39">
      <formula>$W$26=$AA$43</formula>
    </cfRule>
    <cfRule type="expression" dxfId="1609" priority="40">
      <formula>$W$26=$AA$42</formula>
    </cfRule>
  </conditionalFormatting>
  <conditionalFormatting sqref="W30">
    <cfRule type="expression" dxfId="1608" priority="33">
      <formula>$W$30=$AA$45</formula>
    </cfRule>
    <cfRule type="expression" dxfId="1607" priority="34">
      <formula>$W$30=$AA$44</formula>
    </cfRule>
    <cfRule type="expression" dxfId="1606" priority="35">
      <formula>$W$30=$AA$43</formula>
    </cfRule>
    <cfRule type="expression" dxfId="1605" priority="36">
      <formula>$W$30=$AA$42</formula>
    </cfRule>
  </conditionalFormatting>
  <conditionalFormatting sqref="W31">
    <cfRule type="expression" dxfId="1604" priority="65">
      <formula>$W$31=$AA$45</formula>
    </cfRule>
    <cfRule type="expression" dxfId="1603" priority="66">
      <formula>$W$31=$AA$44</formula>
    </cfRule>
    <cfRule type="expression" dxfId="1602" priority="67">
      <formula>$W$31=$AA$43</formula>
    </cfRule>
    <cfRule type="expression" dxfId="1601" priority="68">
      <formula>$W$31=$AA$42</formula>
    </cfRule>
  </conditionalFormatting>
  <conditionalFormatting sqref="W33">
    <cfRule type="expression" dxfId="1600" priority="29">
      <formula>$W$33=$AA$45</formula>
    </cfRule>
    <cfRule type="expression" dxfId="1599" priority="30">
      <formula>$W$33=$AA$44</formula>
    </cfRule>
    <cfRule type="expression" dxfId="1598" priority="31">
      <formula>$W$33=$AA$43</formula>
    </cfRule>
    <cfRule type="expression" dxfId="1597" priority="32">
      <formula>$W$33=$AA$42</formula>
    </cfRule>
  </conditionalFormatting>
  <conditionalFormatting sqref="W34">
    <cfRule type="expression" dxfId="1596" priority="25">
      <formula>$W$34=$AA$45</formula>
    </cfRule>
    <cfRule type="expression" dxfId="1595" priority="26">
      <formula>$W$34=$AA$44</formula>
    </cfRule>
    <cfRule type="expression" dxfId="1594" priority="27">
      <formula>$W$34=$AA$43</formula>
    </cfRule>
    <cfRule type="expression" dxfId="1593" priority="28">
      <formula>$W$34=$AA$42</formula>
    </cfRule>
  </conditionalFormatting>
  <conditionalFormatting sqref="W35">
    <cfRule type="expression" dxfId="1592" priority="21">
      <formula>$W$35=$AA$45</formula>
    </cfRule>
    <cfRule type="expression" dxfId="1591" priority="22">
      <formula>$W$35=$AA$44</formula>
    </cfRule>
    <cfRule type="expression" dxfId="1590" priority="23">
      <formula>$W$35=$AA$43</formula>
    </cfRule>
    <cfRule type="expression" dxfId="1589" priority="24">
      <formula>$W$35=$AA$42</formula>
    </cfRule>
  </conditionalFormatting>
  <conditionalFormatting sqref="W36">
    <cfRule type="expression" dxfId="1588" priority="17">
      <formula>$W$36=$AA$45</formula>
    </cfRule>
    <cfRule type="expression" dxfId="1587" priority="18">
      <formula>$W$36=$AA$44</formula>
    </cfRule>
    <cfRule type="expression" dxfId="1586" priority="19">
      <formula>$W$36=$AA$43</formula>
    </cfRule>
    <cfRule type="expression" dxfId="1585" priority="20">
      <formula>$W$36=$AA$42</formula>
    </cfRule>
  </conditionalFormatting>
  <conditionalFormatting sqref="W37">
    <cfRule type="expression" dxfId="1584" priority="13">
      <formula>$W$37=$AA$45</formula>
    </cfRule>
    <cfRule type="expression" dxfId="1583" priority="14">
      <formula>$W$37=$AA$44</formula>
    </cfRule>
    <cfRule type="expression" dxfId="1582" priority="15">
      <formula>$W$37=$AA$43</formula>
    </cfRule>
    <cfRule type="expression" dxfId="1581" priority="16">
      <formula>$W$37=$AA$42</formula>
    </cfRule>
  </conditionalFormatting>
  <conditionalFormatting sqref="W38">
    <cfRule type="expression" dxfId="1580" priority="9">
      <formula>$W$38=$AA$45</formula>
    </cfRule>
    <cfRule type="expression" dxfId="1579" priority="10">
      <formula>$W$38=$AA$44</formula>
    </cfRule>
    <cfRule type="expression" dxfId="1578" priority="11">
      <formula>$W$38=$AA$43</formula>
    </cfRule>
    <cfRule type="expression" dxfId="1577" priority="12">
      <formula>$W$38=$AA$42</formula>
    </cfRule>
  </conditionalFormatting>
  <conditionalFormatting sqref="W39">
    <cfRule type="expression" dxfId="1576" priority="5">
      <formula>$W$39=$AA$45</formula>
    </cfRule>
    <cfRule type="expression" dxfId="1575" priority="6">
      <formula>$W$39=$AA$44</formula>
    </cfRule>
    <cfRule type="expression" dxfId="1574" priority="7">
      <formula>$W$39=$AA$43</formula>
    </cfRule>
    <cfRule type="expression" dxfId="1573" priority="8">
      <formula>$W$39=$AA$42</formula>
    </cfRule>
  </conditionalFormatting>
  <conditionalFormatting sqref="W40">
    <cfRule type="expression" dxfId="1572" priority="1">
      <formula>$W$40=$AA$45</formula>
    </cfRule>
    <cfRule type="expression" dxfId="1571" priority="2">
      <formula>$W$40=$AA$44</formula>
    </cfRule>
    <cfRule type="expression" dxfId="1570" priority="3">
      <formula>$W$40=$AA$43</formula>
    </cfRule>
    <cfRule type="expression" dxfId="1569" priority="4">
      <formula>$W$40=$AA$42</formula>
    </cfRule>
  </conditionalFormatting>
  <dataValidations count="2">
    <dataValidation type="list" allowBlank="1" showInputMessage="1" showErrorMessage="1" sqref="G14:G16 G23:G26 G19:G20 G29:G40" xr:uid="{F7DAAAE9-A6F4-4B66-998B-CEF940EA24A6}">
      <formula1>$Y$15:$Y$16</formula1>
    </dataValidation>
    <dataValidation type="list" allowBlank="1" showInputMessage="1" showErrorMessage="1" sqref="H14:H16 H23:H26 H19:H20 H29:H40" xr:uid="{19354915-8046-46B4-9F56-8CFE5AE719C7}">
      <formula1>$Y$17:$Y$20</formula1>
    </dataValidation>
  </dataValidations>
  <pageMargins left="0.7" right="0.7" top="0.75" bottom="0.75" header="0.3" footer="0.3"/>
  <pageSetup paperSize="9" scale="36" fitToHeight="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3028-9EDE-45E3-B4EB-B507FDB01D4D}">
  <dimension ref="A1:AN107"/>
  <sheetViews>
    <sheetView zoomScaleNormal="100" workbookViewId="0"/>
  </sheetViews>
  <sheetFormatPr defaultRowHeight="13.2" x14ac:dyDescent="0.3"/>
  <cols>
    <col min="1" max="1" width="37.5" customWidth="1"/>
    <col min="9" max="9" width="13.125" customWidth="1"/>
    <col min="12" max="12" width="10.5" bestFit="1" customWidth="1"/>
    <col min="13" max="13" width="10.375" customWidth="1"/>
    <col min="25" max="26" width="9" customWidth="1"/>
    <col min="27" max="28" width="9" hidden="1" customWidth="1"/>
  </cols>
  <sheetData>
    <row r="1" spans="1:40" ht="19.2" x14ac:dyDescent="0.45">
      <c r="A1" s="36" t="s">
        <v>274</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s="81" customFormat="1" ht="13.8" thickBot="1" x14ac:dyDescent="0.35">
      <c r="A3" s="82"/>
    </row>
    <row r="4" spans="1:40" s="10" customFormat="1" ht="13.8" thickTop="1" x14ac:dyDescent="0.3">
      <c r="A4" s="22" t="s">
        <v>276</v>
      </c>
    </row>
    <row r="5" spans="1:40" ht="13.8" thickBot="1" x14ac:dyDescent="0.35">
      <c r="A5" s="2" t="s">
        <v>277</v>
      </c>
      <c r="J5" s="21" t="s">
        <v>278</v>
      </c>
      <c r="M5" s="2" t="s">
        <v>279</v>
      </c>
    </row>
    <row r="6" spans="1:40" x14ac:dyDescent="0.3">
      <c r="A6" t="s">
        <v>280</v>
      </c>
      <c r="K6" s="4"/>
      <c r="M6" s="37"/>
      <c r="O6" s="54" t="s">
        <v>281</v>
      </c>
      <c r="P6" s="55"/>
      <c r="Q6" s="55"/>
      <c r="R6" s="55"/>
      <c r="S6" s="55"/>
      <c r="T6" s="55"/>
      <c r="U6" s="55"/>
      <c r="V6" s="55"/>
      <c r="W6" s="55"/>
      <c r="X6" s="55"/>
      <c r="Y6" s="56"/>
      <c r="AA6" t="s">
        <v>231</v>
      </c>
    </row>
    <row r="7" spans="1:40" x14ac:dyDescent="0.3">
      <c r="A7" t="s">
        <v>282</v>
      </c>
      <c r="K7" s="4"/>
      <c r="M7" s="46"/>
      <c r="O7" s="57" t="s">
        <v>283</v>
      </c>
      <c r="P7" s="58"/>
      <c r="Q7" s="58"/>
      <c r="R7" s="58"/>
      <c r="S7" s="58"/>
      <c r="T7" s="58"/>
      <c r="U7" s="58"/>
      <c r="V7" s="58"/>
      <c r="W7" s="58"/>
      <c r="X7" s="58"/>
      <c r="Y7" s="59"/>
      <c r="AA7" t="s">
        <v>232</v>
      </c>
    </row>
    <row r="8" spans="1:40" ht="13.8" thickBot="1" x14ac:dyDescent="0.35">
      <c r="A8" t="s">
        <v>284</v>
      </c>
      <c r="K8" s="7"/>
      <c r="M8" s="38"/>
      <c r="O8" s="57" t="s">
        <v>492</v>
      </c>
      <c r="P8" s="58"/>
      <c r="Q8" s="58"/>
      <c r="R8" s="58"/>
      <c r="S8" s="58"/>
      <c r="T8" s="58"/>
      <c r="U8" s="58"/>
      <c r="V8" s="58"/>
      <c r="W8" s="58"/>
      <c r="X8" s="58"/>
      <c r="Y8" s="59"/>
    </row>
    <row r="9" spans="1:40" x14ac:dyDescent="0.3">
      <c r="K9" s="41"/>
      <c r="M9" s="42"/>
      <c r="O9" s="67" t="s">
        <v>486</v>
      </c>
      <c r="P9" s="61"/>
      <c r="Q9" s="61"/>
      <c r="R9" s="61"/>
      <c r="S9" s="61"/>
      <c r="T9" s="61"/>
      <c r="U9" s="61"/>
      <c r="V9" s="61"/>
      <c r="W9" s="61"/>
      <c r="X9" s="61"/>
      <c r="Y9" s="62"/>
    </row>
    <row r="10" spans="1:40" ht="13.8" thickBot="1" x14ac:dyDescent="0.35">
      <c r="A10" s="2" t="s">
        <v>285</v>
      </c>
    </row>
    <row r="11" spans="1:40" x14ac:dyDescent="0.3">
      <c r="A11" s="2" t="s">
        <v>483</v>
      </c>
      <c r="K11" s="7"/>
      <c r="M11" s="5"/>
      <c r="O11" s="12" t="s">
        <v>209</v>
      </c>
      <c r="P11" s="13"/>
      <c r="Q11" s="13"/>
      <c r="R11" s="13"/>
      <c r="S11" s="14"/>
      <c r="AA11" t="s">
        <v>288</v>
      </c>
    </row>
    <row r="12" spans="1:40" x14ac:dyDescent="0.3">
      <c r="A12" s="2" t="s">
        <v>484</v>
      </c>
      <c r="K12" s="7"/>
      <c r="M12" s="8"/>
      <c r="O12" s="15"/>
      <c r="P12" t="s">
        <v>286</v>
      </c>
      <c r="S12" s="16"/>
      <c r="AA12" t="s">
        <v>482</v>
      </c>
    </row>
    <row r="13" spans="1:40" x14ac:dyDescent="0.3">
      <c r="A13" s="2" t="s">
        <v>485</v>
      </c>
      <c r="K13" s="7"/>
      <c r="M13" s="8"/>
      <c r="O13" s="17"/>
      <c r="P13" t="s">
        <v>287</v>
      </c>
      <c r="S13" s="16"/>
      <c r="AA13" t="s">
        <v>290</v>
      </c>
    </row>
    <row r="14" spans="1:40" ht="13.8" thickBot="1" x14ac:dyDescent="0.35">
      <c r="A14" s="2" t="s">
        <v>291</v>
      </c>
      <c r="K14" s="7"/>
      <c r="M14" s="8"/>
      <c r="O14" s="69"/>
      <c r="P14" s="19" t="s">
        <v>289</v>
      </c>
      <c r="Q14" s="19"/>
      <c r="R14" s="19"/>
      <c r="S14" s="20"/>
    </row>
    <row r="15" spans="1:40" ht="13.8" thickBot="1" x14ac:dyDescent="0.35">
      <c r="A15" s="2" t="s">
        <v>291</v>
      </c>
      <c r="K15" s="7"/>
      <c r="M15" s="6"/>
    </row>
    <row r="17" spans="1:27" ht="13.8" thickBot="1" x14ac:dyDescent="0.35">
      <c r="A17" s="2" t="s">
        <v>525</v>
      </c>
    </row>
    <row r="18" spans="1:27" x14ac:dyDescent="0.3">
      <c r="A18" t="s">
        <v>481</v>
      </c>
      <c r="J18" s="1"/>
      <c r="K18" s="7"/>
      <c r="M18" s="5"/>
      <c r="AA18" t="s">
        <v>292</v>
      </c>
    </row>
    <row r="19" spans="1:27" x14ac:dyDescent="0.3">
      <c r="A19" t="s">
        <v>293</v>
      </c>
      <c r="K19" s="7"/>
      <c r="M19" s="8"/>
      <c r="AA19" t="s">
        <v>294</v>
      </c>
    </row>
    <row r="20" spans="1:27" ht="13.8" thickBot="1" x14ac:dyDescent="0.35">
      <c r="A20" t="s">
        <v>295</v>
      </c>
      <c r="K20" s="7"/>
      <c r="M20" s="6"/>
      <c r="AA20" t="s">
        <v>296</v>
      </c>
    </row>
    <row r="21" spans="1:27" x14ac:dyDescent="0.3">
      <c r="A21" s="1"/>
      <c r="AA21" t="s">
        <v>297</v>
      </c>
    </row>
    <row r="22" spans="1:27" s="10" customFormat="1" ht="13.8" thickBot="1" x14ac:dyDescent="0.35">
      <c r="A22" s="22" t="s">
        <v>298</v>
      </c>
      <c r="AA22" s="10" t="s">
        <v>299</v>
      </c>
    </row>
    <row r="23" spans="1:27" ht="13.8" thickBot="1" x14ac:dyDescent="0.35">
      <c r="A23" t="s">
        <v>300</v>
      </c>
      <c r="B23" t="s">
        <v>301</v>
      </c>
      <c r="K23" s="7"/>
      <c r="M23" s="9" t="str">
        <f>IF(K23="","",IF(K23="ja","Sterke / mogelijke reden om in te laten","Geen reden om in te laten"))</f>
        <v/>
      </c>
      <c r="AA23" t="s">
        <v>538</v>
      </c>
    </row>
    <row r="24" spans="1:27" ht="13.8" thickBot="1" x14ac:dyDescent="0.35">
      <c r="C24" t="s">
        <v>302</v>
      </c>
      <c r="M24" t="str">
        <f t="shared" ref="M24:M35" si="0">IF(K24="","",IF(K24="ja","Sterke / mogelijke reden om in te laten","Geen reden om in te laten"))</f>
        <v/>
      </c>
      <c r="Q24" s="54" t="s">
        <v>303</v>
      </c>
      <c r="R24" s="55"/>
      <c r="S24" s="55"/>
      <c r="T24" s="55"/>
      <c r="U24" s="55"/>
      <c r="V24" s="55"/>
      <c r="W24" s="55"/>
      <c r="X24" s="55"/>
      <c r="Y24" s="56"/>
      <c r="AA24" t="s">
        <v>539</v>
      </c>
    </row>
    <row r="25" spans="1:27" x14ac:dyDescent="0.3">
      <c r="B25" t="s">
        <v>528</v>
      </c>
      <c r="K25" s="7"/>
      <c r="M25" s="5" t="str">
        <f t="shared" si="0"/>
        <v/>
      </c>
      <c r="Q25" s="79" t="s">
        <v>305</v>
      </c>
      <c r="R25" s="58"/>
      <c r="S25" s="58"/>
      <c r="T25" s="58"/>
      <c r="U25" s="58"/>
      <c r="V25" s="58"/>
      <c r="W25" s="58"/>
      <c r="X25" s="58"/>
      <c r="Y25" s="59"/>
      <c r="AA25" t="s">
        <v>306</v>
      </c>
    </row>
    <row r="26" spans="1:27" x14ac:dyDescent="0.3">
      <c r="B26" t="s">
        <v>304</v>
      </c>
      <c r="K26" s="7"/>
      <c r="M26" s="8" t="str">
        <f t="shared" si="0"/>
        <v/>
      </c>
      <c r="Q26" s="57" t="s">
        <v>308</v>
      </c>
      <c r="R26" s="58"/>
      <c r="S26" s="58"/>
      <c r="T26" s="58"/>
      <c r="U26" s="58"/>
      <c r="V26" s="58"/>
      <c r="W26" s="58"/>
      <c r="X26" s="58"/>
      <c r="Y26" s="59"/>
      <c r="AA26" t="s">
        <v>309</v>
      </c>
    </row>
    <row r="27" spans="1:27" x14ac:dyDescent="0.3">
      <c r="B27" t="s">
        <v>307</v>
      </c>
      <c r="K27" s="7"/>
      <c r="M27" s="8" t="str">
        <f t="shared" si="0"/>
        <v/>
      </c>
      <c r="Q27" s="57" t="s">
        <v>311</v>
      </c>
      <c r="R27" s="58"/>
      <c r="S27" s="58"/>
      <c r="T27" s="58"/>
      <c r="U27" s="58"/>
      <c r="V27" s="58"/>
      <c r="W27" s="58"/>
      <c r="X27" s="58"/>
      <c r="Y27" s="59"/>
      <c r="AA27" t="s">
        <v>98</v>
      </c>
    </row>
    <row r="28" spans="1:27" x14ac:dyDescent="0.3">
      <c r="B28" t="s">
        <v>310</v>
      </c>
      <c r="K28" s="7"/>
      <c r="M28" s="8" t="str">
        <f t="shared" si="0"/>
        <v/>
      </c>
      <c r="Q28" s="67" t="s">
        <v>313</v>
      </c>
      <c r="R28" s="61"/>
      <c r="S28" s="61"/>
      <c r="T28" s="61"/>
      <c r="U28" s="61"/>
      <c r="V28" s="61"/>
      <c r="W28" s="61"/>
      <c r="X28" s="61"/>
      <c r="Y28" s="62"/>
    </row>
    <row r="29" spans="1:27" x14ac:dyDescent="0.3">
      <c r="B29" t="s">
        <v>529</v>
      </c>
      <c r="K29" s="7"/>
      <c r="M29" s="8" t="str">
        <f t="shared" si="0"/>
        <v/>
      </c>
    </row>
    <row r="30" spans="1:27" x14ac:dyDescent="0.3">
      <c r="B30" t="s">
        <v>312</v>
      </c>
      <c r="K30" s="7"/>
      <c r="M30" s="8" t="str">
        <f t="shared" si="0"/>
        <v/>
      </c>
    </row>
    <row r="31" spans="1:27" x14ac:dyDescent="0.3">
      <c r="B31" t="s">
        <v>314</v>
      </c>
      <c r="K31" s="7"/>
      <c r="M31" s="8" t="str">
        <f t="shared" si="0"/>
        <v/>
      </c>
    </row>
    <row r="32" spans="1:27" x14ac:dyDescent="0.3">
      <c r="B32" t="s">
        <v>315</v>
      </c>
      <c r="K32" s="7"/>
      <c r="M32" s="8" t="str">
        <f t="shared" si="0"/>
        <v/>
      </c>
    </row>
    <row r="33" spans="1:28" x14ac:dyDescent="0.3">
      <c r="B33" t="s">
        <v>316</v>
      </c>
      <c r="K33" s="7"/>
      <c r="M33" s="8" t="str">
        <f t="shared" si="0"/>
        <v/>
      </c>
      <c r="AA33" t="s">
        <v>317</v>
      </c>
    </row>
    <row r="34" spans="1:28" x14ac:dyDescent="0.3">
      <c r="B34" t="s">
        <v>318</v>
      </c>
      <c r="K34" s="7"/>
      <c r="M34" s="8" t="str">
        <f t="shared" si="0"/>
        <v/>
      </c>
      <c r="AA34" t="s">
        <v>319</v>
      </c>
    </row>
    <row r="35" spans="1:28" ht="13.8" thickBot="1" x14ac:dyDescent="0.35">
      <c r="B35" t="s">
        <v>320</v>
      </c>
      <c r="K35" s="7"/>
      <c r="M35" s="6" t="str">
        <f t="shared" si="0"/>
        <v/>
      </c>
      <c r="AA35" t="s">
        <v>321</v>
      </c>
    </row>
    <row r="37" spans="1:28" s="25" customFormat="1" ht="13.8" thickBot="1" x14ac:dyDescent="0.35">
      <c r="A37" s="24" t="s">
        <v>38</v>
      </c>
      <c r="M37" s="26"/>
      <c r="AA37" s="27"/>
    </row>
    <row r="38" spans="1:28" x14ac:dyDescent="0.3">
      <c r="A38" s="1" t="s">
        <v>276</v>
      </c>
      <c r="K38" s="84"/>
      <c r="M38" s="2"/>
      <c r="O38" s="54" t="s">
        <v>578</v>
      </c>
      <c r="P38" s="55"/>
      <c r="Q38" s="55"/>
      <c r="R38" s="55"/>
      <c r="S38" s="55"/>
      <c r="T38" s="55"/>
      <c r="U38" s="55"/>
      <c r="V38" s="55"/>
      <c r="W38" s="55"/>
      <c r="X38" s="55"/>
      <c r="Y38" s="56"/>
      <c r="AA38" s="78"/>
    </row>
    <row r="39" spans="1:28" ht="13.8" thickBot="1" x14ac:dyDescent="0.35">
      <c r="A39" s="1" t="s">
        <v>298</v>
      </c>
      <c r="K39" s="85"/>
      <c r="M39" s="2"/>
      <c r="O39" s="57" t="s">
        <v>322</v>
      </c>
      <c r="P39" s="58"/>
      <c r="Q39" s="58"/>
      <c r="R39" s="58"/>
      <c r="S39" s="58"/>
      <c r="T39" s="58"/>
      <c r="U39" s="58"/>
      <c r="V39" s="58"/>
      <c r="W39" s="58"/>
      <c r="X39" s="58"/>
      <c r="Y39" s="59"/>
      <c r="AA39" s="78"/>
    </row>
    <row r="40" spans="1:28" x14ac:dyDescent="0.3">
      <c r="A40" s="1"/>
      <c r="M40" s="2"/>
      <c r="O40" s="57" t="s">
        <v>323</v>
      </c>
      <c r="P40" s="58"/>
      <c r="Q40" s="58"/>
      <c r="R40" s="58"/>
      <c r="S40" s="58"/>
      <c r="T40" s="58"/>
      <c r="U40" s="58"/>
      <c r="V40" s="58"/>
      <c r="W40" s="58"/>
      <c r="X40" s="58"/>
      <c r="Y40" s="59"/>
      <c r="AA40" s="78"/>
    </row>
    <row r="41" spans="1:28" x14ac:dyDescent="0.3">
      <c r="O41" s="79" t="s">
        <v>324</v>
      </c>
      <c r="P41" s="58"/>
      <c r="Q41" s="58"/>
      <c r="R41" s="58"/>
      <c r="S41" s="58"/>
      <c r="T41" s="58"/>
      <c r="U41" s="58"/>
      <c r="V41" s="58"/>
      <c r="W41" s="58"/>
      <c r="X41" s="58"/>
      <c r="Y41" s="59"/>
    </row>
    <row r="42" spans="1:28" s="81" customFormat="1" ht="13.8" thickBot="1" x14ac:dyDescent="0.35">
      <c r="O42" s="146" t="s">
        <v>579</v>
      </c>
      <c r="P42" s="147"/>
      <c r="Q42" s="147"/>
      <c r="R42" s="147"/>
      <c r="S42" s="147"/>
      <c r="T42" s="147"/>
      <c r="U42" s="147"/>
      <c r="V42" s="147"/>
      <c r="W42" s="147"/>
      <c r="X42" s="147"/>
      <c r="Y42" s="148"/>
    </row>
    <row r="43" spans="1:28" ht="13.8" thickTop="1" x14ac:dyDescent="0.3"/>
    <row r="44" spans="1:28" s="10" customFormat="1" x14ac:dyDescent="0.3">
      <c r="A44" s="22" t="s">
        <v>325</v>
      </c>
      <c r="N44" s="11"/>
    </row>
    <row r="45" spans="1:28" ht="13.8" thickBot="1" x14ac:dyDescent="0.35">
      <c r="A45" s="1"/>
      <c r="J45" s="21" t="s">
        <v>278</v>
      </c>
      <c r="N45" s="2"/>
      <c r="AB45" t="s">
        <v>326</v>
      </c>
    </row>
    <row r="46" spans="1:28"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row>
    <row r="47" spans="1:28" x14ac:dyDescent="0.3">
      <c r="A47" t="s">
        <v>329</v>
      </c>
      <c r="K47" s="7"/>
      <c r="M47" s="67" t="s">
        <v>491</v>
      </c>
      <c r="N47" s="61"/>
      <c r="O47" s="62"/>
      <c r="Q47" s="34"/>
      <c r="R47" s="15"/>
      <c r="S47" t="s">
        <v>330</v>
      </c>
      <c r="U47" s="16"/>
      <c r="AA47">
        <f>IF(K47="nooit",1,IF(K47="incidenteel",2,IF(K47="regelmatig",3,IF(K47="vaak",4,IF(K47="doorspoelen",5,0)))))</f>
        <v>0</v>
      </c>
      <c r="AB47" t="s">
        <v>331</v>
      </c>
    </row>
    <row r="48" spans="1:28" x14ac:dyDescent="0.3">
      <c r="A48" t="s">
        <v>332</v>
      </c>
      <c r="K48" s="7"/>
      <c r="R48" s="17"/>
      <c r="S48" t="s">
        <v>333</v>
      </c>
      <c r="U48" s="16"/>
      <c r="AA48">
        <f>IF(K48="neerslag",1,IF(K48="grondwater",2,IF(K48="inlaatwater",3,0)))</f>
        <v>0</v>
      </c>
      <c r="AB48" t="s">
        <v>334</v>
      </c>
    </row>
    <row r="49" spans="1:28" ht="13.8" thickBot="1" x14ac:dyDescent="0.35">
      <c r="N49" s="2"/>
      <c r="R49" s="18"/>
      <c r="S49" s="19" t="s">
        <v>335</v>
      </c>
      <c r="T49" s="19"/>
      <c r="U49" s="20"/>
      <c r="AB49" t="s">
        <v>336</v>
      </c>
    </row>
    <row r="50" spans="1:28" ht="13.8" thickBot="1" x14ac:dyDescent="0.35">
      <c r="N50" s="2" t="s">
        <v>337</v>
      </c>
      <c r="AB50" t="s">
        <v>338</v>
      </c>
    </row>
    <row r="51" spans="1:28" ht="13.8" thickBot="1" x14ac:dyDescent="0.35">
      <c r="N51" s="9"/>
      <c r="AA51">
        <f>IF(OR(OR(AA48=2,AA48=1),OR(AA47=1,AA47=2,AA47=3)),3,IF(OR(AA48=3,OR(AA47=5,AA47=4)),2,0))</f>
        <v>0</v>
      </c>
    </row>
    <row r="53" spans="1:28" s="10" customFormat="1" x14ac:dyDescent="0.3">
      <c r="A53" s="22" t="s">
        <v>339</v>
      </c>
    </row>
    <row r="54" spans="1:28" x14ac:dyDescent="0.3">
      <c r="A54" s="1"/>
      <c r="J54" s="21" t="s">
        <v>278</v>
      </c>
    </row>
    <row r="55" spans="1:28" x14ac:dyDescent="0.3">
      <c r="A55" t="s">
        <v>340</v>
      </c>
      <c r="K55" s="7" t="s">
        <v>98</v>
      </c>
    </row>
    <row r="56" spans="1:28" ht="13.8" thickBot="1" x14ac:dyDescent="0.35">
      <c r="L56" s="78" t="s">
        <v>628</v>
      </c>
      <c r="N56" s="2" t="s">
        <v>341</v>
      </c>
      <c r="P56" s="2"/>
    </row>
    <row r="57" spans="1:28" ht="13.8" thickBot="1" x14ac:dyDescent="0.35">
      <c r="A57" t="s">
        <v>342</v>
      </c>
      <c r="J57" t="s">
        <v>343</v>
      </c>
      <c r="K57" t="s">
        <v>344</v>
      </c>
      <c r="L57" t="s">
        <v>536</v>
      </c>
      <c r="M57" t="s">
        <v>537</v>
      </c>
      <c r="N57" s="2" t="s">
        <v>345</v>
      </c>
      <c r="P57" s="2" t="s">
        <v>346</v>
      </c>
      <c r="R57" s="12" t="s">
        <v>209</v>
      </c>
      <c r="S57" s="13"/>
      <c r="T57" s="13"/>
      <c r="U57" s="14"/>
      <c r="AA57" t="s">
        <v>345</v>
      </c>
      <c r="AB57" t="s">
        <v>346</v>
      </c>
    </row>
    <row r="58" spans="1:28" x14ac:dyDescent="0.3">
      <c r="B58" t="s">
        <v>347</v>
      </c>
      <c r="J58" s="7"/>
      <c r="K58" s="7"/>
      <c r="M58">
        <v>0.11</v>
      </c>
      <c r="N58" s="5"/>
      <c r="P58" s="10" t="str">
        <f>IF(AB58=0,"",IF(AB58=1,"voldoet niet",IF(AB58=2,"voldoet")))</f>
        <v/>
      </c>
      <c r="R58" s="15"/>
      <c r="S58" t="s">
        <v>330</v>
      </c>
      <c r="U58" s="16"/>
      <c r="AA58">
        <f>IF(OR(K58="",J58=""),0,IF(J58&lt;=K58,2,1))</f>
        <v>0</v>
      </c>
      <c r="AB58">
        <f>IF(OR(M58="",J58=""),0,IF(J58&lt;M58,2,1))</f>
        <v>0</v>
      </c>
    </row>
    <row r="59" spans="1:28" ht="13.8" thickBot="1" x14ac:dyDescent="0.35">
      <c r="B59" t="s">
        <v>348</v>
      </c>
      <c r="J59" s="7"/>
      <c r="K59" s="7"/>
      <c r="M59">
        <v>2.2999999999999998</v>
      </c>
      <c r="N59" s="6"/>
      <c r="P59" s="10" t="str">
        <f>IF(AB59=0,"",IF(AB59=1,"voldoet niet",IF(AB59=2,"voldoet")))</f>
        <v/>
      </c>
      <c r="R59" s="47"/>
      <c r="S59" s="19" t="s">
        <v>333</v>
      </c>
      <c r="T59" s="19"/>
      <c r="U59" s="20"/>
      <c r="AA59">
        <f>IF(OR(K59="",J59=""),0,IF(J59&lt;=K59,2,1))</f>
        <v>0</v>
      </c>
      <c r="AB59">
        <f>IF(OR(M59="",J59=""),0,IF(J59&lt;M59,2,1))</f>
        <v>0</v>
      </c>
    </row>
    <row r="61" spans="1:28" ht="13.8" thickBot="1" x14ac:dyDescent="0.35">
      <c r="A61" t="s">
        <v>349</v>
      </c>
      <c r="R61" s="54" t="s">
        <v>350</v>
      </c>
      <c r="S61" s="55"/>
      <c r="T61" s="55"/>
      <c r="U61" s="55"/>
      <c r="V61" s="55"/>
      <c r="W61" s="55"/>
      <c r="X61" s="55"/>
      <c r="Y61" s="55"/>
      <c r="Z61" s="56"/>
    </row>
    <row r="62" spans="1:28" x14ac:dyDescent="0.3">
      <c r="B62" t="s">
        <v>351</v>
      </c>
      <c r="J62" s="7"/>
      <c r="K62" s="7"/>
      <c r="L62">
        <v>5</v>
      </c>
      <c r="M62">
        <v>20</v>
      </c>
      <c r="N62" s="5"/>
      <c r="R62" s="57" t="s">
        <v>567</v>
      </c>
      <c r="S62" s="58"/>
      <c r="T62" s="58"/>
      <c r="U62" s="58"/>
      <c r="V62" s="58"/>
      <c r="W62" s="58"/>
      <c r="X62" s="58"/>
      <c r="Y62" s="58"/>
      <c r="Z62" s="59"/>
      <c r="AA62">
        <f>IF(OR(K62="",J62=""),0,IF(OR(AND(K62&gt;=L62,K62&lt;=M62,J62&gt;=L62,J62&lt;=M62),AND(K62&lt;=L62,J62&lt;=L62),AND(K62&gt;=M62,J62&gt;=M62)),2,1))</f>
        <v>0</v>
      </c>
    </row>
    <row r="63" spans="1:28" x14ac:dyDescent="0.3">
      <c r="B63" t="s">
        <v>352</v>
      </c>
      <c r="J63" s="7"/>
      <c r="K63" s="7"/>
      <c r="L63">
        <f>IF(OR(K55="R13",K55="R18",K55="nvt"),6.5,IF(K55="R14",5.5,IF(K55="R17",7,"")))</f>
        <v>6.5</v>
      </c>
      <c r="M63">
        <f>IF(OR(K55="R14",K55="R18",K55="nvt"),8.5,IF(K55="R13",8,IF(K55="R17",8.5,"")))</f>
        <v>8.5</v>
      </c>
      <c r="N63" s="8"/>
      <c r="P63" s="10" t="str">
        <f t="shared" ref="P63" si="1">IF(AB63=0,"",IF(AB63=1,"voldoet niet",IF(AB63=2,"voldoet")))</f>
        <v/>
      </c>
      <c r="R63" s="57" t="s">
        <v>614</v>
      </c>
      <c r="S63" s="58"/>
      <c r="T63" s="58"/>
      <c r="U63" s="58"/>
      <c r="V63" s="58"/>
      <c r="W63" s="58"/>
      <c r="X63" s="58"/>
      <c r="Y63" s="58"/>
      <c r="Z63" s="59"/>
      <c r="AA63">
        <f>IF(OR(K63="",J63=""),0,IF(OR(AND(K63&gt;=L63,K63&lt;=M63,J63&gt;=L63,J63&lt;=M63),AND(K63&lt;=L63,J63&lt;=L63),AND(K63&gt;=M63,J63&gt;=M63)),2,1))</f>
        <v>0</v>
      </c>
      <c r="AB63">
        <f>IF(OR(L63="",J63=""),0,IF(AND(J63&gt;L63,J63&lt;M63),2,1))</f>
        <v>0</v>
      </c>
    </row>
    <row r="64" spans="1:28" x14ac:dyDescent="0.3">
      <c r="B64" s="66" t="s">
        <v>354</v>
      </c>
      <c r="J64" s="40"/>
      <c r="K64" s="40"/>
      <c r="L64" s="66">
        <v>0</v>
      </c>
      <c r="M64" s="66">
        <v>30</v>
      </c>
      <c r="N64" s="8"/>
      <c r="R64" s="57" t="s">
        <v>353</v>
      </c>
      <c r="S64" s="58"/>
      <c r="T64" s="58"/>
      <c r="U64" s="58"/>
      <c r="V64" s="58"/>
      <c r="W64" s="58"/>
      <c r="X64" s="58"/>
      <c r="Y64" s="58"/>
      <c r="Z64" s="59"/>
      <c r="AA64">
        <f>IF(OR(K64="",J64=""),0,IF(OR(AND(K64&gt;=L64,K64&lt;=M64,J64&gt;=L64,J64&lt;=M64),AND(K64&lt;=L64,J64&lt;=L64),AND(K64&gt;=M64,J64&gt;=M64)),2,1))</f>
        <v>0</v>
      </c>
    </row>
    <row r="65" spans="1:28" x14ac:dyDescent="0.3">
      <c r="B65" s="66" t="s">
        <v>356</v>
      </c>
      <c r="J65" s="40"/>
      <c r="K65" s="40"/>
      <c r="L65" s="66">
        <v>5</v>
      </c>
      <c r="M65" s="66">
        <v>20</v>
      </c>
      <c r="N65" s="8"/>
      <c r="R65" s="57" t="s">
        <v>355</v>
      </c>
      <c r="S65" s="58"/>
      <c r="T65" s="58"/>
      <c r="U65" s="58"/>
      <c r="V65" s="58"/>
      <c r="W65" s="58"/>
      <c r="X65" s="58"/>
      <c r="Y65" s="58"/>
      <c r="Z65" s="59"/>
      <c r="AA65">
        <f>IF(OR(K65="",J65=""),0,IF(OR(AND(K65&gt;=L65,K65&lt;=M65,J65&gt;=L65,J65&lt;=M65),AND(K65&lt;=L65,J65&lt;=L65),AND(K65&gt;=M65,J65&gt;=M65)),2,1))</f>
        <v>0</v>
      </c>
    </row>
    <row r="66" spans="1:28" ht="13.8" thickBot="1" x14ac:dyDescent="0.35">
      <c r="A66" s="1"/>
      <c r="B66" s="66" t="s">
        <v>358</v>
      </c>
      <c r="J66" s="40"/>
      <c r="K66" s="40"/>
      <c r="L66" s="23">
        <v>1</v>
      </c>
      <c r="M66" s="23">
        <v>8</v>
      </c>
      <c r="N66" s="6"/>
      <c r="R66" s="57" t="s">
        <v>357</v>
      </c>
      <c r="S66" s="58"/>
      <c r="T66" s="58"/>
      <c r="U66" s="58"/>
      <c r="V66" s="58"/>
      <c r="W66" s="58"/>
      <c r="X66" s="58"/>
      <c r="Y66" s="58"/>
      <c r="Z66" s="59"/>
      <c r="AA66">
        <f>IF(OR(K66="",J66=""),0,IF(OR(AND(K66&gt;=L66,K66&lt;=M66,J66&gt;=L66,J66&lt;=M66),AND(K66&lt;=L66,J66&lt;=L66),AND(K66&gt;=M66,J66&gt;=M66)),2,1))</f>
        <v>0</v>
      </c>
    </row>
    <row r="67" spans="1:28" x14ac:dyDescent="0.3">
      <c r="A67" s="1"/>
      <c r="R67" s="57" t="s">
        <v>580</v>
      </c>
      <c r="S67" s="58"/>
      <c r="T67" s="58"/>
      <c r="U67" s="58"/>
      <c r="V67" s="58"/>
      <c r="W67" s="58"/>
      <c r="X67" s="58"/>
      <c r="Y67" s="58"/>
      <c r="Z67" s="59"/>
    </row>
    <row r="68" spans="1:28" ht="13.8" thickBot="1" x14ac:dyDescent="0.35">
      <c r="A68" t="s">
        <v>359</v>
      </c>
      <c r="R68" s="57" t="s">
        <v>581</v>
      </c>
      <c r="S68" s="58"/>
      <c r="T68" s="58"/>
      <c r="U68" s="58"/>
      <c r="V68" s="58"/>
      <c r="W68" s="58"/>
      <c r="X68" s="58"/>
      <c r="Y68" s="58"/>
      <c r="Z68" s="59"/>
    </row>
    <row r="69" spans="1:28" x14ac:dyDescent="0.3">
      <c r="B69" t="s">
        <v>360</v>
      </c>
      <c r="J69" s="7"/>
      <c r="K69" s="7"/>
      <c r="M69">
        <v>19</v>
      </c>
      <c r="N69" s="5"/>
      <c r="P69" s="10" t="str">
        <f t="shared" ref="P69:P78" si="2">IF(AB69=0,"",IF(AB69=1,"voldoet niet",IF(AB69=2,"voldoet")))</f>
        <v/>
      </c>
      <c r="R69" s="57" t="s">
        <v>624</v>
      </c>
      <c r="S69" s="58"/>
      <c r="T69" s="58"/>
      <c r="U69" s="58"/>
      <c r="V69" s="58"/>
      <c r="W69" s="58"/>
      <c r="X69" s="58"/>
      <c r="Y69" s="58"/>
      <c r="Z69" s="59"/>
      <c r="AA69">
        <f>IF(OR(K69="",J69=""),0,IF(J69&lt;=K69,2,1))</f>
        <v>0</v>
      </c>
      <c r="AB69">
        <f>IF(OR(M69="",J69=""),0,IF(J69&lt;M69,2,1))</f>
        <v>0</v>
      </c>
    </row>
    <row r="70" spans="1:28" x14ac:dyDescent="0.3">
      <c r="B70" t="s">
        <v>361</v>
      </c>
      <c r="J70" s="7"/>
      <c r="K70" s="7"/>
      <c r="M70">
        <v>6</v>
      </c>
      <c r="N70" s="8"/>
      <c r="P70" s="10" t="str">
        <f t="shared" si="2"/>
        <v/>
      </c>
      <c r="R70" s="57" t="s">
        <v>625</v>
      </c>
      <c r="S70" s="58"/>
      <c r="T70" s="58"/>
      <c r="U70" s="58"/>
      <c r="V70" s="58"/>
      <c r="W70" s="58"/>
      <c r="X70" s="58"/>
      <c r="Y70" s="58"/>
      <c r="Z70" s="59"/>
      <c r="AA70">
        <f>IF(OR(K70="",J70=""),0,IF(J70&lt;=K70,2,1))</f>
        <v>0</v>
      </c>
      <c r="AB70">
        <f>IF(OR(M70="",J70=""),0,IF(J70&lt;M70,2,1))</f>
        <v>0</v>
      </c>
    </row>
    <row r="71" spans="1:28" ht="13.8" thickBot="1" x14ac:dyDescent="0.35">
      <c r="B71" t="s">
        <v>362</v>
      </c>
      <c r="J71" s="7"/>
      <c r="K71" s="7"/>
      <c r="M71">
        <f>IF(OR(K55="R13",K55="R17"),50,IF(OR(K55="R14",K55="R18",K55="nvt"),150,""))</f>
        <v>150</v>
      </c>
      <c r="N71" s="6"/>
      <c r="P71" s="10" t="str">
        <f t="shared" si="2"/>
        <v/>
      </c>
      <c r="R71" s="67" t="s">
        <v>615</v>
      </c>
      <c r="S71" s="61"/>
      <c r="T71" s="61"/>
      <c r="U71" s="61"/>
      <c r="V71" s="61"/>
      <c r="W71" s="61"/>
      <c r="X71" s="61"/>
      <c r="Y71" s="61"/>
      <c r="Z71" s="62"/>
      <c r="AA71">
        <f>IF(OR(K71="",J71=""),0,IF(J71&lt;=K71,2,1))</f>
        <v>0</v>
      </c>
      <c r="AB71">
        <f>IF(OR(M71="",J71=""),0,IF(J71&lt;M71,2,1))</f>
        <v>0</v>
      </c>
    </row>
    <row r="73" spans="1:28" ht="13.8" thickBot="1" x14ac:dyDescent="0.35">
      <c r="A73" t="s">
        <v>363</v>
      </c>
    </row>
    <row r="74" spans="1:28" x14ac:dyDescent="0.3">
      <c r="B74" t="s">
        <v>364</v>
      </c>
      <c r="J74" s="7"/>
      <c r="K74" s="7"/>
      <c r="M74">
        <f>IF(OR(K55="R13",K55="R17"),23,IF(OR(K55="R14",K55="R18",K55="nvt"),25,""))</f>
        <v>25</v>
      </c>
      <c r="N74" s="5"/>
      <c r="P74" s="10" t="str">
        <f t="shared" si="2"/>
        <v/>
      </c>
      <c r="AA74">
        <f>IF(OR(K74="",J74=""),0,IF(J74&lt;=K74,2,1))</f>
        <v>0</v>
      </c>
      <c r="AB74">
        <f>IF(OR(M74="",J74=""),0,IF(J74&lt;M74,2,1))</f>
        <v>0</v>
      </c>
    </row>
    <row r="75" spans="1:28" ht="13.8" thickBot="1" x14ac:dyDescent="0.35">
      <c r="B75" t="s">
        <v>365</v>
      </c>
      <c r="J75" s="7"/>
      <c r="K75" s="7"/>
      <c r="M75">
        <v>5</v>
      </c>
      <c r="N75" s="6"/>
      <c r="P75" s="10" t="str">
        <f t="shared" si="2"/>
        <v/>
      </c>
      <c r="AA75">
        <f>IF(OR(K75="",J75=""),0,IF(J75&lt;=K75,2,1))</f>
        <v>0</v>
      </c>
      <c r="AB75">
        <f>IF(OR(M75="",J75=""),0,IF(J75&lt;M75,2,1))</f>
        <v>0</v>
      </c>
    </row>
    <row r="77" spans="1:28" x14ac:dyDescent="0.3">
      <c r="A77" t="s">
        <v>366</v>
      </c>
    </row>
    <row r="78" spans="1:28" x14ac:dyDescent="0.3">
      <c r="B78" t="s">
        <v>367</v>
      </c>
      <c r="J78" s="7"/>
      <c r="K78" t="s">
        <v>98</v>
      </c>
      <c r="L78" t="s">
        <v>98</v>
      </c>
      <c r="P78" s="10" t="str">
        <f t="shared" si="2"/>
        <v/>
      </c>
      <c r="AB78">
        <f>IF(J78="",0,IF(J78="ja",1,2))</f>
        <v>0</v>
      </c>
    </row>
    <row r="79" spans="1:28" x14ac:dyDescent="0.3">
      <c r="B79" s="2" t="s">
        <v>368</v>
      </c>
    </row>
    <row r="80" spans="1:28" ht="13.8" thickBot="1" x14ac:dyDescent="0.35">
      <c r="A80" t="s">
        <v>369</v>
      </c>
    </row>
    <row r="81" spans="1:28" ht="13.8" thickBot="1" x14ac:dyDescent="0.35">
      <c r="B81" t="s">
        <v>370</v>
      </c>
      <c r="J81" s="7"/>
      <c r="K81" t="s">
        <v>98</v>
      </c>
      <c r="L81" t="s">
        <v>98</v>
      </c>
      <c r="N81" s="9"/>
      <c r="AB81">
        <f t="shared" ref="AB81:AB92" si="3">IF(J81="",0,IF(J81="ja",1,2))</f>
        <v>0</v>
      </c>
    </row>
    <row r="82" spans="1:28" x14ac:dyDescent="0.3">
      <c r="B82" s="2" t="s">
        <v>371</v>
      </c>
    </row>
    <row r="83" spans="1:28" ht="13.8" thickBot="1" x14ac:dyDescent="0.35">
      <c r="A83" t="s">
        <v>372</v>
      </c>
    </row>
    <row r="84" spans="1:28" x14ac:dyDescent="0.3">
      <c r="B84" t="s">
        <v>373</v>
      </c>
      <c r="J84" s="7"/>
      <c r="K84" t="s">
        <v>98</v>
      </c>
      <c r="L84" t="s">
        <v>98</v>
      </c>
      <c r="N84" s="5"/>
      <c r="AB84">
        <f t="shared" si="3"/>
        <v>0</v>
      </c>
    </row>
    <row r="85" spans="1:28" ht="13.8" thickBot="1" x14ac:dyDescent="0.35">
      <c r="B85" t="s">
        <v>374</v>
      </c>
      <c r="J85" s="7"/>
      <c r="K85" t="s">
        <v>98</v>
      </c>
      <c r="L85" t="s">
        <v>98</v>
      </c>
      <c r="N85" s="6"/>
      <c r="AB85">
        <f t="shared" si="3"/>
        <v>0</v>
      </c>
    </row>
    <row r="86" spans="1:28" x14ac:dyDescent="0.3">
      <c r="C86" t="s">
        <v>375</v>
      </c>
    </row>
    <row r="87" spans="1:28" ht="13.8" thickBot="1" x14ac:dyDescent="0.35">
      <c r="A87" s="66" t="s">
        <v>376</v>
      </c>
      <c r="B87" s="143"/>
      <c r="C87" s="66"/>
    </row>
    <row r="88" spans="1:28" x14ac:dyDescent="0.3">
      <c r="A88" s="66"/>
      <c r="B88" s="66" t="s">
        <v>377</v>
      </c>
      <c r="J88" s="40"/>
      <c r="K88" s="7"/>
      <c r="N88" s="5"/>
      <c r="R88" s="54" t="s">
        <v>546</v>
      </c>
      <c r="S88" s="55"/>
      <c r="T88" s="55"/>
      <c r="U88" s="55"/>
      <c r="V88" s="55"/>
      <c r="W88" s="55"/>
      <c r="X88" s="55"/>
      <c r="Y88" s="55"/>
      <c r="Z88" s="56"/>
      <c r="AB88">
        <f>IF(OR(J88="",K88=""),0,IF(J88&lt;K88,2,1))</f>
        <v>0</v>
      </c>
    </row>
    <row r="89" spans="1:28" x14ac:dyDescent="0.3">
      <c r="A89" s="66"/>
      <c r="B89" s="66" t="s">
        <v>378</v>
      </c>
      <c r="J89" s="40"/>
      <c r="K89" s="7"/>
      <c r="M89" s="66">
        <v>100</v>
      </c>
      <c r="N89" s="8"/>
      <c r="R89" s="57" t="s">
        <v>547</v>
      </c>
      <c r="S89" s="58"/>
      <c r="T89" s="58"/>
      <c r="U89" s="58"/>
      <c r="V89" s="58"/>
      <c r="W89" s="58"/>
      <c r="X89" s="58"/>
      <c r="Y89" s="58"/>
      <c r="Z89" s="59"/>
      <c r="AA89">
        <f>IF(OR(K89="",J89=""),0,IF(OR(AND(K89&gt;=L89,K89&lt;=M89,J89&gt;=L89,J89&lt;=M89),AND(K89&lt;=L89,J89&lt;=L89),AND(K89&gt;=M89,J89&gt;=M89)),2,1))</f>
        <v>0</v>
      </c>
    </row>
    <row r="90" spans="1:28" x14ac:dyDescent="0.3">
      <c r="A90" s="66"/>
      <c r="B90" s="66" t="s">
        <v>379</v>
      </c>
      <c r="J90" s="7"/>
      <c r="N90" s="8"/>
      <c r="R90" s="57" t="s">
        <v>548</v>
      </c>
      <c r="S90" s="58"/>
      <c r="T90" s="58"/>
      <c r="U90" s="58"/>
      <c r="V90" s="58"/>
      <c r="W90" s="58"/>
      <c r="X90" s="58"/>
      <c r="Y90" s="58"/>
      <c r="Z90" s="59"/>
      <c r="AB90">
        <f>IF(J90="",0,IF(J90="ja",1,2))</f>
        <v>0</v>
      </c>
    </row>
    <row r="91" spans="1:28" x14ac:dyDescent="0.3">
      <c r="A91" s="66"/>
      <c r="B91" s="66" t="s">
        <v>380</v>
      </c>
      <c r="J91" s="7"/>
      <c r="N91" s="8"/>
      <c r="R91" s="57" t="s">
        <v>549</v>
      </c>
      <c r="S91" s="58"/>
      <c r="T91" s="58"/>
      <c r="U91" s="58"/>
      <c r="V91" s="58"/>
      <c r="W91" s="58"/>
      <c r="X91" s="58"/>
      <c r="Y91" s="58"/>
      <c r="Z91" s="59"/>
      <c r="AB91">
        <f>IF(J91="",0,IF(J91="ja",1,2))</f>
        <v>0</v>
      </c>
    </row>
    <row r="92" spans="1:28" ht="13.8" thickBot="1" x14ac:dyDescent="0.35">
      <c r="A92" s="66"/>
      <c r="B92" s="66" t="s">
        <v>381</v>
      </c>
      <c r="J92" s="7"/>
      <c r="N92" s="6"/>
      <c r="R92" s="57" t="s">
        <v>550</v>
      </c>
      <c r="S92" s="58"/>
      <c r="T92" s="58"/>
      <c r="U92" s="58"/>
      <c r="V92" s="58"/>
      <c r="W92" s="58"/>
      <c r="X92" s="58"/>
      <c r="Y92" s="58"/>
      <c r="Z92" s="59"/>
      <c r="AB92">
        <f t="shared" si="3"/>
        <v>0</v>
      </c>
    </row>
    <row r="93" spans="1:28" x14ac:dyDescent="0.3">
      <c r="B93" s="23"/>
      <c r="R93" s="67" t="s">
        <v>583</v>
      </c>
      <c r="S93" s="61"/>
      <c r="T93" s="61"/>
      <c r="U93" s="61"/>
      <c r="V93" s="61"/>
      <c r="W93" s="61"/>
      <c r="X93" s="61"/>
      <c r="Y93" s="61"/>
      <c r="Z93" s="62"/>
    </row>
    <row r="95" spans="1:28" s="25" customFormat="1" ht="13.8" thickBot="1" x14ac:dyDescent="0.35">
      <c r="A95" s="24" t="s">
        <v>62</v>
      </c>
      <c r="O95" s="26"/>
      <c r="AA95" s="27"/>
    </row>
    <row r="96" spans="1:28" x14ac:dyDescent="0.3">
      <c r="A96" s="1" t="s">
        <v>325</v>
      </c>
      <c r="N96" s="5" t="str">
        <f>IF(AA51=1,"Niet inlaten",IF(AA51=2,"Inlaat is geen probleem",IF(AA51=3,"Aandachtspunt","")))</f>
        <v/>
      </c>
      <c r="Q96" s="12" t="s">
        <v>209</v>
      </c>
      <c r="R96" s="13"/>
      <c r="S96" s="13"/>
      <c r="T96" s="14"/>
      <c r="V96" s="54" t="s">
        <v>382</v>
      </c>
      <c r="W96" s="55"/>
      <c r="X96" s="55"/>
      <c r="Y96" s="55"/>
      <c r="Z96" s="56"/>
      <c r="AB96" t="s">
        <v>330</v>
      </c>
    </row>
    <row r="97" spans="1:28" ht="13.8" thickBot="1" x14ac:dyDescent="0.35">
      <c r="A97" s="1" t="s">
        <v>339</v>
      </c>
      <c r="N97" s="85"/>
      <c r="Q97" s="15"/>
      <c r="R97" t="s">
        <v>330</v>
      </c>
      <c r="T97" s="16"/>
      <c r="V97" s="57" t="s">
        <v>383</v>
      </c>
      <c r="W97" s="58"/>
      <c r="X97" s="58"/>
      <c r="Y97" s="58"/>
      <c r="Z97" s="59"/>
      <c r="AB97" t="s">
        <v>333</v>
      </c>
    </row>
    <row r="98" spans="1:28" x14ac:dyDescent="0.3">
      <c r="A98" s="1"/>
      <c r="Q98" s="17"/>
      <c r="R98" t="s">
        <v>333</v>
      </c>
      <c r="T98" s="16"/>
      <c r="V98" s="57" t="s">
        <v>384</v>
      </c>
      <c r="W98" s="58"/>
      <c r="X98" s="58"/>
      <c r="Y98" s="58"/>
      <c r="Z98" s="59"/>
    </row>
    <row r="99" spans="1:28" ht="13.8" thickBot="1" x14ac:dyDescent="0.35">
      <c r="A99" s="1"/>
      <c r="Q99" s="18"/>
      <c r="R99" s="19" t="s">
        <v>335</v>
      </c>
      <c r="S99" s="19"/>
      <c r="T99" s="20"/>
      <c r="V99" s="57" t="s">
        <v>559</v>
      </c>
      <c r="W99" s="58"/>
      <c r="X99" s="58"/>
      <c r="Y99" s="58"/>
      <c r="Z99" s="59"/>
    </row>
    <row r="100" spans="1:28" s="81" customFormat="1" ht="13.8" thickBot="1" x14ac:dyDescent="0.35">
      <c r="A100" s="82"/>
      <c r="V100" s="146" t="s">
        <v>584</v>
      </c>
      <c r="W100" s="147"/>
      <c r="X100" s="147"/>
      <c r="Y100" s="147"/>
      <c r="Z100" s="148"/>
    </row>
    <row r="101" spans="1:28" ht="13.8" thickTop="1" x14ac:dyDescent="0.3">
      <c r="A101" s="1"/>
    </row>
    <row r="102" spans="1:28" s="25" customFormat="1" ht="13.8" thickBot="1" x14ac:dyDescent="0.35">
      <c r="A102" s="24" t="s">
        <v>63</v>
      </c>
      <c r="O102" s="26"/>
      <c r="AA102" s="27"/>
    </row>
    <row r="103" spans="1:28" ht="13.8" thickBot="1" x14ac:dyDescent="0.35">
      <c r="A103" t="s">
        <v>477</v>
      </c>
      <c r="N103" s="89"/>
      <c r="U103" s="54" t="s">
        <v>385</v>
      </c>
      <c r="V103" s="55"/>
      <c r="W103" s="55"/>
      <c r="X103" s="55"/>
      <c r="Y103" s="55"/>
      <c r="Z103" s="56"/>
      <c r="AB103" t="s">
        <v>263</v>
      </c>
    </row>
    <row r="104" spans="1:28" x14ac:dyDescent="0.3">
      <c r="U104" s="57" t="s">
        <v>386</v>
      </c>
      <c r="V104" s="58"/>
      <c r="W104" s="58"/>
      <c r="X104" s="58"/>
      <c r="Y104" s="58"/>
      <c r="Z104" s="59"/>
      <c r="AB104" t="s">
        <v>265</v>
      </c>
    </row>
    <row r="105" spans="1:28" x14ac:dyDescent="0.3">
      <c r="U105" s="57" t="s">
        <v>588</v>
      </c>
      <c r="V105" s="58"/>
      <c r="W105" s="58"/>
      <c r="X105" s="58"/>
      <c r="Y105" s="58"/>
      <c r="Z105" s="59"/>
      <c r="AB105" t="s">
        <v>268</v>
      </c>
    </row>
    <row r="106" spans="1:28" x14ac:dyDescent="0.3">
      <c r="U106" s="57" t="s">
        <v>589</v>
      </c>
      <c r="V106" s="58"/>
      <c r="W106" s="58"/>
      <c r="X106" s="58"/>
      <c r="Y106" s="58"/>
      <c r="Z106" s="59"/>
      <c r="AB106" t="s">
        <v>270</v>
      </c>
    </row>
    <row r="107" spans="1:28" x14ac:dyDescent="0.3">
      <c r="U107" s="80" t="s">
        <v>590</v>
      </c>
      <c r="V107" s="61"/>
      <c r="W107" s="61"/>
      <c r="X107" s="61"/>
      <c r="Y107" s="61"/>
      <c r="Z107" s="62"/>
    </row>
  </sheetData>
  <conditionalFormatting sqref="K38">
    <cfRule type="expression" dxfId="1568" priority="37">
      <formula>$K$38="Geen reden om in te laten"</formula>
    </cfRule>
    <cfRule type="expression" dxfId="1567" priority="38">
      <formula>$K$38="Mogelijke reden om in te laten"</formula>
    </cfRule>
    <cfRule type="expression" dxfId="1566" priority="39">
      <formula>$K$38="Sterke reden om in te laten"</formula>
    </cfRule>
  </conditionalFormatting>
  <conditionalFormatting sqref="K39">
    <cfRule type="expression" dxfId="1565" priority="34">
      <formula>$K$39="Geen reden om in te laten"</formula>
    </cfRule>
    <cfRule type="expression" dxfId="1564" priority="35">
      <formula>$K$39="Mogelijke reden om in te laten"</formula>
    </cfRule>
    <cfRule type="expression" dxfId="1563" priority="36">
      <formula>$K$39="Sterke reden om in te laten"</formula>
    </cfRule>
  </conditionalFormatting>
  <conditionalFormatting sqref="M6">
    <cfRule type="expression" dxfId="1562" priority="101">
      <formula>$K$6=""</formula>
    </cfRule>
    <cfRule type="expression" dxfId="1561" priority="107">
      <formula>$K$6&gt;=0.6</formula>
    </cfRule>
    <cfRule type="expression" dxfId="1560" priority="108">
      <formula>$K$6&gt;=0.45</formula>
    </cfRule>
    <cfRule type="expression" dxfId="1559" priority="109">
      <formula>$K$6&lt;0.45</formula>
    </cfRule>
  </conditionalFormatting>
  <conditionalFormatting sqref="M7">
    <cfRule type="expression" dxfId="1558" priority="45">
      <formula>$K$7=""</formula>
    </cfRule>
    <cfRule type="expression" dxfId="1557" priority="46">
      <formula>$K$7&gt;=0.6</formula>
    </cfRule>
    <cfRule type="expression" dxfId="1556" priority="47">
      <formula>$K$7&gt;=0.45</formula>
    </cfRule>
    <cfRule type="expression" dxfId="1555" priority="48">
      <formula>$K$7&lt;0.45</formula>
    </cfRule>
  </conditionalFormatting>
  <conditionalFormatting sqref="M8">
    <cfRule type="expression" dxfId="1554" priority="104">
      <formula>$K$8="ja"</formula>
    </cfRule>
    <cfRule type="expression" dxfId="1553" priority="106">
      <formula>$K$8="nee"</formula>
    </cfRule>
  </conditionalFormatting>
  <conditionalFormatting sqref="M11">
    <cfRule type="expression" dxfId="1552" priority="102">
      <formula>$K$11="nee"</formula>
    </cfRule>
    <cfRule type="expression" dxfId="1551" priority="103">
      <formula>$K$11="ja"</formula>
    </cfRule>
  </conditionalFormatting>
  <conditionalFormatting sqref="M12">
    <cfRule type="expression" dxfId="1550" priority="98">
      <formula>$K$12="nee"</formula>
    </cfRule>
    <cfRule type="expression" dxfId="1549" priority="99">
      <formula>$K$12="ja"</formula>
    </cfRule>
  </conditionalFormatting>
  <conditionalFormatting sqref="M13">
    <cfRule type="expression" dxfId="1548" priority="54">
      <formula>$K$13="nee"</formula>
    </cfRule>
    <cfRule type="expression" dxfId="1547" priority="55">
      <formula>$K$13="ja"</formula>
    </cfRule>
  </conditionalFormatting>
  <conditionalFormatting sqref="M14">
    <cfRule type="expression" dxfId="1546" priority="96">
      <formula>$K$14="nee"</formula>
    </cfRule>
    <cfRule type="expression" dxfId="1545" priority="97">
      <formula>$K$14="ja"</formula>
    </cfRule>
  </conditionalFormatting>
  <conditionalFormatting sqref="M15">
    <cfRule type="expression" dxfId="1544" priority="56">
      <formula>$K$15="nee"</formula>
    </cfRule>
    <cfRule type="expression" dxfId="1543" priority="57">
      <formula>$K$15="ja"</formula>
    </cfRule>
  </conditionalFormatting>
  <conditionalFormatting sqref="M18">
    <cfRule type="expression" dxfId="1542" priority="49">
      <formula>$K$18="Droog"</formula>
    </cfRule>
    <cfRule type="expression" dxfId="1541" priority="50">
      <formula>$K$18="Stilstaand"</formula>
    </cfRule>
    <cfRule type="expression" dxfId="1540" priority="51">
      <formula>$K$18="Stromend"</formula>
    </cfRule>
  </conditionalFormatting>
  <conditionalFormatting sqref="M19">
    <cfRule type="expression" dxfId="1539" priority="110">
      <formula>$K$19="ja"</formula>
    </cfRule>
    <cfRule type="expression" dxfId="1538" priority="112">
      <formula>$K$19="nee"</formula>
    </cfRule>
  </conditionalFormatting>
  <conditionalFormatting sqref="M20">
    <cfRule type="expression" dxfId="1537" priority="113">
      <formula>$K$20="nee"</formula>
    </cfRule>
    <cfRule type="expression" dxfId="1536" priority="114">
      <formula>$K$20="ja"</formula>
    </cfRule>
  </conditionalFormatting>
  <conditionalFormatting sqref="N51">
    <cfRule type="expression" dxfId="1535" priority="40">
      <formula>$AA$51=3</formula>
    </cfRule>
    <cfRule type="expression" dxfId="1534" priority="41">
      <formula>$AA$51=2</formula>
    </cfRule>
    <cfRule type="expression" dxfId="1533" priority="42">
      <formula>$AA$51=1</formula>
    </cfRule>
  </conditionalFormatting>
  <conditionalFormatting sqref="N58">
    <cfRule type="expression" dxfId="1532" priority="84">
      <formula>$AA$58=1</formula>
    </cfRule>
    <cfRule type="expression" dxfId="1531" priority="85">
      <formula>$AA$58=2</formula>
    </cfRule>
  </conditionalFormatting>
  <conditionalFormatting sqref="N59">
    <cfRule type="expression" dxfId="1530" priority="82">
      <formula>$AA$59=2</formula>
    </cfRule>
    <cfRule type="expression" dxfId="1529" priority="83">
      <formula>$AA$59=1</formula>
    </cfRule>
  </conditionalFormatting>
  <conditionalFormatting sqref="N62">
    <cfRule type="expression" dxfId="1528" priority="94">
      <formula>$AA$62=2</formula>
    </cfRule>
    <cfRule type="expression" dxfId="1527" priority="95">
      <formula>$AA$62=1</formula>
    </cfRule>
  </conditionalFormatting>
  <conditionalFormatting sqref="N63">
    <cfRule type="expression" dxfId="1526" priority="52">
      <formula>$AA$63=2</formula>
    </cfRule>
    <cfRule type="expression" dxfId="1525" priority="53">
      <formula>$AA$63=1</formula>
    </cfRule>
  </conditionalFormatting>
  <conditionalFormatting sqref="N64">
    <cfRule type="expression" dxfId="1524" priority="92">
      <formula>$AA$64=2</formula>
    </cfRule>
    <cfRule type="expression" dxfId="1523" priority="93">
      <formula>$AA$64=1</formula>
    </cfRule>
  </conditionalFormatting>
  <conditionalFormatting sqref="N65">
    <cfRule type="expression" dxfId="1522" priority="80">
      <formula>$AA$65=2</formula>
    </cfRule>
    <cfRule type="expression" dxfId="1521" priority="81">
      <formula>$AA$65=1</formula>
    </cfRule>
  </conditionalFormatting>
  <conditionalFormatting sqref="N66">
    <cfRule type="expression" dxfId="1520" priority="78">
      <formula>$AA$66=2</formula>
    </cfRule>
    <cfRule type="expression" dxfId="1519" priority="79">
      <formula>$AA$66=1</formula>
    </cfRule>
  </conditionalFormatting>
  <conditionalFormatting sqref="N69">
    <cfRule type="expression" dxfId="1518" priority="76">
      <formula>$AA$69=2</formula>
    </cfRule>
    <cfRule type="expression" dxfId="1517" priority="77">
      <formula>$AA$69=1</formula>
    </cfRule>
  </conditionalFormatting>
  <conditionalFormatting sqref="N70">
    <cfRule type="expression" dxfId="1516" priority="74">
      <formula>$AA$70=2</formula>
    </cfRule>
    <cfRule type="expression" dxfId="1515" priority="75">
      <formula>$AA$70=1</formula>
    </cfRule>
  </conditionalFormatting>
  <conditionalFormatting sqref="N71">
    <cfRule type="expression" dxfId="1514" priority="72">
      <formula>$AA$71=2</formula>
    </cfRule>
    <cfRule type="expression" dxfId="1513" priority="73">
      <formula>$AA$71=1</formula>
    </cfRule>
  </conditionalFormatting>
  <conditionalFormatting sqref="N74">
    <cfRule type="expression" dxfId="1512" priority="70">
      <formula>$AA$74=2</formula>
    </cfRule>
    <cfRule type="expression" dxfId="1511" priority="71">
      <formula>$AA$74=1</formula>
    </cfRule>
  </conditionalFormatting>
  <conditionalFormatting sqref="N75">
    <cfRule type="expression" dxfId="1510" priority="90">
      <formula>$AA$75=2</formula>
    </cfRule>
    <cfRule type="expression" dxfId="1509" priority="91">
      <formula>$AA$75=1</formula>
    </cfRule>
  </conditionalFormatting>
  <conditionalFormatting sqref="N81">
    <cfRule type="expression" dxfId="1508" priority="86">
      <formula>$AB$81=2</formula>
    </cfRule>
    <cfRule type="expression" dxfId="1507" priority="87">
      <formula>$AB$81=1</formula>
    </cfRule>
  </conditionalFormatting>
  <conditionalFormatting sqref="N84">
    <cfRule type="expression" dxfId="1506" priority="60">
      <formula>$AB$84=2</formula>
    </cfRule>
    <cfRule type="expression" dxfId="1505" priority="61">
      <formula>$AB$84=1</formula>
    </cfRule>
  </conditionalFormatting>
  <conditionalFormatting sqref="N85">
    <cfRule type="expression" dxfId="1504" priority="27">
      <formula>$AB$85=1</formula>
    </cfRule>
    <cfRule type="expression" dxfId="1503" priority="28">
      <formula>$AB$85=2</formula>
    </cfRule>
  </conditionalFormatting>
  <conditionalFormatting sqref="N88">
    <cfRule type="expression" dxfId="1502" priority="68">
      <formula>$AB$88=2</formula>
    </cfRule>
    <cfRule type="expression" dxfId="1501" priority="69">
      <formula>$AB$88=1</formula>
    </cfRule>
  </conditionalFormatting>
  <conditionalFormatting sqref="N89">
    <cfRule type="expression" dxfId="1500" priority="43">
      <formula>$AA$89=2</formula>
    </cfRule>
    <cfRule type="expression" dxfId="1499" priority="44">
      <formula>$AA$89=1</formula>
    </cfRule>
  </conditionalFormatting>
  <conditionalFormatting sqref="N90">
    <cfRule type="expression" dxfId="1498" priority="66">
      <formula>$AB$90=2</formula>
    </cfRule>
    <cfRule type="expression" dxfId="1497" priority="67">
      <formula>$AB$90=1</formula>
    </cfRule>
  </conditionalFormatting>
  <conditionalFormatting sqref="N91">
    <cfRule type="expression" dxfId="1496" priority="64">
      <formula>$AB$91=2</formula>
    </cfRule>
    <cfRule type="expression" dxfId="1495" priority="65">
      <formula>$AB$91=1</formula>
    </cfRule>
  </conditionalFormatting>
  <conditionalFormatting sqref="N92">
    <cfRule type="expression" dxfId="1494" priority="62">
      <formula>$AB$92=2</formula>
    </cfRule>
    <cfRule type="expression" dxfId="1493" priority="63">
      <formula>$AB$92=1</formula>
    </cfRule>
  </conditionalFormatting>
  <conditionalFormatting sqref="N96">
    <cfRule type="expression" dxfId="1492" priority="31">
      <formula>$AA$51=1</formula>
    </cfRule>
    <cfRule type="expression" dxfId="1491" priority="32">
      <formula>$AA$51=2</formula>
    </cfRule>
    <cfRule type="expression" dxfId="1490" priority="33">
      <formula>$AA$51=3</formula>
    </cfRule>
  </conditionalFormatting>
  <conditionalFormatting sqref="N97">
    <cfRule type="expression" dxfId="1489" priority="29">
      <formula>$N$97=$AB$97</formula>
    </cfRule>
    <cfRule type="expression" dxfId="1488" priority="30">
      <formula>$N$97=$AB$96</formula>
    </cfRule>
  </conditionalFormatting>
  <conditionalFormatting sqref="N103">
    <cfRule type="expression" dxfId="1487" priority="23">
      <formula>$N$103=$AB$106</formula>
    </cfRule>
    <cfRule type="expression" dxfId="1486" priority="24">
      <formula>$N$103=$AB$105</formula>
    </cfRule>
    <cfRule type="expression" dxfId="1485" priority="25">
      <formula>$N$103=$AB$104</formula>
    </cfRule>
    <cfRule type="expression" dxfId="1484" priority="26">
      <formula>$N$103=$AB$103</formula>
    </cfRule>
  </conditionalFormatting>
  <conditionalFormatting sqref="P58">
    <cfRule type="expression" dxfId="1483" priority="21">
      <formula>$P$58="voldoet"</formula>
    </cfRule>
    <cfRule type="expression" dxfId="1482" priority="22">
      <formula>$P$58="voldoet niet"</formula>
    </cfRule>
  </conditionalFormatting>
  <conditionalFormatting sqref="P59">
    <cfRule type="expression" dxfId="1481" priority="19">
      <formula>$P$59="voldoet"</formula>
    </cfRule>
    <cfRule type="expression" dxfId="1480" priority="20">
      <formula>$P$59="voldoet niet"</formula>
    </cfRule>
  </conditionalFormatting>
  <conditionalFormatting sqref="P63">
    <cfRule type="expression" dxfId="1479" priority="17">
      <formula>$P$63="voldoet niet"</formula>
    </cfRule>
    <cfRule type="expression" dxfId="1478" priority="18">
      <formula>$P$63="voldoet"</formula>
    </cfRule>
  </conditionalFormatting>
  <conditionalFormatting sqref="P69">
    <cfRule type="expression" dxfId="1477" priority="14">
      <formula>$P$69="voldoet niet"</formula>
    </cfRule>
    <cfRule type="expression" dxfId="1476" priority="15">
      <formula>$P$69="voldoet"</formula>
    </cfRule>
  </conditionalFormatting>
  <conditionalFormatting sqref="P70">
    <cfRule type="expression" dxfId="1475" priority="12">
      <formula>$P$70="voldoet niet"</formula>
    </cfRule>
    <cfRule type="expression" dxfId="1474" priority="13">
      <formula>$P$70="voldoet"</formula>
    </cfRule>
  </conditionalFormatting>
  <conditionalFormatting sqref="P71">
    <cfRule type="expression" dxfId="1473" priority="1">
      <formula>$P$71="voldoet niet"</formula>
    </cfRule>
    <cfRule type="expression" dxfId="1472" priority="2">
      <formula>$P$71="voldoet"</formula>
    </cfRule>
  </conditionalFormatting>
  <conditionalFormatting sqref="P74">
    <cfRule type="expression" dxfId="1471" priority="8">
      <formula>$P$74="voldoet niet"</formula>
    </cfRule>
    <cfRule type="expression" dxfId="1470" priority="9">
      <formula>$P$74="voldoet"</formula>
    </cfRule>
  </conditionalFormatting>
  <conditionalFormatting sqref="P75">
    <cfRule type="expression" dxfId="1469" priority="6">
      <formula>$P$75="voldoet niet"</formula>
    </cfRule>
    <cfRule type="expression" dxfId="1468" priority="7">
      <formula>$P$75="voldoet"</formula>
    </cfRule>
  </conditionalFormatting>
  <conditionalFormatting sqref="P78">
    <cfRule type="expression" dxfId="1467" priority="4">
      <formula>$P$78="voldoet niet"</formula>
    </cfRule>
    <cfRule type="expression" dxfId="1466" priority="5">
      <formula>$P$78="voldoet"</formula>
    </cfRule>
  </conditionalFormatting>
  <dataValidations count="11">
    <dataValidation type="list" allowBlank="1" showInputMessage="1" showErrorMessage="1" sqref="J78 J81 J90:J92 J84:J85" xr:uid="{75875571-11C4-42D5-A38E-130B690DA41E}">
      <formula1>$AA$6:$AA$7</formula1>
    </dataValidation>
    <dataValidation errorStyle="warning" showErrorMessage="1" sqref="K41:K43 K36 K6:K7 K9 K24" xr:uid="{58B6125B-CC04-43B3-9528-2B75259B2964}"/>
    <dataValidation type="list" errorStyle="warning" showErrorMessage="1" sqref="K19:K20 K11:K15 K8 K23 K25:K35" xr:uid="{3D1902F3-1574-4B69-A54F-CA9E0157F5C9}">
      <formula1>$AA$6:$AA$7</formula1>
    </dataValidation>
    <dataValidation type="list" errorStyle="warning" showErrorMessage="1" sqref="K18" xr:uid="{F5339570-5637-4424-ABA2-7B52B4F4D29E}">
      <formula1>$AA$11:$AA$13</formula1>
    </dataValidation>
    <dataValidation type="list" allowBlank="1" showInputMessage="1" showErrorMessage="1" sqref="K47" xr:uid="{548CB02B-0569-4A84-9596-0921C56E1F22}">
      <formula1>$AA$18:$AA$22</formula1>
    </dataValidation>
    <dataValidation type="list" allowBlank="1" showInputMessage="1" showErrorMessage="1" sqref="K48" xr:uid="{3B544511-3F04-4499-BD9F-6CEAC584E281}">
      <formula1>$AA$33:$AA$35</formula1>
    </dataValidation>
    <dataValidation type="list" allowBlank="1" showInputMessage="1" showErrorMessage="1" sqref="K55" xr:uid="{B49F1207-CC59-49D7-B19C-BAD29D385A28}">
      <formula1>$AA$23:$AA$27</formula1>
    </dataValidation>
    <dataValidation type="list" errorStyle="warning" showErrorMessage="1" sqref="K46" xr:uid="{109A4B6C-815C-4418-8AA5-3E8A1F3C43AF}">
      <formula1>$AB$45:$AB$50</formula1>
    </dataValidation>
    <dataValidation type="list" allowBlank="1" showInputMessage="1" showErrorMessage="1" sqref="N97" xr:uid="{BF7EC503-F8C1-42C5-9989-427D4D664876}">
      <formula1>$AB$96:$AB$97</formula1>
    </dataValidation>
    <dataValidation type="list" allowBlank="1" showInputMessage="1" showErrorMessage="1" sqref="N103" xr:uid="{A3C1C55A-2764-42B4-B16E-D5A4D369D789}">
      <formula1>$AB$103:$AB$106</formula1>
    </dataValidation>
    <dataValidation type="list" allowBlank="1" showInputMessage="1" showErrorMessage="1" sqref="K38:K39" xr:uid="{D62E3E4C-AB98-46E8-A44D-2451AB7D0D5A}">
      <formula1>$P$12:$P$14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E900F-7062-46A3-B1DF-8D5E16735FF9}">
  <dimension ref="A1:AN107"/>
  <sheetViews>
    <sheetView workbookViewId="0"/>
  </sheetViews>
  <sheetFormatPr defaultRowHeight="13.2" x14ac:dyDescent="0.3"/>
  <cols>
    <col min="1" max="1" width="37.5" customWidth="1"/>
    <col min="9" max="9" width="12" customWidth="1"/>
    <col min="12" max="12" width="10.5" bestFit="1" customWidth="1"/>
    <col min="13" max="13" width="10.5" customWidth="1"/>
    <col min="14" max="14" width="9" customWidth="1"/>
    <col min="26" max="26" width="9" customWidth="1"/>
    <col min="27" max="28" width="9" hidden="1" customWidth="1"/>
  </cols>
  <sheetData>
    <row r="1" spans="1:40" ht="19.2" x14ac:dyDescent="0.45">
      <c r="A1" s="36" t="s">
        <v>387</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3">
      <c r="A3" s="1"/>
    </row>
    <row r="4" spans="1:40" s="10" customFormat="1" x14ac:dyDescent="0.3">
      <c r="A4" s="22" t="s">
        <v>276</v>
      </c>
    </row>
    <row r="5" spans="1:40" ht="13.8" thickBot="1" x14ac:dyDescent="0.35">
      <c r="A5" s="2" t="s">
        <v>277</v>
      </c>
      <c r="J5" s="21" t="s">
        <v>278</v>
      </c>
      <c r="M5" s="2" t="s">
        <v>279</v>
      </c>
    </row>
    <row r="6" spans="1:40" x14ac:dyDescent="0.3">
      <c r="A6" t="s">
        <v>280</v>
      </c>
      <c r="K6" s="4"/>
      <c r="M6" s="37"/>
      <c r="O6" s="54" t="s">
        <v>281</v>
      </c>
      <c r="P6" s="55"/>
      <c r="Q6" s="55"/>
      <c r="R6" s="55"/>
      <c r="S6" s="55"/>
      <c r="T6" s="55"/>
      <c r="U6" s="55"/>
      <c r="V6" s="55"/>
      <c r="W6" s="55"/>
      <c r="X6" s="55"/>
      <c r="Y6" s="56"/>
      <c r="AA6" t="s">
        <v>231</v>
      </c>
    </row>
    <row r="7" spans="1:40" x14ac:dyDescent="0.3">
      <c r="A7" t="s">
        <v>282</v>
      </c>
      <c r="K7" s="4"/>
      <c r="M7" s="46"/>
      <c r="O7" s="57" t="s">
        <v>283</v>
      </c>
      <c r="P7" s="58"/>
      <c r="Q7" s="58"/>
      <c r="R7" s="58"/>
      <c r="S7" s="58"/>
      <c r="T7" s="58"/>
      <c r="U7" s="58"/>
      <c r="V7" s="58"/>
      <c r="W7" s="58"/>
      <c r="X7" s="58"/>
      <c r="Y7" s="59"/>
      <c r="AA7" t="s">
        <v>232</v>
      </c>
    </row>
    <row r="8" spans="1:40" ht="13.8" thickBot="1" x14ac:dyDescent="0.35">
      <c r="A8" t="s">
        <v>284</v>
      </c>
      <c r="K8" s="7"/>
      <c r="M8" s="38"/>
      <c r="O8" s="57" t="s">
        <v>492</v>
      </c>
      <c r="P8" s="58"/>
      <c r="Q8" s="58"/>
      <c r="R8" s="58"/>
      <c r="S8" s="58"/>
      <c r="T8" s="58"/>
      <c r="U8" s="58"/>
      <c r="V8" s="58"/>
      <c r="W8" s="58"/>
      <c r="X8" s="58"/>
      <c r="Y8" s="59"/>
    </row>
    <row r="9" spans="1:40" x14ac:dyDescent="0.3">
      <c r="O9" s="67" t="s">
        <v>486</v>
      </c>
      <c r="P9" s="61"/>
      <c r="Q9" s="61"/>
      <c r="R9" s="61"/>
      <c r="S9" s="61"/>
      <c r="T9" s="61"/>
      <c r="U9" s="61"/>
      <c r="V9" s="61"/>
      <c r="W9" s="61"/>
      <c r="X9" s="61"/>
      <c r="Y9" s="62"/>
    </row>
    <row r="10" spans="1:40" ht="13.8" thickBot="1" x14ac:dyDescent="0.35">
      <c r="A10" s="2" t="s">
        <v>388</v>
      </c>
    </row>
    <row r="11" spans="1:40" x14ac:dyDescent="0.3">
      <c r="A11" s="2" t="s">
        <v>483</v>
      </c>
      <c r="K11" s="7"/>
      <c r="M11" s="5"/>
      <c r="O11" s="12" t="s">
        <v>209</v>
      </c>
      <c r="P11" s="13"/>
      <c r="Q11" s="13"/>
      <c r="R11" s="13"/>
      <c r="S11" s="14"/>
      <c r="AA11" t="s">
        <v>288</v>
      </c>
    </row>
    <row r="12" spans="1:40" x14ac:dyDescent="0.3">
      <c r="A12" s="2" t="s">
        <v>484</v>
      </c>
      <c r="K12" s="7"/>
      <c r="M12" s="8"/>
      <c r="O12" s="15"/>
      <c r="P12" t="s">
        <v>286</v>
      </c>
      <c r="S12" s="16"/>
      <c r="AA12" t="s">
        <v>482</v>
      </c>
    </row>
    <row r="13" spans="1:40" x14ac:dyDescent="0.3">
      <c r="A13" s="2" t="s">
        <v>485</v>
      </c>
      <c r="K13" s="7"/>
      <c r="M13" s="8"/>
      <c r="O13" s="17"/>
      <c r="P13" t="s">
        <v>287</v>
      </c>
      <c r="S13" s="16"/>
      <c r="AA13" t="s">
        <v>290</v>
      </c>
    </row>
    <row r="14" spans="1:40" ht="13.8" thickBot="1" x14ac:dyDescent="0.35">
      <c r="A14" s="2" t="s">
        <v>291</v>
      </c>
      <c r="K14" s="7"/>
      <c r="M14" s="8"/>
      <c r="O14" s="69"/>
      <c r="P14" s="19" t="s">
        <v>289</v>
      </c>
      <c r="Q14" s="19"/>
      <c r="R14" s="19"/>
      <c r="S14" s="20"/>
    </row>
    <row r="15" spans="1:40" ht="13.8" thickBot="1" x14ac:dyDescent="0.35">
      <c r="A15" s="2" t="s">
        <v>291</v>
      </c>
      <c r="K15" s="7"/>
      <c r="M15" s="6"/>
    </row>
    <row r="17" spans="1:27" ht="13.8" thickBot="1" x14ac:dyDescent="0.35">
      <c r="A17" s="2" t="s">
        <v>525</v>
      </c>
    </row>
    <row r="18" spans="1:27" x14ac:dyDescent="0.3">
      <c r="A18" t="s">
        <v>481</v>
      </c>
      <c r="J18" s="1"/>
      <c r="K18" s="7"/>
      <c r="M18" s="5"/>
      <c r="AA18" t="s">
        <v>292</v>
      </c>
    </row>
    <row r="19" spans="1:27" x14ac:dyDescent="0.3">
      <c r="A19" t="s">
        <v>293</v>
      </c>
      <c r="K19" s="7"/>
      <c r="M19" s="8"/>
      <c r="AA19" t="s">
        <v>294</v>
      </c>
    </row>
    <row r="20" spans="1:27" ht="13.8" thickBot="1" x14ac:dyDescent="0.35">
      <c r="A20" t="s">
        <v>295</v>
      </c>
      <c r="K20" s="7"/>
      <c r="M20" s="6"/>
      <c r="AA20" t="s">
        <v>296</v>
      </c>
    </row>
    <row r="21" spans="1:27" x14ac:dyDescent="0.3">
      <c r="A21" s="1"/>
      <c r="AA21" t="s">
        <v>297</v>
      </c>
    </row>
    <row r="22" spans="1:27" s="10" customFormat="1" ht="13.8" thickBot="1" x14ac:dyDescent="0.35">
      <c r="A22" s="22" t="s">
        <v>298</v>
      </c>
      <c r="AA22" s="10" t="s">
        <v>299</v>
      </c>
    </row>
    <row r="23" spans="1:27" ht="13.8" thickBot="1" x14ac:dyDescent="0.35">
      <c r="A23" t="s">
        <v>300</v>
      </c>
      <c r="B23" t="s">
        <v>301</v>
      </c>
      <c r="K23" s="7"/>
      <c r="M23" s="9" t="str">
        <f>IF(K23="","",IF(K23="ja","Sterke / mogelijke reden om in te laten","Geen reden om in te laten"))</f>
        <v/>
      </c>
      <c r="AA23" t="s">
        <v>161</v>
      </c>
    </row>
    <row r="24" spans="1:27" ht="13.8" thickBot="1" x14ac:dyDescent="0.35">
      <c r="C24" t="s">
        <v>302</v>
      </c>
      <c r="M24" t="str">
        <f t="shared" ref="M24:M35" si="0">IF(K24="","",IF(K24="ja","Sterke / mogelijke reden om in te laten","Geen reden om in te laten"))</f>
        <v/>
      </c>
      <c r="Q24" s="54" t="s">
        <v>303</v>
      </c>
      <c r="R24" s="55"/>
      <c r="S24" s="55"/>
      <c r="T24" s="55"/>
      <c r="U24" s="55"/>
      <c r="V24" s="55"/>
      <c r="W24" s="55"/>
      <c r="X24" s="55"/>
      <c r="Y24" s="56"/>
      <c r="AA24" t="s">
        <v>389</v>
      </c>
    </row>
    <row r="25" spans="1:27" x14ac:dyDescent="0.3">
      <c r="B25" t="s">
        <v>528</v>
      </c>
      <c r="K25" s="7"/>
      <c r="M25" s="5" t="str">
        <f t="shared" si="0"/>
        <v/>
      </c>
      <c r="Q25" s="79" t="s">
        <v>305</v>
      </c>
      <c r="R25" s="58"/>
      <c r="S25" s="58"/>
      <c r="T25" s="58"/>
      <c r="U25" s="58"/>
      <c r="V25" s="58"/>
      <c r="W25" s="58"/>
      <c r="X25" s="58"/>
      <c r="Y25" s="59"/>
      <c r="AA25" t="s">
        <v>175</v>
      </c>
    </row>
    <row r="26" spans="1:27" x14ac:dyDescent="0.3">
      <c r="B26" t="s">
        <v>304</v>
      </c>
      <c r="K26" s="7"/>
      <c r="M26" s="8" t="str">
        <f t="shared" si="0"/>
        <v/>
      </c>
      <c r="Q26" s="57" t="s">
        <v>308</v>
      </c>
      <c r="R26" s="58"/>
      <c r="S26" s="58"/>
      <c r="T26" s="58"/>
      <c r="U26" s="58"/>
      <c r="V26" s="58"/>
      <c r="W26" s="58"/>
      <c r="X26" s="58"/>
      <c r="Y26" s="59"/>
      <c r="AA26" t="s">
        <v>179</v>
      </c>
    </row>
    <row r="27" spans="1:27" x14ac:dyDescent="0.3">
      <c r="B27" t="s">
        <v>307</v>
      </c>
      <c r="K27" s="7"/>
      <c r="M27" s="8" t="str">
        <f t="shared" si="0"/>
        <v/>
      </c>
      <c r="Q27" s="57" t="s">
        <v>311</v>
      </c>
      <c r="R27" s="58"/>
      <c r="S27" s="58"/>
      <c r="T27" s="58"/>
      <c r="U27" s="58"/>
      <c r="V27" s="58"/>
      <c r="W27" s="58"/>
      <c r="X27" s="58"/>
      <c r="Y27" s="59"/>
      <c r="AA27" t="s">
        <v>390</v>
      </c>
    </row>
    <row r="28" spans="1:27" x14ac:dyDescent="0.3">
      <c r="B28" t="s">
        <v>310</v>
      </c>
      <c r="K28" s="7"/>
      <c r="M28" s="8" t="str">
        <f t="shared" si="0"/>
        <v/>
      </c>
      <c r="Q28" s="67" t="s">
        <v>313</v>
      </c>
      <c r="R28" s="61"/>
      <c r="S28" s="61"/>
      <c r="T28" s="61"/>
      <c r="U28" s="61"/>
      <c r="V28" s="61"/>
      <c r="W28" s="61"/>
      <c r="X28" s="61"/>
      <c r="Y28" s="62"/>
      <c r="AA28" t="s">
        <v>391</v>
      </c>
    </row>
    <row r="29" spans="1:27" x14ac:dyDescent="0.3">
      <c r="B29" t="s">
        <v>529</v>
      </c>
      <c r="K29" s="7"/>
      <c r="M29" s="8" t="str">
        <f t="shared" si="0"/>
        <v/>
      </c>
      <c r="AA29" t="s">
        <v>98</v>
      </c>
    </row>
    <row r="30" spans="1:27" x14ac:dyDescent="0.3">
      <c r="B30" t="s">
        <v>312</v>
      </c>
      <c r="K30" s="7"/>
      <c r="M30" s="8" t="str">
        <f t="shared" si="0"/>
        <v/>
      </c>
    </row>
    <row r="31" spans="1:27" x14ac:dyDescent="0.3">
      <c r="B31" t="s">
        <v>314</v>
      </c>
      <c r="K31" s="7"/>
      <c r="M31" s="8" t="str">
        <f t="shared" si="0"/>
        <v/>
      </c>
    </row>
    <row r="32" spans="1:27" x14ac:dyDescent="0.3">
      <c r="B32" t="s">
        <v>315</v>
      </c>
      <c r="K32" s="7"/>
      <c r="M32" s="8" t="str">
        <f t="shared" si="0"/>
        <v/>
      </c>
    </row>
    <row r="33" spans="1:28" x14ac:dyDescent="0.3">
      <c r="B33" t="s">
        <v>316</v>
      </c>
      <c r="K33" s="7"/>
      <c r="M33" s="8" t="str">
        <f t="shared" si="0"/>
        <v/>
      </c>
    </row>
    <row r="34" spans="1:28" x14ac:dyDescent="0.3">
      <c r="B34" t="s">
        <v>318</v>
      </c>
      <c r="K34" s="7"/>
      <c r="M34" s="8" t="str">
        <f t="shared" si="0"/>
        <v/>
      </c>
      <c r="AA34" t="s">
        <v>317</v>
      </c>
    </row>
    <row r="35" spans="1:28" ht="13.8" thickBot="1" x14ac:dyDescent="0.35">
      <c r="B35" t="s">
        <v>320</v>
      </c>
      <c r="K35" s="7"/>
      <c r="M35" s="6" t="str">
        <f t="shared" si="0"/>
        <v/>
      </c>
      <c r="AA35" t="s">
        <v>319</v>
      </c>
    </row>
    <row r="36" spans="1:28" x14ac:dyDescent="0.3">
      <c r="AA36" t="s">
        <v>321</v>
      </c>
    </row>
    <row r="37" spans="1:28" s="25" customFormat="1" ht="13.8" thickBot="1" x14ac:dyDescent="0.35">
      <c r="A37" s="24" t="s">
        <v>38</v>
      </c>
      <c r="M37" s="26"/>
      <c r="AA37" s="27"/>
    </row>
    <row r="38" spans="1:28" x14ac:dyDescent="0.3">
      <c r="A38" s="1" t="s">
        <v>276</v>
      </c>
      <c r="K38" s="84"/>
      <c r="M38" s="2"/>
      <c r="O38" s="54" t="s">
        <v>578</v>
      </c>
      <c r="P38" s="55"/>
      <c r="Q38" s="55"/>
      <c r="R38" s="55"/>
      <c r="S38" s="55"/>
      <c r="T38" s="55"/>
      <c r="U38" s="55"/>
      <c r="V38" s="55"/>
      <c r="W38" s="55"/>
      <c r="X38" s="55"/>
      <c r="Y38" s="56"/>
      <c r="AA38" s="78"/>
    </row>
    <row r="39" spans="1:28" ht="13.8" thickBot="1" x14ac:dyDescent="0.35">
      <c r="A39" s="1" t="s">
        <v>298</v>
      </c>
      <c r="K39" s="85"/>
      <c r="M39" s="2"/>
      <c r="O39" s="57" t="s">
        <v>322</v>
      </c>
      <c r="P39" s="58"/>
      <c r="Q39" s="58"/>
      <c r="R39" s="58"/>
      <c r="S39" s="58"/>
      <c r="T39" s="58"/>
      <c r="U39" s="58"/>
      <c r="V39" s="58"/>
      <c r="W39" s="58"/>
      <c r="X39" s="58"/>
      <c r="Y39" s="59"/>
      <c r="AA39" s="78"/>
    </row>
    <row r="40" spans="1:28" x14ac:dyDescent="0.3">
      <c r="A40" s="1"/>
      <c r="M40" s="2"/>
      <c r="O40" s="57" t="s">
        <v>323</v>
      </c>
      <c r="P40" s="58"/>
      <c r="Q40" s="58"/>
      <c r="R40" s="58"/>
      <c r="S40" s="58"/>
      <c r="T40" s="58"/>
      <c r="U40" s="58"/>
      <c r="V40" s="58"/>
      <c r="W40" s="58"/>
      <c r="X40" s="58"/>
      <c r="Y40" s="59"/>
      <c r="AA40" s="78"/>
    </row>
    <row r="41" spans="1:28" x14ac:dyDescent="0.3">
      <c r="O41" s="79" t="s">
        <v>324</v>
      </c>
      <c r="P41" s="58"/>
      <c r="Q41" s="58"/>
      <c r="R41" s="58"/>
      <c r="S41" s="58"/>
      <c r="T41" s="58"/>
      <c r="U41" s="58"/>
      <c r="V41" s="58"/>
      <c r="W41" s="58"/>
      <c r="X41" s="58"/>
      <c r="Y41" s="59"/>
    </row>
    <row r="42" spans="1:28" s="81" customFormat="1" ht="13.8" thickBot="1" x14ac:dyDescent="0.35">
      <c r="O42" s="146" t="s">
        <v>579</v>
      </c>
      <c r="P42" s="147"/>
      <c r="Q42" s="147"/>
      <c r="R42" s="147"/>
      <c r="S42" s="147"/>
      <c r="T42" s="147"/>
      <c r="U42" s="147"/>
      <c r="V42" s="147"/>
      <c r="W42" s="147"/>
      <c r="X42" s="147"/>
      <c r="Y42" s="148"/>
    </row>
    <row r="43" spans="1:28" ht="13.8" thickTop="1" x14ac:dyDescent="0.3"/>
    <row r="44" spans="1:28" s="10" customFormat="1" x14ac:dyDescent="0.3">
      <c r="A44" s="22" t="s">
        <v>325</v>
      </c>
      <c r="N44" s="11"/>
    </row>
    <row r="45" spans="1:28" ht="13.8" thickBot="1" x14ac:dyDescent="0.35">
      <c r="A45" s="1"/>
      <c r="J45" s="21" t="s">
        <v>278</v>
      </c>
      <c r="N45" s="2"/>
      <c r="AB45" t="s">
        <v>326</v>
      </c>
    </row>
    <row r="46" spans="1:28"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row>
    <row r="47" spans="1:28" x14ac:dyDescent="0.3">
      <c r="A47" t="s">
        <v>329</v>
      </c>
      <c r="K47" s="7"/>
      <c r="M47" s="67" t="s">
        <v>491</v>
      </c>
      <c r="N47" s="61"/>
      <c r="O47" s="62"/>
      <c r="Q47" s="34"/>
      <c r="R47" s="15"/>
      <c r="S47" t="s">
        <v>330</v>
      </c>
      <c r="U47" s="16"/>
      <c r="AA47">
        <f>IF(K47="nooit",1,IF(K47="incidenteel",2,IF(K47="regelmatig",3,IF(K47="vaak",4,IF(K47="doorspoelen",5,0)))))</f>
        <v>0</v>
      </c>
      <c r="AB47" t="s">
        <v>331</v>
      </c>
    </row>
    <row r="48" spans="1:28" x14ac:dyDescent="0.3">
      <c r="A48" t="s">
        <v>332</v>
      </c>
      <c r="K48" s="7"/>
      <c r="R48" s="17"/>
      <c r="S48" t="s">
        <v>333</v>
      </c>
      <c r="U48" s="16"/>
      <c r="AA48">
        <f>IF(K48="neerslag",1,IF(K48="grondwater",2,IF(K48="inlaatwater",3,0)))</f>
        <v>0</v>
      </c>
      <c r="AB48" t="s">
        <v>334</v>
      </c>
    </row>
    <row r="49" spans="1:28" ht="13.8" thickBot="1" x14ac:dyDescent="0.35">
      <c r="N49" s="2"/>
      <c r="R49" s="18"/>
      <c r="S49" s="19" t="s">
        <v>335</v>
      </c>
      <c r="T49" s="19"/>
      <c r="U49" s="20"/>
      <c r="AB49" t="s">
        <v>336</v>
      </c>
    </row>
    <row r="50" spans="1:28" ht="13.8" thickBot="1" x14ac:dyDescent="0.35">
      <c r="N50" s="2" t="s">
        <v>337</v>
      </c>
      <c r="AB50" t="s">
        <v>338</v>
      </c>
    </row>
    <row r="51" spans="1:28" ht="13.8" thickBot="1" x14ac:dyDescent="0.35">
      <c r="N51" s="9"/>
      <c r="AA51">
        <f>IF(OR(OR(AA48=2,AA48=1),OR(AA47=1,AA47=2,AA47=3)),3,IF(OR(AA48=3,OR(AA47=5,AA47=4)),2,0))</f>
        <v>0</v>
      </c>
    </row>
    <row r="53" spans="1:28" s="10" customFormat="1" x14ac:dyDescent="0.3">
      <c r="A53" s="22" t="s">
        <v>339</v>
      </c>
    </row>
    <row r="54" spans="1:28" x14ac:dyDescent="0.3">
      <c r="A54" s="1"/>
      <c r="J54" s="21" t="s">
        <v>278</v>
      </c>
    </row>
    <row r="55" spans="1:28" x14ac:dyDescent="0.3">
      <c r="A55" t="s">
        <v>340</v>
      </c>
      <c r="K55" s="7" t="s">
        <v>389</v>
      </c>
    </row>
    <row r="56" spans="1:28" ht="13.8" thickBot="1" x14ac:dyDescent="0.35">
      <c r="L56" s="78" t="s">
        <v>628</v>
      </c>
      <c r="N56" s="2" t="s">
        <v>341</v>
      </c>
      <c r="P56" s="2"/>
    </row>
    <row r="57" spans="1:28" ht="13.8" thickBot="1" x14ac:dyDescent="0.35">
      <c r="A57" t="s">
        <v>342</v>
      </c>
      <c r="J57" t="s">
        <v>392</v>
      </c>
      <c r="K57" t="s">
        <v>393</v>
      </c>
      <c r="L57" t="s">
        <v>536</v>
      </c>
      <c r="M57" t="s">
        <v>537</v>
      </c>
      <c r="N57" s="2" t="s">
        <v>345</v>
      </c>
      <c r="P57" s="2" t="s">
        <v>346</v>
      </c>
      <c r="R57" s="12" t="s">
        <v>209</v>
      </c>
      <c r="S57" s="13"/>
      <c r="T57" s="13"/>
      <c r="U57" s="14"/>
      <c r="AA57" t="s">
        <v>345</v>
      </c>
      <c r="AB57" t="s">
        <v>346</v>
      </c>
    </row>
    <row r="58" spans="1:28" x14ac:dyDescent="0.3">
      <c r="B58" t="s">
        <v>347</v>
      </c>
      <c r="J58" s="7"/>
      <c r="K58" s="7"/>
      <c r="M58">
        <v>0.11</v>
      </c>
      <c r="N58" s="5"/>
      <c r="P58" s="10" t="str">
        <f>IF(AB58=0,"",IF(AB58=1,"voldoet niet",IF(AB58=2,"voldoet")))</f>
        <v/>
      </c>
      <c r="R58" s="15"/>
      <c r="S58" t="s">
        <v>330</v>
      </c>
      <c r="U58" s="16"/>
      <c r="AA58">
        <f>IF(OR(K58="",J58=""),0,IF(J58&lt;=K58,2,1))</f>
        <v>0</v>
      </c>
      <c r="AB58">
        <f>IF(OR(M58="",J58=""),0,IF(J58&lt;M58,2,1))</f>
        <v>0</v>
      </c>
    </row>
    <row r="59" spans="1:28" ht="13.8" thickBot="1" x14ac:dyDescent="0.35">
      <c r="B59" t="s">
        <v>348</v>
      </c>
      <c r="J59" s="7"/>
      <c r="K59" s="7"/>
      <c r="M59">
        <v>2.2999999999999998</v>
      </c>
      <c r="N59" s="6"/>
      <c r="P59" s="10" t="str">
        <f>IF(AB59=0,"",IF(AB59=1,"voldoet niet",IF(AB59=2,"voldoet")))</f>
        <v/>
      </c>
      <c r="R59" s="47"/>
      <c r="S59" s="19" t="s">
        <v>333</v>
      </c>
      <c r="T59" s="19"/>
      <c r="U59" s="20"/>
      <c r="AA59">
        <f>IF(OR(K59="",J59=""),0,IF(J59&lt;=K59,2,1))</f>
        <v>0</v>
      </c>
      <c r="AB59">
        <f>IF(OR(M59="",J59=""),0,IF(J59&lt;M59,2,1))</f>
        <v>0</v>
      </c>
    </row>
    <row r="61" spans="1:28" ht="13.8" thickBot="1" x14ac:dyDescent="0.35">
      <c r="A61" t="s">
        <v>349</v>
      </c>
      <c r="R61" s="54" t="s">
        <v>350</v>
      </c>
      <c r="S61" s="55"/>
      <c r="T61" s="55"/>
      <c r="U61" s="55"/>
      <c r="V61" s="55"/>
      <c r="W61" s="55"/>
      <c r="X61" s="55"/>
      <c r="Y61" s="55"/>
      <c r="Z61" s="56"/>
    </row>
    <row r="62" spans="1:28" x14ac:dyDescent="0.3">
      <c r="B62" t="s">
        <v>351</v>
      </c>
      <c r="J62" s="7"/>
      <c r="K62" s="7"/>
      <c r="L62">
        <v>5</v>
      </c>
      <c r="M62">
        <v>20</v>
      </c>
      <c r="N62" s="5"/>
      <c r="R62" s="57" t="s">
        <v>567</v>
      </c>
      <c r="S62" s="58"/>
      <c r="T62" s="58"/>
      <c r="U62" s="58"/>
      <c r="V62" s="58"/>
      <c r="W62" s="58"/>
      <c r="X62" s="58"/>
      <c r="Y62" s="58"/>
      <c r="Z62" s="59"/>
      <c r="AA62">
        <f>IF(OR(K62="",J62=""),0,IF(OR(AND(K62&gt;=L62,K62&lt;=M62,J62&gt;=L62,J62&lt;=M62),AND(K62&lt;=L62,J62&lt;=L62),AND(K62&gt;=M62,J62&gt;=M62)),2,1))</f>
        <v>0</v>
      </c>
    </row>
    <row r="63" spans="1:28" x14ac:dyDescent="0.3">
      <c r="B63" t="s">
        <v>352</v>
      </c>
      <c r="J63" s="7"/>
      <c r="K63" s="7"/>
      <c r="L63">
        <v>4.5</v>
      </c>
      <c r="M63">
        <f>IF(OR(K55="R20",K55="R19"),8.5,IF(K55="R11",6.5,IF(OR(K55="R3",K55="R4",K55="R9",K55="nvt"),8,"")))</f>
        <v>8</v>
      </c>
      <c r="N63" s="8"/>
      <c r="P63" s="10" t="str">
        <f t="shared" ref="P63" si="1">IF(AB63=0,"",IF(AB63=1,"voldoet niet",IF(AB63=2,"voldoet")))</f>
        <v/>
      </c>
      <c r="R63" s="57" t="s">
        <v>614</v>
      </c>
      <c r="S63" s="58"/>
      <c r="T63" s="58"/>
      <c r="U63" s="58"/>
      <c r="V63" s="58"/>
      <c r="W63" s="58"/>
      <c r="X63" s="58"/>
      <c r="Y63" s="58"/>
      <c r="Z63" s="59"/>
      <c r="AA63">
        <f>IF(OR(K63="",J63=""),0,IF(OR(AND(K63&gt;=L63,K63&lt;=M63,J63&gt;=L63,J63&lt;=M63),AND(K63&lt;=L63,J63&lt;=L63),AND(K63&gt;=M63,J63&gt;=M63)),2,1))</f>
        <v>0</v>
      </c>
      <c r="AB63">
        <f>IF(OR(L63="",J63=""),0,IF(AND(J63&gt;L63,J63&lt;M63),2,1))</f>
        <v>0</v>
      </c>
    </row>
    <row r="64" spans="1:28" x14ac:dyDescent="0.3">
      <c r="B64" s="66" t="s">
        <v>354</v>
      </c>
      <c r="C64" s="66"/>
      <c r="D64" s="66"/>
      <c r="E64" s="66"/>
      <c r="F64" s="66"/>
      <c r="G64" s="66"/>
      <c r="H64" s="66"/>
      <c r="I64" s="66"/>
      <c r="J64" s="40"/>
      <c r="K64" s="40"/>
      <c r="L64" s="66">
        <v>0</v>
      </c>
      <c r="M64" s="66">
        <v>30</v>
      </c>
      <c r="N64" s="8"/>
      <c r="R64" s="57" t="s">
        <v>353</v>
      </c>
      <c r="S64" s="58"/>
      <c r="T64" s="58"/>
      <c r="U64" s="58"/>
      <c r="V64" s="58"/>
      <c r="W64" s="58"/>
      <c r="X64" s="58"/>
      <c r="Y64" s="58"/>
      <c r="Z64" s="59"/>
      <c r="AA64">
        <f>IF(OR(K64="",J64=""),0,IF(OR(AND(K64&gt;=L64,K64&lt;=M64,J64&gt;=L64,J64&lt;=M64),AND(K64&lt;=L64,J64&lt;=L64),AND(K64&gt;=M64,J64&gt;=M64)),2,1))</f>
        <v>0</v>
      </c>
    </row>
    <row r="65" spans="1:28" x14ac:dyDescent="0.3">
      <c r="B65" s="66" t="s">
        <v>356</v>
      </c>
      <c r="C65" s="66"/>
      <c r="D65" s="66"/>
      <c r="E65" s="66"/>
      <c r="F65" s="66"/>
      <c r="G65" s="66"/>
      <c r="H65" s="66"/>
      <c r="I65" s="66"/>
      <c r="J65" s="40"/>
      <c r="K65" s="40"/>
      <c r="L65" s="66">
        <v>5</v>
      </c>
      <c r="M65" s="66">
        <v>20</v>
      </c>
      <c r="N65" s="8"/>
      <c r="R65" s="57" t="s">
        <v>355</v>
      </c>
      <c r="S65" s="58"/>
      <c r="T65" s="58"/>
      <c r="U65" s="58"/>
      <c r="V65" s="58"/>
      <c r="W65" s="58"/>
      <c r="X65" s="58"/>
      <c r="Y65" s="58"/>
      <c r="Z65" s="59"/>
      <c r="AA65">
        <f>IF(OR(K65="",J65=""),0,IF(OR(AND(K65&gt;=L65,K65&lt;=M65,J65&gt;=L65,J65&lt;=M65),AND(K65&lt;=L65,J65&lt;=L65),AND(K65&gt;=M65,J65&gt;=M65)),2,1))</f>
        <v>0</v>
      </c>
    </row>
    <row r="66" spans="1:28" ht="13.8" thickBot="1" x14ac:dyDescent="0.35">
      <c r="A66" s="1"/>
      <c r="B66" s="66" t="s">
        <v>358</v>
      </c>
      <c r="C66" s="66"/>
      <c r="D66" s="66"/>
      <c r="E66" s="66"/>
      <c r="F66" s="66"/>
      <c r="G66" s="66"/>
      <c r="H66" s="66"/>
      <c r="I66" s="66"/>
      <c r="J66" s="40"/>
      <c r="K66" s="40"/>
      <c r="L66" s="66">
        <v>1</v>
      </c>
      <c r="M66" s="66">
        <v>8</v>
      </c>
      <c r="N66" s="6"/>
      <c r="R66" s="57" t="s">
        <v>357</v>
      </c>
      <c r="S66" s="58"/>
      <c r="T66" s="58"/>
      <c r="U66" s="58"/>
      <c r="V66" s="58"/>
      <c r="W66" s="58"/>
      <c r="X66" s="58"/>
      <c r="Y66" s="58"/>
      <c r="Z66" s="59"/>
      <c r="AA66">
        <f>IF(OR(K66="",J66=""),0,IF(OR(AND(K66&gt;=L66,K66&lt;=M66,J66&gt;=L66,J66&lt;=M66),AND(K66&lt;=L66,J66&lt;=L66),AND(K66&gt;=M66,J66&gt;=M66)),2,1))</f>
        <v>0</v>
      </c>
    </row>
    <row r="67" spans="1:28" x14ac:dyDescent="0.3">
      <c r="A67" s="1"/>
      <c r="R67" s="57" t="s">
        <v>580</v>
      </c>
      <c r="S67" s="58"/>
      <c r="T67" s="58"/>
      <c r="U67" s="58"/>
      <c r="V67" s="58"/>
      <c r="W67" s="58"/>
      <c r="X67" s="58"/>
      <c r="Y67" s="58"/>
      <c r="Z67" s="59"/>
    </row>
    <row r="68" spans="1:28" ht="13.8" thickBot="1" x14ac:dyDescent="0.35">
      <c r="A68" t="s">
        <v>359</v>
      </c>
      <c r="R68" s="57" t="s">
        <v>581</v>
      </c>
      <c r="S68" s="58"/>
      <c r="T68" s="58"/>
      <c r="U68" s="58"/>
      <c r="V68" s="58"/>
      <c r="W68" s="58"/>
      <c r="X68" s="58"/>
      <c r="Y68" s="58"/>
      <c r="Z68" s="59"/>
    </row>
    <row r="69" spans="1:28" x14ac:dyDescent="0.3">
      <c r="B69" t="s">
        <v>360</v>
      </c>
      <c r="J69" s="7"/>
      <c r="K69" s="7"/>
      <c r="M69">
        <v>19</v>
      </c>
      <c r="N69" s="5"/>
      <c r="P69" s="10" t="str">
        <f t="shared" ref="P69:P78" si="2">IF(AB69=0,"",IF(AB69=1,"voldoet niet",IF(AB69=2,"voldoet")))</f>
        <v/>
      </c>
      <c r="R69" s="57" t="s">
        <v>624</v>
      </c>
      <c r="S69" s="58"/>
      <c r="T69" s="58"/>
      <c r="U69" s="58"/>
      <c r="V69" s="58"/>
      <c r="W69" s="58"/>
      <c r="X69" s="58"/>
      <c r="Y69" s="58"/>
      <c r="Z69" s="59"/>
      <c r="AA69">
        <f>IF(OR(K69="",J69=""),0,IF(J69&lt;=K69,2,1))</f>
        <v>0</v>
      </c>
      <c r="AB69">
        <f>IF(OR(M69="",J69=""),0,IF(J69&lt;M69,2,1))</f>
        <v>0</v>
      </c>
    </row>
    <row r="70" spans="1:28" x14ac:dyDescent="0.3">
      <c r="B70" t="s">
        <v>361</v>
      </c>
      <c r="J70" s="7"/>
      <c r="K70" s="7"/>
      <c r="M70">
        <v>6</v>
      </c>
      <c r="N70" s="8"/>
      <c r="P70" s="10" t="str">
        <f t="shared" si="2"/>
        <v/>
      </c>
      <c r="R70" s="57" t="s">
        <v>625</v>
      </c>
      <c r="S70" s="58"/>
      <c r="T70" s="58"/>
      <c r="U70" s="58"/>
      <c r="V70" s="58"/>
      <c r="W70" s="58"/>
      <c r="X70" s="58"/>
      <c r="Y70" s="58"/>
      <c r="Z70" s="59"/>
      <c r="AA70">
        <f>IF(OR(K70="",J70=""),0,IF(J70&lt;=K70,2,1))</f>
        <v>0</v>
      </c>
      <c r="AB70">
        <f>IF(OR(M70="",J70=""),0,IF(J70&lt;M70,2,1))</f>
        <v>0</v>
      </c>
    </row>
    <row r="71" spans="1:28" ht="13.8" thickBot="1" x14ac:dyDescent="0.35">
      <c r="B71" t="s">
        <v>362</v>
      </c>
      <c r="J71" s="7"/>
      <c r="K71" s="7"/>
      <c r="M71">
        <f>IF(K55="R20",150,IF(OR(K55="R3",K55="R4",K55="R9",K55="R11",K55="R19",K55="nvt"),40,""))</f>
        <v>40</v>
      </c>
      <c r="N71" s="6"/>
      <c r="P71" s="10" t="str">
        <f t="shared" si="2"/>
        <v/>
      </c>
      <c r="R71" s="67" t="s">
        <v>615</v>
      </c>
      <c r="S71" s="61"/>
      <c r="T71" s="61"/>
      <c r="U71" s="61"/>
      <c r="V71" s="61"/>
      <c r="W71" s="61"/>
      <c r="X71" s="61"/>
      <c r="Y71" s="61"/>
      <c r="Z71" s="62"/>
      <c r="AA71">
        <f>IF(OR(K71="",J71=""),0,IF(J71&lt;=K71,2,1))</f>
        <v>0</v>
      </c>
      <c r="AB71">
        <f>IF(OR(M71="",J71=""),0,IF(J71&lt;M71,2,1))</f>
        <v>0</v>
      </c>
    </row>
    <row r="73" spans="1:28" ht="13.8" thickBot="1" x14ac:dyDescent="0.35">
      <c r="A73" t="s">
        <v>363</v>
      </c>
    </row>
    <row r="74" spans="1:28" x14ac:dyDescent="0.3">
      <c r="B74" t="s">
        <v>364</v>
      </c>
      <c r="J74" s="7"/>
      <c r="K74" s="7"/>
      <c r="M74">
        <f>IF(K55="R20",23,IF(OR(K55="R3",K55="R4",K55="R9",K55="R11",K55="R19",K55="nvt"),25,""))</f>
        <v>25</v>
      </c>
      <c r="N74" s="5"/>
      <c r="P74" s="10" t="str">
        <f t="shared" si="2"/>
        <v/>
      </c>
      <c r="AA74">
        <f>IF(OR(K74="",J74=""),0,IF(J74&lt;=K74,2,1))</f>
        <v>0</v>
      </c>
      <c r="AB74">
        <f>IF(OR(M74="",J74=""),0,IF(J74&lt;M74,2,1))</f>
        <v>0</v>
      </c>
    </row>
    <row r="75" spans="1:28" ht="13.8" thickBot="1" x14ac:dyDescent="0.35">
      <c r="B75" t="s">
        <v>365</v>
      </c>
      <c r="J75" s="7"/>
      <c r="K75" s="7"/>
      <c r="M75">
        <v>5</v>
      </c>
      <c r="N75" s="6"/>
      <c r="P75" s="10" t="str">
        <f t="shared" si="2"/>
        <v/>
      </c>
      <c r="AA75">
        <f>IF(OR(K75="",J75=""),0,IF(J75&lt;=K75,2,1))</f>
        <v>0</v>
      </c>
      <c r="AB75">
        <f>IF(OR(M75="",J75=""),0,IF(J75&lt;M75,2,1))</f>
        <v>0</v>
      </c>
    </row>
    <row r="77" spans="1:28" x14ac:dyDescent="0.3">
      <c r="A77" t="s">
        <v>366</v>
      </c>
    </row>
    <row r="78" spans="1:28" x14ac:dyDescent="0.3">
      <c r="B78" t="s">
        <v>367</v>
      </c>
      <c r="J78" s="7"/>
      <c r="K78" t="s">
        <v>98</v>
      </c>
      <c r="L78" t="s">
        <v>98</v>
      </c>
      <c r="P78" s="10" t="str">
        <f t="shared" si="2"/>
        <v/>
      </c>
      <c r="AB78">
        <f>IF(J78="",0,IF(J78="ja",1,2))</f>
        <v>0</v>
      </c>
    </row>
    <row r="79" spans="1:28" x14ac:dyDescent="0.3">
      <c r="B79" s="2" t="s">
        <v>368</v>
      </c>
    </row>
    <row r="80" spans="1:28" ht="13.8" thickBot="1" x14ac:dyDescent="0.35">
      <c r="A80" t="s">
        <v>369</v>
      </c>
    </row>
    <row r="81" spans="1:28" ht="13.8" thickBot="1" x14ac:dyDescent="0.35">
      <c r="B81" t="s">
        <v>370</v>
      </c>
      <c r="J81" s="7"/>
      <c r="K81" t="s">
        <v>98</v>
      </c>
      <c r="L81" t="s">
        <v>98</v>
      </c>
      <c r="N81" s="9"/>
      <c r="AB81">
        <f t="shared" ref="AB81:AB92" si="3">IF(J81="",0,IF(J81="ja",1,2))</f>
        <v>0</v>
      </c>
    </row>
    <row r="82" spans="1:28" x14ac:dyDescent="0.3">
      <c r="B82" s="2" t="s">
        <v>371</v>
      </c>
    </row>
    <row r="83" spans="1:28" ht="13.8" thickBot="1" x14ac:dyDescent="0.35">
      <c r="A83" t="s">
        <v>372</v>
      </c>
    </row>
    <row r="84" spans="1:28" x14ac:dyDescent="0.3">
      <c r="B84" t="s">
        <v>373</v>
      </c>
      <c r="J84" s="7"/>
      <c r="K84" t="s">
        <v>98</v>
      </c>
      <c r="L84" t="s">
        <v>98</v>
      </c>
      <c r="N84" s="5"/>
      <c r="AB84">
        <f t="shared" ref="AB84:AB85" si="4">IF(J84="",0,IF(J84="ja",1,2))</f>
        <v>0</v>
      </c>
    </row>
    <row r="85" spans="1:28" ht="13.8" thickBot="1" x14ac:dyDescent="0.35">
      <c r="B85" t="s">
        <v>374</v>
      </c>
      <c r="J85" s="7"/>
      <c r="K85" t="s">
        <v>98</v>
      </c>
      <c r="L85" t="s">
        <v>98</v>
      </c>
      <c r="N85" s="6"/>
      <c r="AB85">
        <f t="shared" si="4"/>
        <v>0</v>
      </c>
    </row>
    <row r="86" spans="1:28" x14ac:dyDescent="0.3">
      <c r="B86" s="143"/>
      <c r="C86" t="s">
        <v>375</v>
      </c>
    </row>
    <row r="87" spans="1:28" ht="13.8" thickBot="1" x14ac:dyDescent="0.35">
      <c r="A87" s="66" t="s">
        <v>376</v>
      </c>
      <c r="B87" s="143"/>
    </row>
    <row r="88" spans="1:28" x14ac:dyDescent="0.3">
      <c r="A88" s="66"/>
      <c r="B88" s="66" t="s">
        <v>377</v>
      </c>
      <c r="C88" s="66"/>
      <c r="J88" s="40"/>
      <c r="K88" s="7"/>
      <c r="N88" s="5"/>
      <c r="R88" s="54" t="s">
        <v>546</v>
      </c>
      <c r="S88" s="55"/>
      <c r="T88" s="55"/>
      <c r="U88" s="55"/>
      <c r="V88" s="55"/>
      <c r="W88" s="55"/>
      <c r="X88" s="55"/>
      <c r="Y88" s="55"/>
      <c r="Z88" s="56"/>
      <c r="AB88">
        <f>IF(OR(J88="",K88=""),0,IF(J88&lt;K88,2,1))</f>
        <v>0</v>
      </c>
    </row>
    <row r="89" spans="1:28" x14ac:dyDescent="0.3">
      <c r="A89" s="66"/>
      <c r="B89" s="66" t="s">
        <v>378</v>
      </c>
      <c r="J89" s="40"/>
      <c r="K89" s="7"/>
      <c r="L89" s="66"/>
      <c r="M89" s="66">
        <v>100</v>
      </c>
      <c r="N89" s="8"/>
      <c r="R89" s="57" t="s">
        <v>547</v>
      </c>
      <c r="S89" s="58"/>
      <c r="T89" s="58"/>
      <c r="U89" s="58"/>
      <c r="V89" s="58"/>
      <c r="W89" s="58"/>
      <c r="X89" s="58"/>
      <c r="Y89" s="58"/>
      <c r="Z89" s="59"/>
      <c r="AA89">
        <f>IF(OR(K89="",J89=""),0,IF(OR(AND(K89&gt;=L89,K89&lt;=M89,J89&gt;=L89,J89&lt;=M89),AND(K89&lt;=L89,J89&lt;=L89),AND(K89&gt;=M89,J89&gt;=M89)),2,1))</f>
        <v>0</v>
      </c>
    </row>
    <row r="90" spans="1:28" x14ac:dyDescent="0.3">
      <c r="A90" s="66"/>
      <c r="B90" s="66" t="s">
        <v>379</v>
      </c>
      <c r="J90" s="7"/>
      <c r="N90" s="8"/>
      <c r="R90" s="57" t="s">
        <v>548</v>
      </c>
      <c r="S90" s="58"/>
      <c r="T90" s="58"/>
      <c r="U90" s="58"/>
      <c r="V90" s="58"/>
      <c r="W90" s="58"/>
      <c r="X90" s="58"/>
      <c r="Y90" s="58"/>
      <c r="Z90" s="59"/>
      <c r="AB90">
        <f>IF(J90="",0,IF(J90="ja",1,2))</f>
        <v>0</v>
      </c>
    </row>
    <row r="91" spans="1:28" x14ac:dyDescent="0.3">
      <c r="A91" s="66"/>
      <c r="B91" s="66" t="s">
        <v>380</v>
      </c>
      <c r="J91" s="7"/>
      <c r="N91" s="8"/>
      <c r="R91" s="57" t="s">
        <v>549</v>
      </c>
      <c r="S91" s="58"/>
      <c r="T91" s="58"/>
      <c r="U91" s="58"/>
      <c r="V91" s="58"/>
      <c r="W91" s="58"/>
      <c r="X91" s="58"/>
      <c r="Y91" s="58"/>
      <c r="Z91" s="59"/>
      <c r="AB91">
        <f>IF(J91="",0,IF(J91="ja",1,2))</f>
        <v>0</v>
      </c>
    </row>
    <row r="92" spans="1:28" ht="13.8" thickBot="1" x14ac:dyDescent="0.35">
      <c r="A92" s="66"/>
      <c r="B92" s="66" t="s">
        <v>381</v>
      </c>
      <c r="J92" s="7"/>
      <c r="N92" s="6"/>
      <c r="R92" s="57" t="s">
        <v>550</v>
      </c>
      <c r="S92" s="58"/>
      <c r="T92" s="58"/>
      <c r="U92" s="58"/>
      <c r="V92" s="58"/>
      <c r="W92" s="58"/>
      <c r="X92" s="58"/>
      <c r="Y92" s="58"/>
      <c r="Z92" s="59"/>
      <c r="AB92">
        <f t="shared" si="3"/>
        <v>0</v>
      </c>
    </row>
    <row r="93" spans="1:28" x14ac:dyDescent="0.3">
      <c r="B93" s="23"/>
      <c r="R93" s="67" t="s">
        <v>583</v>
      </c>
      <c r="S93" s="61"/>
      <c r="T93" s="61"/>
      <c r="U93" s="61"/>
      <c r="V93" s="61"/>
      <c r="W93" s="61"/>
      <c r="X93" s="61"/>
      <c r="Y93" s="61"/>
      <c r="Z93" s="62"/>
    </row>
    <row r="95" spans="1:28" s="25" customFormat="1" ht="13.8" thickBot="1" x14ac:dyDescent="0.35">
      <c r="A95" s="24" t="s">
        <v>62</v>
      </c>
      <c r="O95" s="26"/>
      <c r="AA95" s="27"/>
    </row>
    <row r="96" spans="1:28" x14ac:dyDescent="0.3">
      <c r="A96" s="1" t="s">
        <v>325</v>
      </c>
      <c r="N96" s="5" t="str">
        <f>IF(AA51=1,"Niet inlaten",IF(AA51=2,"Inlaat is geen probleem",IF(AA51=3,"Aandachtspunt","")))</f>
        <v/>
      </c>
      <c r="Q96" s="12" t="s">
        <v>209</v>
      </c>
      <c r="R96" s="13"/>
      <c r="S96" s="13"/>
      <c r="T96" s="14"/>
      <c r="V96" s="54" t="s">
        <v>382</v>
      </c>
      <c r="W96" s="55"/>
      <c r="X96" s="55"/>
      <c r="Y96" s="55"/>
      <c r="Z96" s="56"/>
      <c r="AB96" t="s">
        <v>330</v>
      </c>
    </row>
    <row r="97" spans="1:28" ht="13.8" thickBot="1" x14ac:dyDescent="0.35">
      <c r="A97" s="1" t="s">
        <v>339</v>
      </c>
      <c r="N97" s="85"/>
      <c r="Q97" s="15"/>
      <c r="R97" t="s">
        <v>330</v>
      </c>
      <c r="T97" s="16"/>
      <c r="V97" s="57" t="s">
        <v>383</v>
      </c>
      <c r="W97" s="58"/>
      <c r="X97" s="58"/>
      <c r="Y97" s="58"/>
      <c r="Z97" s="59"/>
      <c r="AB97" t="s">
        <v>333</v>
      </c>
    </row>
    <row r="98" spans="1:28" x14ac:dyDescent="0.3">
      <c r="A98" s="1"/>
      <c r="Q98" s="17"/>
      <c r="R98" t="s">
        <v>333</v>
      </c>
      <c r="T98" s="16"/>
      <c r="V98" s="57" t="s">
        <v>384</v>
      </c>
      <c r="W98" s="58"/>
      <c r="X98" s="58"/>
      <c r="Y98" s="58"/>
      <c r="Z98" s="59"/>
    </row>
    <row r="99" spans="1:28" ht="13.8" thickBot="1" x14ac:dyDescent="0.35">
      <c r="A99" s="1"/>
      <c r="Q99" s="18"/>
      <c r="R99" s="19" t="s">
        <v>335</v>
      </c>
      <c r="S99" s="19"/>
      <c r="T99" s="20"/>
      <c r="V99" s="57" t="s">
        <v>559</v>
      </c>
      <c r="W99" s="58"/>
      <c r="X99" s="58"/>
      <c r="Y99" s="58"/>
      <c r="Z99" s="59"/>
    </row>
    <row r="100" spans="1:28" s="81" customFormat="1" ht="13.8" thickBot="1" x14ac:dyDescent="0.35">
      <c r="A100" s="82"/>
      <c r="V100" s="146" t="s">
        <v>584</v>
      </c>
      <c r="W100" s="147"/>
      <c r="X100" s="147"/>
      <c r="Y100" s="147"/>
      <c r="Z100" s="148"/>
    </row>
    <row r="101" spans="1:28" ht="13.8" thickTop="1" x14ac:dyDescent="0.3">
      <c r="A101" s="1"/>
    </row>
    <row r="102" spans="1:28" s="25" customFormat="1" ht="13.8" thickBot="1" x14ac:dyDescent="0.35">
      <c r="A102" s="24" t="s">
        <v>63</v>
      </c>
      <c r="O102" s="26"/>
      <c r="AA102" s="27"/>
    </row>
    <row r="103" spans="1:28" ht="13.8" thickBot="1" x14ac:dyDescent="0.35">
      <c r="A103" t="s">
        <v>477</v>
      </c>
      <c r="N103" s="89"/>
      <c r="U103" s="54" t="s">
        <v>385</v>
      </c>
      <c r="V103" s="55"/>
      <c r="W103" s="55"/>
      <c r="X103" s="55"/>
      <c r="Y103" s="55"/>
      <c r="Z103" s="56"/>
      <c r="AB103" t="s">
        <v>263</v>
      </c>
    </row>
    <row r="104" spans="1:28" x14ac:dyDescent="0.3">
      <c r="U104" s="57" t="s">
        <v>386</v>
      </c>
      <c r="V104" s="58"/>
      <c r="W104" s="58"/>
      <c r="X104" s="58"/>
      <c r="Y104" s="58"/>
      <c r="Z104" s="59"/>
      <c r="AB104" t="s">
        <v>265</v>
      </c>
    </row>
    <row r="105" spans="1:28" x14ac:dyDescent="0.3">
      <c r="U105" s="57" t="s">
        <v>588</v>
      </c>
      <c r="V105" s="58"/>
      <c r="W105" s="58"/>
      <c r="X105" s="58"/>
      <c r="Y105" s="58"/>
      <c r="Z105" s="59"/>
      <c r="AB105" t="s">
        <v>268</v>
      </c>
    </row>
    <row r="106" spans="1:28" x14ac:dyDescent="0.3">
      <c r="U106" s="57" t="s">
        <v>589</v>
      </c>
      <c r="V106" s="58"/>
      <c r="W106" s="58"/>
      <c r="X106" s="58"/>
      <c r="Y106" s="58"/>
      <c r="Z106" s="59"/>
      <c r="AB106" t="s">
        <v>270</v>
      </c>
    </row>
    <row r="107" spans="1:28" x14ac:dyDescent="0.3">
      <c r="U107" s="80" t="s">
        <v>590</v>
      </c>
      <c r="V107" s="61"/>
      <c r="W107" s="61"/>
      <c r="X107" s="61"/>
      <c r="Y107" s="61"/>
      <c r="Z107" s="62"/>
    </row>
  </sheetData>
  <conditionalFormatting sqref="K38">
    <cfRule type="expression" dxfId="1465" priority="6">
      <formula>$K$38="Geen reden om in te laten"</formula>
    </cfRule>
    <cfRule type="expression" dxfId="1464" priority="7">
      <formula>$K$38="Mogelijke reden om in te laten"</formula>
    </cfRule>
    <cfRule type="expression" dxfId="1463" priority="8">
      <formula>$K$38="Sterke reden om in te laten"</formula>
    </cfRule>
  </conditionalFormatting>
  <conditionalFormatting sqref="K39">
    <cfRule type="expression" dxfId="1462" priority="3">
      <formula>$K$39="Geen reden om in te laten"</formula>
    </cfRule>
    <cfRule type="expression" dxfId="1461" priority="4">
      <formula>$K$39="Mogelijke reden om in te laten"</formula>
    </cfRule>
    <cfRule type="expression" dxfId="1460" priority="5">
      <formula>$K$39="Sterke reden om in te laten"</formula>
    </cfRule>
  </conditionalFormatting>
  <conditionalFormatting sqref="M6">
    <cfRule type="expression" dxfId="1459" priority="58">
      <formula>$K$6=""</formula>
    </cfRule>
    <cfRule type="expression" dxfId="1458" priority="61">
      <formula>$K$6&gt;=0.6</formula>
    </cfRule>
    <cfRule type="expression" dxfId="1457" priority="62">
      <formula>$K$6&gt;=0.45</formula>
    </cfRule>
    <cfRule type="expression" dxfId="1456" priority="63">
      <formula>$K$6&lt;0.45</formula>
    </cfRule>
  </conditionalFormatting>
  <conditionalFormatting sqref="M7">
    <cfRule type="expression" dxfId="1455" priority="54">
      <formula>$K$7=""</formula>
    </cfRule>
    <cfRule type="expression" dxfId="1454" priority="55">
      <formula>$K$7&gt;=0.6</formula>
    </cfRule>
    <cfRule type="expression" dxfId="1453" priority="56">
      <formula>$K$7&gt;=0.45</formula>
    </cfRule>
    <cfRule type="expression" dxfId="1452" priority="57">
      <formula>$K$7&lt;0.45</formula>
    </cfRule>
  </conditionalFormatting>
  <conditionalFormatting sqref="M8">
    <cfRule type="expression" dxfId="1451" priority="59">
      <formula>$K$8="ja"</formula>
    </cfRule>
    <cfRule type="expression" dxfId="1450" priority="60">
      <formula>$K$8="nee"</formula>
    </cfRule>
  </conditionalFormatting>
  <conditionalFormatting sqref="M11">
    <cfRule type="expression" dxfId="1449" priority="75">
      <formula>$K$11="nee"</formula>
    </cfRule>
    <cfRule type="expression" dxfId="1448" priority="76">
      <formula>$K$11="ja"</formula>
    </cfRule>
  </conditionalFormatting>
  <conditionalFormatting sqref="M12">
    <cfRule type="expression" dxfId="1447" priority="73">
      <formula>$K$12="nee"</formula>
    </cfRule>
    <cfRule type="expression" dxfId="1446" priority="74">
      <formula>$K$12="ja"</formula>
    </cfRule>
  </conditionalFormatting>
  <conditionalFormatting sqref="M13">
    <cfRule type="expression" dxfId="1445" priority="67">
      <formula>$K$13="nee"</formula>
    </cfRule>
    <cfRule type="expression" dxfId="1444" priority="68">
      <formula>$K$13="ja"</formula>
    </cfRule>
  </conditionalFormatting>
  <conditionalFormatting sqref="M14">
    <cfRule type="expression" dxfId="1443" priority="71">
      <formula>$K$14="nee"</formula>
    </cfRule>
    <cfRule type="expression" dxfId="1442" priority="72">
      <formula>$K$14="ja"</formula>
    </cfRule>
  </conditionalFormatting>
  <conditionalFormatting sqref="M15">
    <cfRule type="expression" dxfId="1441" priority="69">
      <formula>$K$15="nee"</formula>
    </cfRule>
    <cfRule type="expression" dxfId="1440" priority="70">
      <formula>$K$15="ja"</formula>
    </cfRule>
  </conditionalFormatting>
  <conditionalFormatting sqref="M18">
    <cfRule type="expression" dxfId="1439" priority="27">
      <formula>$K$18="Droog"</formula>
    </cfRule>
    <cfRule type="expression" dxfId="1438" priority="28">
      <formula>$K$18="Stilstaand"</formula>
    </cfRule>
    <cfRule type="expression" dxfId="1437" priority="29">
      <formula>$K$18="Stromend"</formula>
    </cfRule>
  </conditionalFormatting>
  <conditionalFormatting sqref="M19">
    <cfRule type="expression" dxfId="1436" priority="77">
      <formula>$K$19="ja"</formula>
    </cfRule>
    <cfRule type="expression" dxfId="1435" priority="78">
      <formula>$K$19="nee"</formula>
    </cfRule>
  </conditionalFormatting>
  <conditionalFormatting sqref="M20">
    <cfRule type="expression" dxfId="1434" priority="79">
      <formula>$K$20="nee"</formula>
    </cfRule>
    <cfRule type="expression" dxfId="1433" priority="80">
      <formula>$K$20="ja"</formula>
    </cfRule>
  </conditionalFormatting>
  <conditionalFormatting sqref="N51">
    <cfRule type="expression" dxfId="1432" priority="119">
      <formula>$AA$51=3</formula>
    </cfRule>
    <cfRule type="expression" dxfId="1431" priority="120">
      <formula>$AA$51=2</formula>
    </cfRule>
    <cfRule type="expression" dxfId="1430" priority="121">
      <formula>$AA$51=1</formula>
    </cfRule>
  </conditionalFormatting>
  <conditionalFormatting sqref="N58">
    <cfRule type="expression" dxfId="1429" priority="109">
      <formula>$AA$58=1</formula>
    </cfRule>
    <cfRule type="expression" dxfId="1428" priority="110">
      <formula>$AA$58=2</formula>
    </cfRule>
  </conditionalFormatting>
  <conditionalFormatting sqref="N59">
    <cfRule type="expression" dxfId="1427" priority="107">
      <formula>$AA$59=2</formula>
    </cfRule>
    <cfRule type="expression" dxfId="1426" priority="108">
      <formula>$AA$59=1</formula>
    </cfRule>
  </conditionalFormatting>
  <conditionalFormatting sqref="N62">
    <cfRule type="expression" dxfId="1425" priority="117">
      <formula>$AA$62=2</formula>
    </cfRule>
    <cfRule type="expression" dxfId="1424" priority="118">
      <formula>$AA$62=1</formula>
    </cfRule>
  </conditionalFormatting>
  <conditionalFormatting sqref="N63">
    <cfRule type="expression" dxfId="1423" priority="83">
      <formula>$AA$63=2</formula>
    </cfRule>
    <cfRule type="expression" dxfId="1422" priority="84">
      <formula>$AA$63=1</formula>
    </cfRule>
  </conditionalFormatting>
  <conditionalFormatting sqref="N64">
    <cfRule type="expression" dxfId="1421" priority="115">
      <formula>$AA$64=2</formula>
    </cfRule>
    <cfRule type="expression" dxfId="1420" priority="116">
      <formula>$AA$64=1</formula>
    </cfRule>
  </conditionalFormatting>
  <conditionalFormatting sqref="N65">
    <cfRule type="expression" dxfId="1419" priority="105">
      <formula>$AA$65=2</formula>
    </cfRule>
    <cfRule type="expression" dxfId="1418" priority="106">
      <formula>$AA$65=1</formula>
    </cfRule>
  </conditionalFormatting>
  <conditionalFormatting sqref="N66">
    <cfRule type="expression" dxfId="1417" priority="103">
      <formula>$AA$66=2</formula>
    </cfRule>
    <cfRule type="expression" dxfId="1416" priority="104">
      <formula>$AA$66=1</formula>
    </cfRule>
  </conditionalFormatting>
  <conditionalFormatting sqref="N69">
    <cfRule type="expression" dxfId="1415" priority="101">
      <formula>$AA$69=2</formula>
    </cfRule>
    <cfRule type="expression" dxfId="1414" priority="102">
      <formula>$AA$69=1</formula>
    </cfRule>
  </conditionalFormatting>
  <conditionalFormatting sqref="N70">
    <cfRule type="expression" dxfId="1413" priority="99">
      <formula>$AA$70=2</formula>
    </cfRule>
    <cfRule type="expression" dxfId="1412" priority="100">
      <formula>$AA$70=1</formula>
    </cfRule>
  </conditionalFormatting>
  <conditionalFormatting sqref="N71">
    <cfRule type="expression" dxfId="1411" priority="97">
      <formula>$AA$71=2</formula>
    </cfRule>
    <cfRule type="expression" dxfId="1410" priority="98">
      <formula>$AA$71=1</formula>
    </cfRule>
  </conditionalFormatting>
  <conditionalFormatting sqref="N74">
    <cfRule type="expression" dxfId="1409" priority="95">
      <formula>$AA$74=2</formula>
    </cfRule>
    <cfRule type="expression" dxfId="1408" priority="96">
      <formula>$AA$74=1</formula>
    </cfRule>
  </conditionalFormatting>
  <conditionalFormatting sqref="N75">
    <cfRule type="expression" dxfId="1407" priority="113">
      <formula>$AA$75=2</formula>
    </cfRule>
    <cfRule type="expression" dxfId="1406" priority="114">
      <formula>$AA$75=1</formula>
    </cfRule>
  </conditionalFormatting>
  <conditionalFormatting sqref="N81">
    <cfRule type="expression" dxfId="1405" priority="111">
      <formula>$AB$81=2</formula>
    </cfRule>
    <cfRule type="expression" dxfId="1404" priority="112">
      <formula>$AB$81=1</formula>
    </cfRule>
  </conditionalFormatting>
  <conditionalFormatting sqref="N84">
    <cfRule type="expression" dxfId="1403" priority="35">
      <formula>$AB$84=2</formula>
    </cfRule>
    <cfRule type="expression" dxfId="1402" priority="36">
      <formula>$AB$84=1</formula>
    </cfRule>
  </conditionalFormatting>
  <conditionalFormatting sqref="N85">
    <cfRule type="expression" dxfId="1401" priority="33">
      <formula>$AB$85=2</formula>
    </cfRule>
    <cfRule type="expression" dxfId="1400" priority="34">
      <formula>$AB$85=1</formula>
    </cfRule>
  </conditionalFormatting>
  <conditionalFormatting sqref="N88">
    <cfRule type="expression" dxfId="1399" priority="93">
      <formula>$AB$88=2</formula>
    </cfRule>
    <cfRule type="expression" dxfId="1398" priority="94">
      <formula>$AB$88=1</formula>
    </cfRule>
  </conditionalFormatting>
  <conditionalFormatting sqref="N89">
    <cfRule type="expression" dxfId="1397" priority="81">
      <formula>$AA$89=2</formula>
    </cfRule>
    <cfRule type="expression" dxfId="1396" priority="82">
      <formula>$AA$89=1</formula>
    </cfRule>
  </conditionalFormatting>
  <conditionalFormatting sqref="N90">
    <cfRule type="expression" dxfId="1395" priority="91">
      <formula>$AB$90=2</formula>
    </cfRule>
    <cfRule type="expression" dxfId="1394" priority="92">
      <formula>$AB$90=1</formula>
    </cfRule>
  </conditionalFormatting>
  <conditionalFormatting sqref="N91">
    <cfRule type="expression" dxfId="1393" priority="89">
      <formula>$AB$91=2</formula>
    </cfRule>
    <cfRule type="expression" dxfId="1392" priority="90">
      <formula>$AB$91=1</formula>
    </cfRule>
  </conditionalFormatting>
  <conditionalFormatting sqref="N92">
    <cfRule type="expression" dxfId="1391" priority="87">
      <formula>$AB$92=2</formula>
    </cfRule>
    <cfRule type="expression" dxfId="1390" priority="88">
      <formula>$AB$92=1</formula>
    </cfRule>
  </conditionalFormatting>
  <conditionalFormatting sqref="N96">
    <cfRule type="expression" dxfId="1389" priority="45">
      <formula>$AA$51=1</formula>
    </cfRule>
    <cfRule type="expression" dxfId="1388" priority="46">
      <formula>$AA$51=2</formula>
    </cfRule>
    <cfRule type="expression" dxfId="1387" priority="47">
      <formula>$AA$51=3</formula>
    </cfRule>
  </conditionalFormatting>
  <conditionalFormatting sqref="N97">
    <cfRule type="expression" dxfId="1386" priority="37">
      <formula>$N$97=$AB$97</formula>
    </cfRule>
    <cfRule type="expression" dxfId="1385" priority="38">
      <formula>$N$97=$AB$96</formula>
    </cfRule>
  </conditionalFormatting>
  <conditionalFormatting sqref="N103">
    <cfRule type="expression" dxfId="1384" priority="39">
      <formula>$N$103=$AB$106</formula>
    </cfRule>
    <cfRule type="expression" dxfId="1383" priority="40">
      <formula>$N$103=$AB$105</formula>
    </cfRule>
    <cfRule type="expression" dxfId="1382" priority="41">
      <formula>$N$103=$AB$104</formula>
    </cfRule>
    <cfRule type="expression" dxfId="1381" priority="42">
      <formula>$N$103=$AB$103</formula>
    </cfRule>
  </conditionalFormatting>
  <conditionalFormatting sqref="P58">
    <cfRule type="expression" dxfId="1380" priority="25">
      <formula>$P$58="voldoet"</formula>
    </cfRule>
    <cfRule type="expression" dxfId="1379" priority="26">
      <formula>$P$58="voldoet niet"</formula>
    </cfRule>
  </conditionalFormatting>
  <conditionalFormatting sqref="P59">
    <cfRule type="expression" dxfId="1378" priority="23">
      <formula>$P$59="voldoet"</formula>
    </cfRule>
    <cfRule type="expression" dxfId="1377" priority="24">
      <formula>$P$59="voldoet niet"</formula>
    </cfRule>
  </conditionalFormatting>
  <conditionalFormatting sqref="P63">
    <cfRule type="expression" dxfId="1376" priority="21">
      <formula>$P$63="voldoet niet"</formula>
    </cfRule>
    <cfRule type="expression" dxfId="1375" priority="22">
      <formula>$P$63="voldoet"</formula>
    </cfRule>
  </conditionalFormatting>
  <conditionalFormatting sqref="P69">
    <cfRule type="expression" dxfId="1374" priority="19">
      <formula>$P$69="voldoet niet"</formula>
    </cfRule>
    <cfRule type="expression" dxfId="1373" priority="20">
      <formula>$P$69="voldoet"</formula>
    </cfRule>
  </conditionalFormatting>
  <conditionalFormatting sqref="P70">
    <cfRule type="expression" dxfId="1372" priority="17">
      <formula>$P$70="voldoet niet"</formula>
    </cfRule>
    <cfRule type="expression" dxfId="1371" priority="18">
      <formula>$P$70="voldoet"</formula>
    </cfRule>
  </conditionalFormatting>
  <conditionalFormatting sqref="P71">
    <cfRule type="expression" dxfId="1370" priority="1">
      <formula>$P$71="voldoet niet"</formula>
    </cfRule>
    <cfRule type="expression" dxfId="1369" priority="2">
      <formula>$P$71="voldoet"</formula>
    </cfRule>
  </conditionalFormatting>
  <conditionalFormatting sqref="P74">
    <cfRule type="expression" dxfId="1368" priority="13">
      <formula>$P$74="voldoet niet"</formula>
    </cfRule>
    <cfRule type="expression" dxfId="1367" priority="14">
      <formula>$P$74="voldoet"</formula>
    </cfRule>
  </conditionalFormatting>
  <conditionalFormatting sqref="P75">
    <cfRule type="expression" dxfId="1366" priority="11">
      <formula>$P$75="voldoet niet"</formula>
    </cfRule>
    <cfRule type="expression" dxfId="1365" priority="12">
      <formula>$P$75="voldoet"</formula>
    </cfRule>
  </conditionalFormatting>
  <conditionalFormatting sqref="P78">
    <cfRule type="expression" dxfId="1364" priority="9">
      <formula>$P$78="voldoet niet"</formula>
    </cfRule>
    <cfRule type="expression" dxfId="1363" priority="10">
      <formula>$P$78="voldoet"</formula>
    </cfRule>
  </conditionalFormatting>
  <dataValidations count="12">
    <dataValidation type="list" errorStyle="warning" showErrorMessage="1" sqref="K18" xr:uid="{FA776AC8-A671-4185-AD31-A49B9C029B0B}">
      <formula1>$AA$11:$AA$13</formula1>
    </dataValidation>
    <dataValidation type="list" errorStyle="warning" showErrorMessage="1" sqref="K8 K19:K20 K11:K15 K23 K25:K35" xr:uid="{1652CCE6-8F50-4460-856A-66D4DDBA3B0B}">
      <formula1>$AA$6:$AA$7</formula1>
    </dataValidation>
    <dataValidation errorStyle="warning" showErrorMessage="1" sqref="K41:K43 K6:K7 K36 K24" xr:uid="{05128B3F-E54F-48FD-9304-DCB13E461EFD}"/>
    <dataValidation type="list" allowBlank="1" showInputMessage="1" showErrorMessage="1" sqref="K55" xr:uid="{978B6246-450F-4798-B3B8-09A4FDC69638}">
      <formula1>$AA$23:$AA$29</formula1>
    </dataValidation>
    <dataValidation type="list" allowBlank="1" showInputMessage="1" showErrorMessage="1" sqref="J78 J81 J90:J92 J84:J85" xr:uid="{4BAFA0FC-EEC4-4C5E-998D-097109AA341A}">
      <formula1>$AA$6:$AA$7</formula1>
    </dataValidation>
    <dataValidation type="list" allowBlank="1" showInputMessage="1" showErrorMessage="1" sqref="K47" xr:uid="{A5BF0A0E-F17F-46D0-9C1A-E0D05F17BB8D}">
      <formula1>$AA$18:$AA$22</formula1>
    </dataValidation>
    <dataValidation type="list" allowBlank="1" showInputMessage="1" showErrorMessage="1" sqref="K50" xr:uid="{296A6088-82FE-4567-B775-0FF9E273558A}">
      <formula1>$AA$29:$AA$35</formula1>
    </dataValidation>
    <dataValidation type="list" allowBlank="1" showInputMessage="1" showErrorMessage="1" sqref="K48" xr:uid="{9487B6B5-0C56-4DA8-A97E-0BEE97BC618F}">
      <formula1>$AA$34:$AA$36</formula1>
    </dataValidation>
    <dataValidation type="list" errorStyle="warning" showErrorMessage="1" sqref="K46" xr:uid="{9606150F-D97D-4044-8BE6-4EE6D327ED2D}">
      <formula1>$AB$45:$AB$50</formula1>
    </dataValidation>
    <dataValidation type="list" allowBlank="1" showInputMessage="1" showErrorMessage="1" sqref="N103" xr:uid="{EA599A97-9A29-4C4A-A02F-4434EB0C8567}">
      <formula1>$AB$103:$AB$106</formula1>
    </dataValidation>
    <dataValidation type="list" allowBlank="1" showInputMessage="1" showErrorMessage="1" sqref="N97" xr:uid="{5B2827E8-12A2-4AD2-8A45-DF9799977D40}">
      <formula1>$AB$96:$AB$97</formula1>
    </dataValidation>
    <dataValidation type="list" allowBlank="1" showInputMessage="1" showErrorMessage="1" sqref="K38:K39" xr:uid="{01B66CE2-46D9-4A85-A20F-8617C4090F07}">
      <formula1>$P$12:$P$14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55A1-BDAB-416B-AC5C-1BEE335CC20D}">
  <dimension ref="A1:AN107"/>
  <sheetViews>
    <sheetView zoomScaleNormal="100" workbookViewId="0"/>
  </sheetViews>
  <sheetFormatPr defaultRowHeight="13.2" x14ac:dyDescent="0.3"/>
  <cols>
    <col min="1" max="1" width="37.5" customWidth="1"/>
    <col min="9" max="9" width="11.875" customWidth="1"/>
    <col min="12" max="12" width="10.5" bestFit="1" customWidth="1"/>
    <col min="13" max="13" width="10.375" customWidth="1"/>
    <col min="27" max="28" width="9" hidden="1" customWidth="1"/>
  </cols>
  <sheetData>
    <row r="1" spans="1:40" ht="19.2" x14ac:dyDescent="0.45">
      <c r="A1" s="36" t="s">
        <v>394</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3">
      <c r="A3" s="1"/>
    </row>
    <row r="4" spans="1:40" s="10" customFormat="1" x14ac:dyDescent="0.3">
      <c r="A4" s="22" t="s">
        <v>276</v>
      </c>
    </row>
    <row r="5" spans="1:40" ht="13.8" thickBot="1" x14ac:dyDescent="0.35">
      <c r="A5" s="45" t="s">
        <v>277</v>
      </c>
      <c r="J5" s="21" t="s">
        <v>278</v>
      </c>
      <c r="M5" s="2" t="s">
        <v>279</v>
      </c>
    </row>
    <row r="6" spans="1:40" x14ac:dyDescent="0.3">
      <c r="A6" t="s">
        <v>280</v>
      </c>
      <c r="K6" s="4"/>
      <c r="M6" s="37"/>
      <c r="O6" s="54" t="s">
        <v>281</v>
      </c>
      <c r="P6" s="55"/>
      <c r="Q6" s="55"/>
      <c r="R6" s="55"/>
      <c r="S6" s="55"/>
      <c r="T6" s="55"/>
      <c r="U6" s="55"/>
      <c r="V6" s="55"/>
      <c r="W6" s="55"/>
      <c r="X6" s="55"/>
      <c r="Y6" s="56"/>
      <c r="AA6" t="s">
        <v>231</v>
      </c>
    </row>
    <row r="7" spans="1:40" x14ac:dyDescent="0.3">
      <c r="A7" t="s">
        <v>282</v>
      </c>
      <c r="K7" s="4"/>
      <c r="M7" s="46"/>
      <c r="O7" s="57" t="s">
        <v>283</v>
      </c>
      <c r="P7" s="58"/>
      <c r="Q7" s="58"/>
      <c r="R7" s="58"/>
      <c r="S7" s="58"/>
      <c r="T7" s="58"/>
      <c r="U7" s="58"/>
      <c r="V7" s="58"/>
      <c r="W7" s="58"/>
      <c r="X7" s="58"/>
      <c r="Y7" s="59"/>
      <c r="AA7" t="s">
        <v>232</v>
      </c>
    </row>
    <row r="8" spans="1:40" ht="13.8" thickBot="1" x14ac:dyDescent="0.35">
      <c r="A8" t="s">
        <v>284</v>
      </c>
      <c r="K8" s="4"/>
      <c r="M8" s="38"/>
      <c r="O8" s="57" t="s">
        <v>492</v>
      </c>
      <c r="P8" s="58"/>
      <c r="Q8" s="58"/>
      <c r="R8" s="58"/>
      <c r="S8" s="58"/>
      <c r="T8" s="58"/>
      <c r="U8" s="58"/>
      <c r="V8" s="58"/>
      <c r="W8" s="58"/>
      <c r="X8" s="58"/>
      <c r="Y8" s="59"/>
    </row>
    <row r="9" spans="1:40" x14ac:dyDescent="0.3">
      <c r="O9" s="67" t="s">
        <v>486</v>
      </c>
      <c r="P9" s="61"/>
      <c r="Q9" s="61"/>
      <c r="R9" s="61"/>
      <c r="S9" s="61"/>
      <c r="T9" s="61"/>
      <c r="U9" s="61"/>
      <c r="V9" s="61"/>
      <c r="W9" s="61"/>
      <c r="X9" s="61"/>
      <c r="Y9" s="62"/>
    </row>
    <row r="10" spans="1:40" ht="13.8" thickBot="1" x14ac:dyDescent="0.35">
      <c r="A10" s="2" t="s">
        <v>395</v>
      </c>
    </row>
    <row r="11" spans="1:40" x14ac:dyDescent="0.3">
      <c r="A11" s="2" t="s">
        <v>483</v>
      </c>
      <c r="K11" s="7"/>
      <c r="M11" s="5"/>
      <c r="O11" s="12" t="s">
        <v>209</v>
      </c>
      <c r="P11" s="13"/>
      <c r="Q11" s="13"/>
      <c r="R11" s="13"/>
      <c r="S11" s="14"/>
      <c r="AA11" t="s">
        <v>288</v>
      </c>
    </row>
    <row r="12" spans="1:40" x14ac:dyDescent="0.3">
      <c r="A12" s="2" t="s">
        <v>484</v>
      </c>
      <c r="K12" s="7"/>
      <c r="M12" s="8"/>
      <c r="O12" s="15"/>
      <c r="P12" t="s">
        <v>286</v>
      </c>
      <c r="S12" s="16"/>
      <c r="AA12" t="s">
        <v>482</v>
      </c>
    </row>
    <row r="13" spans="1:40" x14ac:dyDescent="0.3">
      <c r="A13" s="2" t="s">
        <v>485</v>
      </c>
      <c r="K13" s="7"/>
      <c r="M13" s="8"/>
      <c r="O13" s="17"/>
      <c r="P13" t="s">
        <v>287</v>
      </c>
      <c r="S13" s="16"/>
      <c r="AA13" t="s">
        <v>290</v>
      </c>
    </row>
    <row r="14" spans="1:40" ht="13.8" thickBot="1" x14ac:dyDescent="0.35">
      <c r="A14" s="2" t="s">
        <v>291</v>
      </c>
      <c r="K14" s="7"/>
      <c r="M14" s="8"/>
      <c r="O14" s="69"/>
      <c r="P14" s="19" t="s">
        <v>289</v>
      </c>
      <c r="Q14" s="19"/>
      <c r="R14" s="19"/>
      <c r="S14" s="20"/>
    </row>
    <row r="15" spans="1:40" ht="13.8" thickBot="1" x14ac:dyDescent="0.35">
      <c r="A15" s="2" t="s">
        <v>291</v>
      </c>
      <c r="K15" s="7"/>
      <c r="M15" s="6"/>
    </row>
    <row r="17" spans="1:27" ht="13.8" thickBot="1" x14ac:dyDescent="0.35">
      <c r="A17" s="2" t="s">
        <v>525</v>
      </c>
    </row>
    <row r="18" spans="1:27" x14ac:dyDescent="0.3">
      <c r="A18" t="s">
        <v>481</v>
      </c>
      <c r="J18" s="1"/>
      <c r="K18" s="7"/>
      <c r="M18" s="5"/>
      <c r="AA18" t="s">
        <v>292</v>
      </c>
    </row>
    <row r="19" spans="1:27" x14ac:dyDescent="0.3">
      <c r="A19" t="s">
        <v>293</v>
      </c>
      <c r="K19" s="7"/>
      <c r="M19" s="8"/>
      <c r="AA19" t="s">
        <v>294</v>
      </c>
    </row>
    <row r="20" spans="1:27" ht="13.8" thickBot="1" x14ac:dyDescent="0.35">
      <c r="A20" t="s">
        <v>295</v>
      </c>
      <c r="K20" s="7"/>
      <c r="M20" s="6"/>
      <c r="AA20" t="s">
        <v>296</v>
      </c>
    </row>
    <row r="21" spans="1:27" x14ac:dyDescent="0.3">
      <c r="A21" s="1"/>
      <c r="AA21" t="s">
        <v>297</v>
      </c>
    </row>
    <row r="22" spans="1:27" s="10" customFormat="1" ht="13.8" thickBot="1" x14ac:dyDescent="0.35">
      <c r="A22" s="22" t="s">
        <v>298</v>
      </c>
      <c r="AA22" s="10" t="s">
        <v>299</v>
      </c>
    </row>
    <row r="23" spans="1:27" ht="13.8" thickBot="1" x14ac:dyDescent="0.35">
      <c r="A23" t="s">
        <v>300</v>
      </c>
      <c r="B23" t="s">
        <v>301</v>
      </c>
      <c r="K23" s="7"/>
      <c r="M23" s="9" t="str">
        <f>IF(K23="","",IF(K23="ja","Sterke / mogelijke reden om in te laten","Geen reden om in te laten"))</f>
        <v/>
      </c>
    </row>
    <row r="24" spans="1:27" ht="13.8" thickBot="1" x14ac:dyDescent="0.35">
      <c r="C24" t="s">
        <v>302</v>
      </c>
      <c r="M24" t="str">
        <f t="shared" ref="M24:M35" si="0">IF(K24="","",IF(K24="ja","Sterke / mogelijke reden om in te laten","Geen reden om in te laten"))</f>
        <v/>
      </c>
      <c r="Q24" s="54" t="s">
        <v>303</v>
      </c>
      <c r="R24" s="55"/>
      <c r="S24" s="55"/>
      <c r="T24" s="55"/>
      <c r="U24" s="55"/>
      <c r="V24" s="55"/>
      <c r="W24" s="55"/>
      <c r="X24" s="55"/>
      <c r="Y24" s="56"/>
      <c r="AA24" t="s">
        <v>396</v>
      </c>
    </row>
    <row r="25" spans="1:27" x14ac:dyDescent="0.3">
      <c r="B25" t="s">
        <v>528</v>
      </c>
      <c r="K25" s="7"/>
      <c r="M25" s="5" t="str">
        <f t="shared" si="0"/>
        <v/>
      </c>
      <c r="Q25" s="79" t="s">
        <v>305</v>
      </c>
      <c r="R25" s="58"/>
      <c r="S25" s="58"/>
      <c r="T25" s="58"/>
      <c r="U25" s="58"/>
      <c r="V25" s="58"/>
      <c r="W25" s="58"/>
      <c r="X25" s="58"/>
      <c r="Y25" s="59"/>
      <c r="AA25" t="s">
        <v>177</v>
      </c>
    </row>
    <row r="26" spans="1:27" x14ac:dyDescent="0.3">
      <c r="B26" t="s">
        <v>304</v>
      </c>
      <c r="K26" s="7"/>
      <c r="M26" s="8" t="str">
        <f t="shared" si="0"/>
        <v/>
      </c>
      <c r="Q26" s="57" t="s">
        <v>308</v>
      </c>
      <c r="R26" s="58"/>
      <c r="S26" s="58"/>
      <c r="T26" s="58"/>
      <c r="U26" s="58"/>
      <c r="V26" s="58"/>
      <c r="W26" s="58"/>
      <c r="X26" s="58"/>
      <c r="Y26" s="59"/>
      <c r="AA26" t="s">
        <v>397</v>
      </c>
    </row>
    <row r="27" spans="1:27" x14ac:dyDescent="0.3">
      <c r="B27" t="s">
        <v>307</v>
      </c>
      <c r="K27" s="7"/>
      <c r="M27" s="8" t="str">
        <f t="shared" si="0"/>
        <v/>
      </c>
      <c r="Q27" s="57" t="s">
        <v>311</v>
      </c>
      <c r="R27" s="58"/>
      <c r="S27" s="58"/>
      <c r="T27" s="58"/>
      <c r="U27" s="58"/>
      <c r="V27" s="58"/>
      <c r="W27" s="58"/>
      <c r="X27" s="58"/>
      <c r="Y27" s="59"/>
      <c r="AA27" t="s">
        <v>98</v>
      </c>
    </row>
    <row r="28" spans="1:27" x14ac:dyDescent="0.3">
      <c r="B28" t="s">
        <v>310</v>
      </c>
      <c r="K28" s="7"/>
      <c r="M28" s="8" t="str">
        <f t="shared" si="0"/>
        <v/>
      </c>
      <c r="Q28" s="67" t="s">
        <v>313</v>
      </c>
      <c r="R28" s="61"/>
      <c r="S28" s="61"/>
      <c r="T28" s="61"/>
      <c r="U28" s="61"/>
      <c r="V28" s="61"/>
      <c r="W28" s="61"/>
      <c r="X28" s="61"/>
      <c r="Y28" s="62"/>
    </row>
    <row r="29" spans="1:27" x14ac:dyDescent="0.3">
      <c r="B29" t="s">
        <v>529</v>
      </c>
      <c r="K29" s="7"/>
      <c r="M29" s="8" t="str">
        <f t="shared" si="0"/>
        <v/>
      </c>
    </row>
    <row r="30" spans="1:27" x14ac:dyDescent="0.3">
      <c r="B30" t="s">
        <v>312</v>
      </c>
      <c r="K30" s="7"/>
      <c r="M30" s="8" t="str">
        <f t="shared" si="0"/>
        <v/>
      </c>
    </row>
    <row r="31" spans="1:27" x14ac:dyDescent="0.3">
      <c r="B31" t="s">
        <v>314</v>
      </c>
      <c r="K31" s="7"/>
      <c r="M31" s="8" t="str">
        <f t="shared" si="0"/>
        <v/>
      </c>
    </row>
    <row r="32" spans="1:27" x14ac:dyDescent="0.3">
      <c r="B32" t="s">
        <v>315</v>
      </c>
      <c r="K32" s="7"/>
      <c r="M32" s="8" t="str">
        <f t="shared" si="0"/>
        <v/>
      </c>
    </row>
    <row r="33" spans="1:28" x14ac:dyDescent="0.3">
      <c r="B33" t="s">
        <v>316</v>
      </c>
      <c r="K33" s="7"/>
      <c r="M33" s="8" t="str">
        <f t="shared" si="0"/>
        <v/>
      </c>
    </row>
    <row r="34" spans="1:28" x14ac:dyDescent="0.3">
      <c r="B34" t="s">
        <v>318</v>
      </c>
      <c r="K34" s="7"/>
      <c r="M34" s="8" t="str">
        <f t="shared" si="0"/>
        <v/>
      </c>
      <c r="AA34" t="s">
        <v>319</v>
      </c>
    </row>
    <row r="35" spans="1:28" ht="13.8" thickBot="1" x14ac:dyDescent="0.35">
      <c r="B35" t="s">
        <v>320</v>
      </c>
      <c r="K35" s="7"/>
      <c r="M35" s="6" t="str">
        <f t="shared" si="0"/>
        <v/>
      </c>
      <c r="AA35" t="s">
        <v>321</v>
      </c>
    </row>
    <row r="37" spans="1:28" s="25" customFormat="1" ht="13.8" thickBot="1" x14ac:dyDescent="0.35">
      <c r="A37" s="24" t="s">
        <v>38</v>
      </c>
      <c r="M37" s="26"/>
      <c r="AA37" s="27"/>
    </row>
    <row r="38" spans="1:28" x14ac:dyDescent="0.3">
      <c r="A38" s="1" t="s">
        <v>276</v>
      </c>
      <c r="K38" s="84"/>
      <c r="M38" s="2"/>
      <c r="O38" s="54" t="s">
        <v>578</v>
      </c>
      <c r="P38" s="55"/>
      <c r="Q38" s="55"/>
      <c r="R38" s="55"/>
      <c r="S38" s="55"/>
      <c r="T38" s="55"/>
      <c r="U38" s="55"/>
      <c r="V38" s="55"/>
      <c r="W38" s="55"/>
      <c r="X38" s="55"/>
      <c r="Y38" s="56"/>
      <c r="AA38" s="78"/>
    </row>
    <row r="39" spans="1:28" ht="13.8" thickBot="1" x14ac:dyDescent="0.35">
      <c r="A39" s="1" t="s">
        <v>298</v>
      </c>
      <c r="K39" s="85"/>
      <c r="M39" s="2"/>
      <c r="O39" s="57" t="s">
        <v>322</v>
      </c>
      <c r="P39" s="58"/>
      <c r="Q39" s="58"/>
      <c r="R39" s="58"/>
      <c r="S39" s="58"/>
      <c r="T39" s="58"/>
      <c r="U39" s="58"/>
      <c r="V39" s="58"/>
      <c r="W39" s="58"/>
      <c r="X39" s="58"/>
      <c r="Y39" s="59"/>
      <c r="AA39" s="78"/>
    </row>
    <row r="40" spans="1:28" x14ac:dyDescent="0.3">
      <c r="A40" s="1"/>
      <c r="M40" s="2"/>
      <c r="O40" s="57" t="s">
        <v>323</v>
      </c>
      <c r="P40" s="58"/>
      <c r="Q40" s="58"/>
      <c r="R40" s="58"/>
      <c r="S40" s="58"/>
      <c r="T40" s="58"/>
      <c r="U40" s="58"/>
      <c r="V40" s="58"/>
      <c r="W40" s="58"/>
      <c r="X40" s="58"/>
      <c r="Y40" s="59"/>
      <c r="AA40" s="78"/>
    </row>
    <row r="41" spans="1:28" x14ac:dyDescent="0.3">
      <c r="O41" s="79" t="s">
        <v>324</v>
      </c>
      <c r="P41" s="58"/>
      <c r="Q41" s="58"/>
      <c r="R41" s="58"/>
      <c r="S41" s="58"/>
      <c r="T41" s="58"/>
      <c r="U41" s="58"/>
      <c r="V41" s="58"/>
      <c r="W41" s="58"/>
      <c r="X41" s="58"/>
      <c r="Y41" s="59"/>
    </row>
    <row r="42" spans="1:28" s="81" customFormat="1" ht="13.8" thickBot="1" x14ac:dyDescent="0.35">
      <c r="O42" s="146" t="s">
        <v>579</v>
      </c>
      <c r="P42" s="147"/>
      <c r="Q42" s="147"/>
      <c r="R42" s="147"/>
      <c r="S42" s="147"/>
      <c r="T42" s="147"/>
      <c r="U42" s="147"/>
      <c r="V42" s="147"/>
      <c r="W42" s="147"/>
      <c r="X42" s="147"/>
      <c r="Y42" s="148"/>
    </row>
    <row r="43" spans="1:28" ht="13.8" thickTop="1" x14ac:dyDescent="0.3"/>
    <row r="44" spans="1:28" s="10" customFormat="1" x14ac:dyDescent="0.3">
      <c r="A44" s="22" t="s">
        <v>325</v>
      </c>
      <c r="N44" s="11"/>
    </row>
    <row r="45" spans="1:28" ht="13.8" thickBot="1" x14ac:dyDescent="0.35">
      <c r="A45" s="1"/>
      <c r="J45" s="21" t="s">
        <v>278</v>
      </c>
      <c r="N45" s="2"/>
      <c r="AB45" t="s">
        <v>326</v>
      </c>
    </row>
    <row r="46" spans="1:28"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row>
    <row r="47" spans="1:28" x14ac:dyDescent="0.3">
      <c r="A47" t="s">
        <v>329</v>
      </c>
      <c r="K47" s="7"/>
      <c r="M47" s="67" t="s">
        <v>491</v>
      </c>
      <c r="N47" s="61"/>
      <c r="O47" s="62"/>
      <c r="Q47" s="34"/>
      <c r="R47" s="15"/>
      <c r="S47" t="s">
        <v>330</v>
      </c>
      <c r="U47" s="16"/>
      <c r="AA47">
        <f>IF(K47="nooit",1,IF(K47="incidenteel",2,IF(K47="regelmatig",3,IF(K47="vaak",4,IF(K47="doorspoelen",5,0)))))</f>
        <v>0</v>
      </c>
      <c r="AB47" t="s">
        <v>331</v>
      </c>
    </row>
    <row r="48" spans="1:28" x14ac:dyDescent="0.3">
      <c r="A48" t="s">
        <v>332</v>
      </c>
      <c r="K48" s="7"/>
      <c r="R48" s="17"/>
      <c r="S48" t="s">
        <v>333</v>
      </c>
      <c r="U48" s="16"/>
      <c r="AA48">
        <f>IF(K48="neerslag",1,IF(K48="grondwater",2,IF(K48="inlaatwater",3,0)))</f>
        <v>0</v>
      </c>
      <c r="AB48" t="s">
        <v>334</v>
      </c>
    </row>
    <row r="49" spans="1:28" ht="13.8" thickBot="1" x14ac:dyDescent="0.35">
      <c r="N49" s="2"/>
      <c r="R49" s="18"/>
      <c r="S49" s="19" t="s">
        <v>335</v>
      </c>
      <c r="T49" s="19"/>
      <c r="U49" s="20"/>
      <c r="AB49" t="s">
        <v>336</v>
      </c>
    </row>
    <row r="50" spans="1:28" ht="13.8" thickBot="1" x14ac:dyDescent="0.35">
      <c r="N50" s="2" t="s">
        <v>337</v>
      </c>
      <c r="AB50" t="s">
        <v>338</v>
      </c>
    </row>
    <row r="51" spans="1:28" ht="13.8" thickBot="1" x14ac:dyDescent="0.35">
      <c r="N51" s="9"/>
      <c r="AA51">
        <f>IF(OR(OR(AA48=2,AA48=1),OR(AA47=1,AA47=2,AA47=3)),3,IF(OR(AA48=3,OR(AA47=5,AA47=4)),2,0))</f>
        <v>0</v>
      </c>
    </row>
    <row r="53" spans="1:28" s="10" customFormat="1" x14ac:dyDescent="0.3">
      <c r="A53" s="22" t="s">
        <v>339</v>
      </c>
    </row>
    <row r="54" spans="1:28" x14ac:dyDescent="0.3">
      <c r="A54" s="1"/>
      <c r="J54" s="21" t="s">
        <v>278</v>
      </c>
    </row>
    <row r="55" spans="1:28" x14ac:dyDescent="0.3">
      <c r="A55" t="s">
        <v>340</v>
      </c>
      <c r="K55" s="7" t="s">
        <v>396</v>
      </c>
    </row>
    <row r="56" spans="1:28" ht="13.8" thickBot="1" x14ac:dyDescent="0.35">
      <c r="L56" s="78" t="s">
        <v>628</v>
      </c>
      <c r="N56" s="2" t="s">
        <v>341</v>
      </c>
      <c r="P56" s="2"/>
    </row>
    <row r="57" spans="1:28" ht="13.8" thickBot="1" x14ac:dyDescent="0.35">
      <c r="A57" t="s">
        <v>342</v>
      </c>
      <c r="J57" t="s">
        <v>392</v>
      </c>
      <c r="K57" t="s">
        <v>393</v>
      </c>
      <c r="L57" t="s">
        <v>536</v>
      </c>
      <c r="M57" t="s">
        <v>537</v>
      </c>
      <c r="N57" s="2" t="s">
        <v>345</v>
      </c>
      <c r="P57" s="2" t="s">
        <v>346</v>
      </c>
      <c r="R57" s="12" t="s">
        <v>209</v>
      </c>
      <c r="S57" s="13"/>
      <c r="T57" s="13"/>
      <c r="U57" s="14"/>
      <c r="AA57" t="s">
        <v>345</v>
      </c>
      <c r="AB57" t="s">
        <v>346</v>
      </c>
    </row>
    <row r="58" spans="1:28" x14ac:dyDescent="0.3">
      <c r="B58" t="s">
        <v>347</v>
      </c>
      <c r="J58" s="7"/>
      <c r="K58" s="7"/>
      <c r="M58">
        <v>0.11</v>
      </c>
      <c r="N58" s="5"/>
      <c r="P58" s="10" t="str">
        <f>IF(AB58=0,"",IF(AB58=1,"voldoet niet",IF(AB58=2,"voldoet")))</f>
        <v/>
      </c>
      <c r="R58" s="15"/>
      <c r="S58" t="s">
        <v>330</v>
      </c>
      <c r="U58" s="16"/>
      <c r="AA58">
        <f>IF(OR(K58="",J58=""),0,IF(J58&lt;=K58,2,1))</f>
        <v>0</v>
      </c>
      <c r="AB58">
        <f>IF(OR(M58="",J58=""),0,IF(J58&lt;M58,2,1))</f>
        <v>0</v>
      </c>
    </row>
    <row r="59" spans="1:28" ht="13.8" thickBot="1" x14ac:dyDescent="0.35">
      <c r="B59" t="s">
        <v>348</v>
      </c>
      <c r="J59" s="7"/>
      <c r="K59" s="7"/>
      <c r="M59">
        <v>2.2999999999999998</v>
      </c>
      <c r="N59" s="6"/>
      <c r="P59" s="10" t="str">
        <f>IF(AB59=0,"",IF(AB59=1,"voldoet niet",IF(AB59=2,"voldoet")))</f>
        <v/>
      </c>
      <c r="R59" s="47"/>
      <c r="S59" s="19" t="s">
        <v>333</v>
      </c>
      <c r="T59" s="19"/>
      <c r="U59" s="20"/>
      <c r="AA59">
        <f>IF(OR(K59="",J59=""),0,IF(J59&lt;=K59,2,1))</f>
        <v>0</v>
      </c>
      <c r="AB59">
        <f>IF(OR(M59="",J59=""),0,IF(J59&lt;M59,2,1))</f>
        <v>0</v>
      </c>
    </row>
    <row r="61" spans="1:28" ht="13.8" thickBot="1" x14ac:dyDescent="0.35">
      <c r="A61" t="s">
        <v>349</v>
      </c>
      <c r="R61" s="54" t="s">
        <v>350</v>
      </c>
      <c r="S61" s="55"/>
      <c r="T61" s="55"/>
      <c r="U61" s="55"/>
      <c r="V61" s="55"/>
      <c r="W61" s="55"/>
      <c r="X61" s="55"/>
      <c r="Y61" s="55"/>
      <c r="Z61" s="56"/>
    </row>
    <row r="62" spans="1:28" x14ac:dyDescent="0.3">
      <c r="B62" t="s">
        <v>351</v>
      </c>
      <c r="J62" s="7"/>
      <c r="K62" s="7"/>
      <c r="L62">
        <v>5</v>
      </c>
      <c r="M62">
        <v>20</v>
      </c>
      <c r="N62" s="5"/>
      <c r="R62" s="57" t="s">
        <v>567</v>
      </c>
      <c r="S62" s="58"/>
      <c r="T62" s="58"/>
      <c r="U62" s="58"/>
      <c r="V62" s="58"/>
      <c r="W62" s="58"/>
      <c r="X62" s="58"/>
      <c r="Y62" s="58"/>
      <c r="Z62" s="59"/>
      <c r="AA62">
        <f>IF(OR(K62="",J62=""),0,IF(OR(AND(K62&gt;=L62,K62&lt;=M62,J62&gt;=L62,J62&lt;=M62),AND(K62&lt;=L62,J62&lt;=L62),AND(K62&gt;=M62,J62&gt;=M62)),2,1))</f>
        <v>0</v>
      </c>
    </row>
    <row r="63" spans="1:28" x14ac:dyDescent="0.3">
      <c r="B63" t="s">
        <v>352</v>
      </c>
      <c r="J63" s="7"/>
      <c r="K63" s="7"/>
      <c r="L63">
        <f>IF(K55="R12",4.5,IF(OR(K55="R5",K55="R10",K55="nvt"),5.5,""))</f>
        <v>5.5</v>
      </c>
      <c r="M63">
        <f>IF(K55="R12",6.5,IF(OR(K55="R5",K55="R10",K55="nvt"),8.5,""))</f>
        <v>8.5</v>
      </c>
      <c r="N63" s="8"/>
      <c r="P63" s="10" t="str">
        <f t="shared" ref="P63" si="1">IF(AB63=0,"",IF(AB63=1,"voldoet niet",IF(AB63=2,"voldoet")))</f>
        <v/>
      </c>
      <c r="R63" s="57" t="s">
        <v>614</v>
      </c>
      <c r="S63" s="58"/>
      <c r="T63" s="58"/>
      <c r="U63" s="58"/>
      <c r="V63" s="58"/>
      <c r="W63" s="58"/>
      <c r="X63" s="58"/>
      <c r="Y63" s="58"/>
      <c r="Z63" s="59"/>
      <c r="AA63">
        <f>IF(OR(K63="",J63=""),0,IF(OR(AND(K63&gt;=L63,K63&lt;=M63,J63&gt;=L63,J63&lt;=M63),AND(K63&lt;=L63,J63&lt;=L63),AND(K63&gt;=M63,J63&gt;=M63)),2,1))</f>
        <v>0</v>
      </c>
      <c r="AB63">
        <f>IF(OR(L63="",J63=""),0,IF(AND(J63&gt;L63,J63&lt;M63),2,1))</f>
        <v>0</v>
      </c>
    </row>
    <row r="64" spans="1:28" x14ac:dyDescent="0.3">
      <c r="B64" s="66" t="s">
        <v>354</v>
      </c>
      <c r="C64" s="66"/>
      <c r="D64" s="66"/>
      <c r="E64" s="66"/>
      <c r="F64" s="66"/>
      <c r="G64" s="66"/>
      <c r="H64" s="66"/>
      <c r="I64" s="66"/>
      <c r="J64" s="40"/>
      <c r="K64" s="40"/>
      <c r="L64" s="66"/>
      <c r="M64" s="66">
        <v>30</v>
      </c>
      <c r="N64" s="8"/>
      <c r="R64" s="57" t="s">
        <v>353</v>
      </c>
      <c r="S64" s="58"/>
      <c r="T64" s="58"/>
      <c r="U64" s="58"/>
      <c r="V64" s="58"/>
      <c r="W64" s="58"/>
      <c r="X64" s="58"/>
      <c r="Y64" s="58"/>
      <c r="Z64" s="59"/>
      <c r="AA64">
        <f>IF(OR(K64="",J64=""),0,IF(OR(AND(K64&gt;=L64,K64&lt;=M64,J64&gt;=L64,J64&lt;=M64),AND(K64&lt;=L64,J64&lt;=L64),AND(K64&gt;=M64,J64&gt;=M64)),2,1))</f>
        <v>0</v>
      </c>
    </row>
    <row r="65" spans="1:28" x14ac:dyDescent="0.3">
      <c r="B65" s="66" t="s">
        <v>356</v>
      </c>
      <c r="C65" s="66"/>
      <c r="D65" s="66"/>
      <c r="E65" s="66"/>
      <c r="F65" s="66"/>
      <c r="G65" s="66"/>
      <c r="H65" s="66"/>
      <c r="I65" s="66"/>
      <c r="J65" s="40"/>
      <c r="K65" s="40"/>
      <c r="L65" s="66">
        <v>5</v>
      </c>
      <c r="M65" s="66">
        <v>20</v>
      </c>
      <c r="N65" s="8"/>
      <c r="R65" s="57" t="s">
        <v>355</v>
      </c>
      <c r="S65" s="58"/>
      <c r="T65" s="58"/>
      <c r="U65" s="58"/>
      <c r="V65" s="58"/>
      <c r="W65" s="58"/>
      <c r="X65" s="58"/>
      <c r="Y65" s="58"/>
      <c r="Z65" s="59"/>
      <c r="AA65">
        <f>IF(OR(K65="",J65=""),0,IF(OR(AND(K65&gt;=L65,K65&lt;=M65,J65&gt;=L65,J65&lt;=M65),AND(K65&lt;=L65,J65&lt;=L65),AND(K65&gt;=M65,J65&gt;=M65)),2,1))</f>
        <v>0</v>
      </c>
    </row>
    <row r="66" spans="1:28" ht="13.8" thickBot="1" x14ac:dyDescent="0.35">
      <c r="A66" s="1"/>
      <c r="B66" s="66" t="s">
        <v>358</v>
      </c>
      <c r="C66" s="66"/>
      <c r="D66" s="66"/>
      <c r="E66" s="66"/>
      <c r="F66" s="66"/>
      <c r="G66" s="66"/>
      <c r="H66" s="66"/>
      <c r="I66" s="66"/>
      <c r="J66" s="40"/>
      <c r="K66" s="40"/>
      <c r="L66" s="66">
        <v>1</v>
      </c>
      <c r="M66" s="66">
        <v>8</v>
      </c>
      <c r="N66" s="6"/>
      <c r="R66" s="57" t="s">
        <v>357</v>
      </c>
      <c r="S66" s="58"/>
      <c r="T66" s="58"/>
      <c r="U66" s="58"/>
      <c r="V66" s="58"/>
      <c r="W66" s="58"/>
      <c r="X66" s="58"/>
      <c r="Y66" s="58"/>
      <c r="Z66" s="59"/>
      <c r="AA66">
        <f>IF(OR(K66="",J66=""),0,IF(OR(AND(K66&gt;=L66,K66&lt;=M66,J66&gt;=L66,J66&lt;=M66),AND(K66&lt;=L66,J66&lt;=L66),AND(K66&gt;=M66,J66&gt;=M66)),2,1))</f>
        <v>0</v>
      </c>
    </row>
    <row r="67" spans="1:28" x14ac:dyDescent="0.3">
      <c r="A67" s="1"/>
      <c r="R67" s="57" t="s">
        <v>580</v>
      </c>
      <c r="S67" s="58"/>
      <c r="T67" s="58"/>
      <c r="U67" s="58"/>
      <c r="V67" s="58"/>
      <c r="W67" s="58"/>
      <c r="X67" s="58"/>
      <c r="Y67" s="58"/>
      <c r="Z67" s="59"/>
    </row>
    <row r="68" spans="1:28" ht="13.8" thickBot="1" x14ac:dyDescent="0.35">
      <c r="A68" t="s">
        <v>359</v>
      </c>
      <c r="R68" s="57" t="s">
        <v>581</v>
      </c>
      <c r="S68" s="58"/>
      <c r="T68" s="58"/>
      <c r="U68" s="58"/>
      <c r="V68" s="58"/>
      <c r="W68" s="58"/>
      <c r="X68" s="58"/>
      <c r="Y68" s="58"/>
      <c r="Z68" s="59"/>
    </row>
    <row r="69" spans="1:28" x14ac:dyDescent="0.3">
      <c r="B69" t="s">
        <v>360</v>
      </c>
      <c r="J69" s="7"/>
      <c r="K69" s="7"/>
      <c r="M69">
        <v>19</v>
      </c>
      <c r="N69" s="5"/>
      <c r="P69" s="10" t="str">
        <f t="shared" ref="P69:P78" si="2">IF(AB69=0,"",IF(AB69=1,"voldoet niet",IF(AB69=2,"voldoet")))</f>
        <v/>
      </c>
      <c r="R69" s="57" t="s">
        <v>624</v>
      </c>
      <c r="S69" s="58"/>
      <c r="T69" s="58"/>
      <c r="U69" s="58"/>
      <c r="V69" s="58"/>
      <c r="W69" s="58"/>
      <c r="X69" s="58"/>
      <c r="Y69" s="58"/>
      <c r="Z69" s="59"/>
      <c r="AA69">
        <f>IF(OR(K69="",J69=""),0,IF(J69&lt;=K69,2,1))</f>
        <v>0</v>
      </c>
      <c r="AB69">
        <f>IF(OR(M69="",J69=""),0,IF(J69&lt;M69,2,1))</f>
        <v>0</v>
      </c>
    </row>
    <row r="70" spans="1:28" x14ac:dyDescent="0.3">
      <c r="B70" t="s">
        <v>361</v>
      </c>
      <c r="J70" s="7"/>
      <c r="K70" s="7"/>
      <c r="M70">
        <v>6</v>
      </c>
      <c r="N70" s="8"/>
      <c r="P70" s="10" t="str">
        <f t="shared" si="2"/>
        <v/>
      </c>
      <c r="R70" s="57" t="s">
        <v>625</v>
      </c>
      <c r="S70" s="58"/>
      <c r="T70" s="58"/>
      <c r="U70" s="58"/>
      <c r="V70" s="58"/>
      <c r="W70" s="58"/>
      <c r="X70" s="58"/>
      <c r="Y70" s="58"/>
      <c r="Z70" s="59"/>
      <c r="AA70">
        <f>IF(OR(K70="",J70=""),0,IF(J70&lt;=K70,2,1))</f>
        <v>0</v>
      </c>
      <c r="AB70">
        <f>IF(OR(M70="",J70=""),0,IF(J70&lt;M70,2,1))</f>
        <v>0</v>
      </c>
    </row>
    <row r="71" spans="1:28" ht="13.8" thickBot="1" x14ac:dyDescent="0.35">
      <c r="B71" t="s">
        <v>362</v>
      </c>
      <c r="J71" s="7"/>
      <c r="K71" s="7"/>
      <c r="M71">
        <v>150</v>
      </c>
      <c r="N71" s="6"/>
      <c r="P71" s="10"/>
      <c r="R71" s="67" t="s">
        <v>615</v>
      </c>
      <c r="S71" s="61"/>
      <c r="T71" s="61"/>
      <c r="U71" s="61"/>
      <c r="V71" s="61"/>
      <c r="W71" s="61"/>
      <c r="X71" s="61"/>
      <c r="Y71" s="61"/>
      <c r="Z71" s="62"/>
      <c r="AA71">
        <f>IF(OR(K71="",J71=""),0,IF(J71&lt;=K71,2,1))</f>
        <v>0</v>
      </c>
      <c r="AB71">
        <f>IF(OR(M71="",J71=""),0,IF(J71&lt;M71,2,1))</f>
        <v>0</v>
      </c>
    </row>
    <row r="73" spans="1:28" ht="13.8" thickBot="1" x14ac:dyDescent="0.35">
      <c r="A73" t="s">
        <v>363</v>
      </c>
    </row>
    <row r="74" spans="1:28" x14ac:dyDescent="0.3">
      <c r="B74" t="s">
        <v>364</v>
      </c>
      <c r="J74" s="7"/>
      <c r="K74" s="7"/>
      <c r="M74">
        <f>IF(K55="R12",23,IF(OR(K55="R5",K55="R10",K55="nvt"),25,""))</f>
        <v>25</v>
      </c>
      <c r="N74" s="5"/>
      <c r="P74" s="10" t="str">
        <f t="shared" si="2"/>
        <v/>
      </c>
      <c r="AA74">
        <f>IF(OR(K74="",J74=""),0,IF(J74&lt;=K74,2,1))</f>
        <v>0</v>
      </c>
      <c r="AB74">
        <f>IF(OR(M74="",J74=""),0,IF(J74&lt;M74,2,1))</f>
        <v>0</v>
      </c>
    </row>
    <row r="75" spans="1:28" ht="13.8" thickBot="1" x14ac:dyDescent="0.35">
      <c r="B75" t="s">
        <v>365</v>
      </c>
      <c r="J75" s="7"/>
      <c r="K75" s="7"/>
      <c r="M75">
        <v>5</v>
      </c>
      <c r="N75" s="6"/>
      <c r="P75" s="10" t="str">
        <f t="shared" si="2"/>
        <v/>
      </c>
      <c r="AA75">
        <f>IF(OR(K75="",J75=""),0,IF(J75&lt;=K75,2,1))</f>
        <v>0</v>
      </c>
      <c r="AB75">
        <f>IF(OR(M75="",J75=""),0,IF(J75&lt;M75,2,1))</f>
        <v>0</v>
      </c>
    </row>
    <row r="77" spans="1:28" x14ac:dyDescent="0.3">
      <c r="A77" t="s">
        <v>366</v>
      </c>
    </row>
    <row r="78" spans="1:28" x14ac:dyDescent="0.3">
      <c r="B78" t="s">
        <v>367</v>
      </c>
      <c r="J78" s="7"/>
      <c r="K78" t="s">
        <v>98</v>
      </c>
      <c r="L78" t="s">
        <v>98</v>
      </c>
      <c r="P78" s="10" t="str">
        <f t="shared" si="2"/>
        <v/>
      </c>
      <c r="AB78">
        <f>IF(J78="",0,IF(J78="ja",1,2))</f>
        <v>0</v>
      </c>
    </row>
    <row r="79" spans="1:28" x14ac:dyDescent="0.3">
      <c r="B79" s="2" t="s">
        <v>368</v>
      </c>
    </row>
    <row r="80" spans="1:28" ht="13.8" thickBot="1" x14ac:dyDescent="0.35">
      <c r="A80" t="s">
        <v>369</v>
      </c>
    </row>
    <row r="81" spans="1:28" ht="13.8" thickBot="1" x14ac:dyDescent="0.35">
      <c r="B81" t="s">
        <v>370</v>
      </c>
      <c r="J81" s="7"/>
      <c r="K81" t="s">
        <v>98</v>
      </c>
      <c r="L81" t="s">
        <v>98</v>
      </c>
      <c r="N81" s="9"/>
      <c r="AB81">
        <f t="shared" ref="AB81:AB92" si="3">IF(J81="",0,IF(J81="ja",1,2))</f>
        <v>0</v>
      </c>
    </row>
    <row r="82" spans="1:28" x14ac:dyDescent="0.3">
      <c r="B82" s="2" t="s">
        <v>371</v>
      </c>
    </row>
    <row r="83" spans="1:28" ht="13.8" thickBot="1" x14ac:dyDescent="0.35">
      <c r="A83" t="s">
        <v>372</v>
      </c>
    </row>
    <row r="84" spans="1:28" x14ac:dyDescent="0.3">
      <c r="B84" t="s">
        <v>373</v>
      </c>
      <c r="J84" s="7"/>
      <c r="K84" t="s">
        <v>98</v>
      </c>
      <c r="L84" t="s">
        <v>98</v>
      </c>
      <c r="N84" s="5"/>
      <c r="AB84">
        <f t="shared" ref="AB84:AB85" si="4">IF(J84="",0,IF(J84="ja",1,2))</f>
        <v>0</v>
      </c>
    </row>
    <row r="85" spans="1:28" ht="13.8" thickBot="1" x14ac:dyDescent="0.35">
      <c r="B85" t="s">
        <v>374</v>
      </c>
      <c r="J85" s="7"/>
      <c r="K85" t="s">
        <v>98</v>
      </c>
      <c r="L85" t="s">
        <v>98</v>
      </c>
      <c r="N85" s="6"/>
      <c r="AB85">
        <f t="shared" si="4"/>
        <v>0</v>
      </c>
    </row>
    <row r="86" spans="1:28" x14ac:dyDescent="0.3">
      <c r="A86" s="39"/>
      <c r="C86" t="s">
        <v>375</v>
      </c>
    </row>
    <row r="87" spans="1:28" ht="13.8" thickBot="1" x14ac:dyDescent="0.35">
      <c r="A87" s="66" t="s">
        <v>376</v>
      </c>
      <c r="B87" s="143"/>
    </row>
    <row r="88" spans="1:28" x14ac:dyDescent="0.3">
      <c r="A88" s="66"/>
      <c r="B88" s="66" t="s">
        <v>377</v>
      </c>
      <c r="C88" s="66"/>
      <c r="J88" s="40"/>
      <c r="K88" s="7"/>
      <c r="N88" s="5"/>
      <c r="R88" s="54" t="s">
        <v>546</v>
      </c>
      <c r="S88" s="55"/>
      <c r="T88" s="55"/>
      <c r="U88" s="55"/>
      <c r="V88" s="55"/>
      <c r="W88" s="55"/>
      <c r="X88" s="55"/>
      <c r="Y88" s="55"/>
      <c r="Z88" s="56"/>
      <c r="AB88">
        <f>IF(OR(J88="",K88=""),0,IF(J88&lt;K88,2,1))</f>
        <v>0</v>
      </c>
    </row>
    <row r="89" spans="1:28" x14ac:dyDescent="0.3">
      <c r="A89" s="66"/>
      <c r="B89" s="66" t="s">
        <v>378</v>
      </c>
      <c r="J89" s="40"/>
      <c r="K89" s="7"/>
      <c r="L89" s="66"/>
      <c r="M89" s="66">
        <v>100</v>
      </c>
      <c r="N89" s="8"/>
      <c r="R89" s="57" t="s">
        <v>547</v>
      </c>
      <c r="S89" s="58"/>
      <c r="T89" s="58"/>
      <c r="U89" s="58"/>
      <c r="V89" s="58"/>
      <c r="W89" s="58"/>
      <c r="X89" s="58"/>
      <c r="Y89" s="58"/>
      <c r="Z89" s="59"/>
      <c r="AA89">
        <f>IF(OR(K89="",J89=""),0,IF(OR(AND(K89&gt;=L89,K89&lt;=M89,J89&gt;=L89,J89&lt;=M89),AND(K89&lt;=L89,J89&lt;=L89),AND(K89&gt;=M89,J89&gt;=M89)),2,1))</f>
        <v>0</v>
      </c>
    </row>
    <row r="90" spans="1:28" x14ac:dyDescent="0.3">
      <c r="A90" s="66"/>
      <c r="B90" s="66" t="s">
        <v>379</v>
      </c>
      <c r="J90" s="7"/>
      <c r="N90" s="8"/>
      <c r="R90" s="57" t="s">
        <v>548</v>
      </c>
      <c r="S90" s="58"/>
      <c r="T90" s="58"/>
      <c r="U90" s="58"/>
      <c r="V90" s="58"/>
      <c r="W90" s="58"/>
      <c r="X90" s="58"/>
      <c r="Y90" s="58"/>
      <c r="Z90" s="59"/>
      <c r="AB90">
        <f>IF(J90="",0,IF(J90="ja",1,2))</f>
        <v>0</v>
      </c>
    </row>
    <row r="91" spans="1:28" x14ac:dyDescent="0.3">
      <c r="A91" s="66"/>
      <c r="B91" s="66" t="s">
        <v>380</v>
      </c>
      <c r="J91" s="7"/>
      <c r="N91" s="8"/>
      <c r="R91" s="57" t="s">
        <v>549</v>
      </c>
      <c r="S91" s="58"/>
      <c r="T91" s="58"/>
      <c r="U91" s="58"/>
      <c r="V91" s="58"/>
      <c r="W91" s="58"/>
      <c r="X91" s="58"/>
      <c r="Y91" s="58"/>
      <c r="Z91" s="59"/>
      <c r="AB91">
        <f>IF(J91="",0,IF(J91="ja",1,2))</f>
        <v>0</v>
      </c>
    </row>
    <row r="92" spans="1:28" ht="13.8" thickBot="1" x14ac:dyDescent="0.35">
      <c r="A92" s="66"/>
      <c r="B92" s="66" t="s">
        <v>381</v>
      </c>
      <c r="J92" s="7"/>
      <c r="N92" s="6"/>
      <c r="R92" s="57" t="s">
        <v>550</v>
      </c>
      <c r="S92" s="58"/>
      <c r="T92" s="58"/>
      <c r="U92" s="58"/>
      <c r="V92" s="58"/>
      <c r="W92" s="58"/>
      <c r="X92" s="58"/>
      <c r="Y92" s="58"/>
      <c r="Z92" s="59"/>
      <c r="AB92">
        <f t="shared" si="3"/>
        <v>0</v>
      </c>
    </row>
    <row r="93" spans="1:28" x14ac:dyDescent="0.3">
      <c r="B93" s="23"/>
      <c r="R93" s="67" t="s">
        <v>583</v>
      </c>
      <c r="S93" s="61"/>
      <c r="T93" s="61"/>
      <c r="U93" s="61"/>
      <c r="V93" s="61"/>
      <c r="W93" s="61"/>
      <c r="X93" s="61"/>
      <c r="Y93" s="61"/>
      <c r="Z93" s="62"/>
    </row>
    <row r="95" spans="1:28" s="25" customFormat="1" ht="13.8" thickBot="1" x14ac:dyDescent="0.35">
      <c r="A95" s="24" t="s">
        <v>62</v>
      </c>
      <c r="O95" s="26"/>
      <c r="AA95" s="27"/>
    </row>
    <row r="96" spans="1:28" x14ac:dyDescent="0.3">
      <c r="A96" s="1" t="s">
        <v>325</v>
      </c>
      <c r="N96" s="5" t="str">
        <f>IF(AA51=1,"Niet inlaten",IF(AA51=2,"Inlaat is geen probleem",IF(AA51=3,"Aandachtspunt","")))</f>
        <v/>
      </c>
      <c r="Q96" s="12" t="s">
        <v>209</v>
      </c>
      <c r="R96" s="13"/>
      <c r="S96" s="13"/>
      <c r="T96" s="14"/>
      <c r="V96" s="54" t="s">
        <v>382</v>
      </c>
      <c r="W96" s="55"/>
      <c r="X96" s="55"/>
      <c r="Y96" s="55"/>
      <c r="Z96" s="56"/>
      <c r="AB96" t="s">
        <v>330</v>
      </c>
    </row>
    <row r="97" spans="1:28" ht="13.8" thickBot="1" x14ac:dyDescent="0.35">
      <c r="A97" s="1" t="s">
        <v>339</v>
      </c>
      <c r="N97" s="85"/>
      <c r="Q97" s="15"/>
      <c r="R97" t="s">
        <v>330</v>
      </c>
      <c r="T97" s="16"/>
      <c r="V97" s="57" t="s">
        <v>383</v>
      </c>
      <c r="W97" s="58"/>
      <c r="X97" s="58"/>
      <c r="Y97" s="58"/>
      <c r="Z97" s="59"/>
      <c r="AB97" t="s">
        <v>333</v>
      </c>
    </row>
    <row r="98" spans="1:28" x14ac:dyDescent="0.3">
      <c r="A98" s="1"/>
      <c r="Q98" s="17"/>
      <c r="R98" t="s">
        <v>333</v>
      </c>
      <c r="T98" s="16"/>
      <c r="V98" s="57" t="s">
        <v>384</v>
      </c>
      <c r="W98" s="58"/>
      <c r="X98" s="58"/>
      <c r="Y98" s="58"/>
      <c r="Z98" s="59"/>
    </row>
    <row r="99" spans="1:28" ht="13.8" thickBot="1" x14ac:dyDescent="0.35">
      <c r="A99" s="1"/>
      <c r="Q99" s="18"/>
      <c r="R99" s="19" t="s">
        <v>335</v>
      </c>
      <c r="S99" s="19"/>
      <c r="T99" s="20"/>
      <c r="V99" s="57" t="s">
        <v>559</v>
      </c>
      <c r="W99" s="58"/>
      <c r="X99" s="58"/>
      <c r="Y99" s="58"/>
      <c r="Z99" s="59"/>
    </row>
    <row r="100" spans="1:28" s="81" customFormat="1" ht="13.8" thickBot="1" x14ac:dyDescent="0.35">
      <c r="A100" s="82"/>
      <c r="V100" s="146" t="s">
        <v>584</v>
      </c>
      <c r="W100" s="147"/>
      <c r="X100" s="147"/>
      <c r="Y100" s="147"/>
      <c r="Z100" s="148"/>
    </row>
    <row r="101" spans="1:28" ht="13.8" thickTop="1" x14ac:dyDescent="0.3">
      <c r="A101" s="1"/>
    </row>
    <row r="102" spans="1:28" s="25" customFormat="1" ht="13.8" thickBot="1" x14ac:dyDescent="0.35">
      <c r="A102" s="24" t="s">
        <v>63</v>
      </c>
      <c r="O102" s="26"/>
      <c r="AA102" s="27"/>
    </row>
    <row r="103" spans="1:28" ht="13.8" thickBot="1" x14ac:dyDescent="0.35">
      <c r="A103" t="s">
        <v>477</v>
      </c>
      <c r="N103" s="89"/>
      <c r="U103" s="54" t="s">
        <v>385</v>
      </c>
      <c r="V103" s="55"/>
      <c r="W103" s="55"/>
      <c r="X103" s="55"/>
      <c r="Y103" s="55"/>
      <c r="Z103" s="56"/>
      <c r="AB103" t="s">
        <v>263</v>
      </c>
    </row>
    <row r="104" spans="1:28" x14ac:dyDescent="0.3">
      <c r="U104" s="57" t="s">
        <v>386</v>
      </c>
      <c r="V104" s="58"/>
      <c r="W104" s="58"/>
      <c r="X104" s="58"/>
      <c r="Y104" s="58"/>
      <c r="Z104" s="59"/>
      <c r="AB104" t="s">
        <v>265</v>
      </c>
    </row>
    <row r="105" spans="1:28" x14ac:dyDescent="0.3">
      <c r="U105" s="57" t="s">
        <v>588</v>
      </c>
      <c r="V105" s="58"/>
      <c r="W105" s="58"/>
      <c r="X105" s="58"/>
      <c r="Y105" s="58"/>
      <c r="Z105" s="59"/>
      <c r="AB105" t="s">
        <v>268</v>
      </c>
    </row>
    <row r="106" spans="1:28" x14ac:dyDescent="0.3">
      <c r="U106" s="57" t="s">
        <v>589</v>
      </c>
      <c r="V106" s="58"/>
      <c r="W106" s="58"/>
      <c r="X106" s="58"/>
      <c r="Y106" s="58"/>
      <c r="Z106" s="59"/>
      <c r="AB106" t="s">
        <v>270</v>
      </c>
    </row>
    <row r="107" spans="1:28" x14ac:dyDescent="0.3">
      <c r="U107" s="80" t="s">
        <v>590</v>
      </c>
      <c r="V107" s="61"/>
      <c r="W107" s="61"/>
      <c r="X107" s="61"/>
      <c r="Y107" s="61"/>
      <c r="Z107" s="62"/>
    </row>
  </sheetData>
  <phoneticPr fontId="3" type="noConversion"/>
  <conditionalFormatting sqref="K38">
    <cfRule type="expression" dxfId="1362" priority="4">
      <formula>$K$38="Geen reden om in te laten"</formula>
    </cfRule>
    <cfRule type="expression" dxfId="1361" priority="5">
      <formula>$K$38="Mogelijke reden om in te laten"</formula>
    </cfRule>
    <cfRule type="expression" dxfId="1360" priority="6">
      <formula>$K$38="Sterke reden om in te laten"</formula>
    </cfRule>
  </conditionalFormatting>
  <conditionalFormatting sqref="K39">
    <cfRule type="expression" dxfId="1359" priority="1">
      <formula>$K$39="Geen reden om in te laten"</formula>
    </cfRule>
    <cfRule type="expression" dxfId="1358" priority="2">
      <formula>$K$39="Mogelijke reden om in te laten"</formula>
    </cfRule>
    <cfRule type="expression" dxfId="1357" priority="3">
      <formula>$K$39="Sterke reden om in te laten"</formula>
    </cfRule>
  </conditionalFormatting>
  <conditionalFormatting sqref="M6">
    <cfRule type="expression" dxfId="1356" priority="56">
      <formula>$K$6=""</formula>
    </cfRule>
    <cfRule type="expression" dxfId="1355" priority="59">
      <formula>$K$6&gt;=0.6</formula>
    </cfRule>
    <cfRule type="expression" dxfId="1354" priority="60">
      <formula>$K$6&gt;=0.45</formula>
    </cfRule>
    <cfRule type="expression" dxfId="1353" priority="61">
      <formula>$K$6&lt;0.45</formula>
    </cfRule>
  </conditionalFormatting>
  <conditionalFormatting sqref="M7">
    <cfRule type="expression" dxfId="1352" priority="52">
      <formula>$K$7=""</formula>
    </cfRule>
    <cfRule type="expression" dxfId="1351" priority="53">
      <formula>$K$7&gt;=0.6</formula>
    </cfRule>
    <cfRule type="expression" dxfId="1350" priority="54">
      <formula>$K$7&gt;=0.45</formula>
    </cfRule>
    <cfRule type="expression" dxfId="1349" priority="55">
      <formula>$K$7&lt;0.45</formula>
    </cfRule>
  </conditionalFormatting>
  <conditionalFormatting sqref="M8">
    <cfRule type="expression" dxfId="1348" priority="57">
      <formula>$K$8="ja"</formula>
    </cfRule>
    <cfRule type="expression" dxfId="1347" priority="58">
      <formula>$K$8="nee"</formula>
    </cfRule>
  </conditionalFormatting>
  <conditionalFormatting sqref="M11">
    <cfRule type="expression" dxfId="1346" priority="73">
      <formula>$K$11="nee"</formula>
    </cfRule>
    <cfRule type="expression" dxfId="1345" priority="74">
      <formula>$K$11="ja"</formula>
    </cfRule>
  </conditionalFormatting>
  <conditionalFormatting sqref="M12">
    <cfRule type="expression" dxfId="1344" priority="71">
      <formula>$K$12="nee"</formula>
    </cfRule>
    <cfRule type="expression" dxfId="1343" priority="72">
      <formula>$K$12="ja"</formula>
    </cfRule>
  </conditionalFormatting>
  <conditionalFormatting sqref="M13">
    <cfRule type="expression" dxfId="1342" priority="65">
      <formula>$K$13="nee"</formula>
    </cfRule>
    <cfRule type="expression" dxfId="1341" priority="66">
      <formula>$K$13="ja"</formula>
    </cfRule>
  </conditionalFormatting>
  <conditionalFormatting sqref="M14">
    <cfRule type="expression" dxfId="1340" priority="69">
      <formula>$K$14="nee"</formula>
    </cfRule>
    <cfRule type="expression" dxfId="1339" priority="70">
      <formula>$K$14="ja"</formula>
    </cfRule>
  </conditionalFormatting>
  <conditionalFormatting sqref="M15">
    <cfRule type="expression" dxfId="1338" priority="67">
      <formula>$K$15="nee"</formula>
    </cfRule>
    <cfRule type="expression" dxfId="1337" priority="68">
      <formula>$K$15="ja"</formula>
    </cfRule>
  </conditionalFormatting>
  <conditionalFormatting sqref="M18">
    <cfRule type="expression" dxfId="1336" priority="25">
      <formula>$K$18="Droog"</formula>
    </cfRule>
    <cfRule type="expression" dxfId="1335" priority="26">
      <formula>$K$18="Stilstaand"</formula>
    </cfRule>
    <cfRule type="expression" dxfId="1334" priority="27">
      <formula>$K$18="Stromend"</formula>
    </cfRule>
  </conditionalFormatting>
  <conditionalFormatting sqref="M19">
    <cfRule type="expression" dxfId="1333" priority="75">
      <formula>$K$19="ja"</formula>
    </cfRule>
    <cfRule type="expression" dxfId="1332" priority="76">
      <formula>$K$19="nee"</formula>
    </cfRule>
  </conditionalFormatting>
  <conditionalFormatting sqref="M20">
    <cfRule type="expression" dxfId="1331" priority="77">
      <formula>$K$20="nee"</formula>
    </cfRule>
    <cfRule type="expression" dxfId="1330" priority="78">
      <formula>$K$20="ja"</formula>
    </cfRule>
  </conditionalFormatting>
  <conditionalFormatting sqref="N51">
    <cfRule type="expression" dxfId="1329" priority="117">
      <formula>$AA$51=3</formula>
    </cfRule>
    <cfRule type="expression" dxfId="1328" priority="118">
      <formula>$AA$51=2</formula>
    </cfRule>
    <cfRule type="expression" dxfId="1327" priority="119">
      <formula>$AA$51=1</formula>
    </cfRule>
  </conditionalFormatting>
  <conditionalFormatting sqref="N58">
    <cfRule type="expression" dxfId="1326" priority="107">
      <formula>$AA$58=1</formula>
    </cfRule>
    <cfRule type="expression" dxfId="1325" priority="108">
      <formula>$AA$58=2</formula>
    </cfRule>
  </conditionalFormatting>
  <conditionalFormatting sqref="N59">
    <cfRule type="expression" dxfId="1324" priority="105">
      <formula>$AA$59=2</formula>
    </cfRule>
    <cfRule type="expression" dxfId="1323" priority="106">
      <formula>$AA$59=1</formula>
    </cfRule>
  </conditionalFormatting>
  <conditionalFormatting sqref="N62">
    <cfRule type="expression" dxfId="1322" priority="115">
      <formula>$AA$62=2</formula>
    </cfRule>
    <cfRule type="expression" dxfId="1321" priority="116">
      <formula>$AA$62=1</formula>
    </cfRule>
  </conditionalFormatting>
  <conditionalFormatting sqref="N63">
    <cfRule type="expression" dxfId="1320" priority="81">
      <formula>$AA$63=2</formula>
    </cfRule>
    <cfRule type="expression" dxfId="1319" priority="82">
      <formula>$AA$63=1</formula>
    </cfRule>
  </conditionalFormatting>
  <conditionalFormatting sqref="N64">
    <cfRule type="expression" dxfId="1318" priority="113">
      <formula>$AA$64=2</formula>
    </cfRule>
    <cfRule type="expression" dxfId="1317" priority="114">
      <formula>$AA$64=1</formula>
    </cfRule>
  </conditionalFormatting>
  <conditionalFormatting sqref="N65">
    <cfRule type="expression" dxfId="1316" priority="103">
      <formula>$AA$65=2</formula>
    </cfRule>
    <cfRule type="expression" dxfId="1315" priority="104">
      <formula>$AA$65=1</formula>
    </cfRule>
  </conditionalFormatting>
  <conditionalFormatting sqref="N66">
    <cfRule type="expression" dxfId="1314" priority="101">
      <formula>$AA$66=2</formula>
    </cfRule>
    <cfRule type="expression" dxfId="1313" priority="102">
      <formula>$AA$66=1</formula>
    </cfRule>
  </conditionalFormatting>
  <conditionalFormatting sqref="N69">
    <cfRule type="expression" dxfId="1312" priority="99">
      <formula>$AA$69=2</formula>
    </cfRule>
    <cfRule type="expression" dxfId="1311" priority="100">
      <formula>$AA$69=1</formula>
    </cfRule>
  </conditionalFormatting>
  <conditionalFormatting sqref="N70">
    <cfRule type="expression" dxfId="1310" priority="97">
      <formula>$AA$70=2</formula>
    </cfRule>
    <cfRule type="expression" dxfId="1309" priority="98">
      <formula>$AA$70=1</formula>
    </cfRule>
  </conditionalFormatting>
  <conditionalFormatting sqref="N71">
    <cfRule type="expression" dxfId="1308" priority="95">
      <formula>$AA$71=2</formula>
    </cfRule>
    <cfRule type="expression" dxfId="1307" priority="96">
      <formula>$AA$71=1</formula>
    </cfRule>
  </conditionalFormatting>
  <conditionalFormatting sqref="N74">
    <cfRule type="expression" dxfId="1306" priority="93">
      <formula>$AA$74=2</formula>
    </cfRule>
    <cfRule type="expression" dxfId="1305" priority="94">
      <formula>$AA$74=1</formula>
    </cfRule>
  </conditionalFormatting>
  <conditionalFormatting sqref="N75">
    <cfRule type="expression" dxfId="1304" priority="111">
      <formula>$AA$75=2</formula>
    </cfRule>
    <cfRule type="expression" dxfId="1303" priority="112">
      <formula>$AA$75=1</formula>
    </cfRule>
  </conditionalFormatting>
  <conditionalFormatting sqref="N81">
    <cfRule type="expression" dxfId="1302" priority="109">
      <formula>$AB$81=2</formula>
    </cfRule>
    <cfRule type="expression" dxfId="1301" priority="110">
      <formula>$AB$81=1</formula>
    </cfRule>
  </conditionalFormatting>
  <conditionalFormatting sqref="N84">
    <cfRule type="expression" dxfId="1300" priority="33">
      <formula>$AB$84=2</formula>
    </cfRule>
    <cfRule type="expression" dxfId="1299" priority="34">
      <formula>$AB$84=1</formula>
    </cfRule>
  </conditionalFormatting>
  <conditionalFormatting sqref="N85">
    <cfRule type="expression" dxfId="1298" priority="31">
      <formula>$AB$85=2</formula>
    </cfRule>
    <cfRule type="expression" dxfId="1297" priority="32">
      <formula>$AB$85=1</formula>
    </cfRule>
  </conditionalFormatting>
  <conditionalFormatting sqref="N88">
    <cfRule type="expression" dxfId="1296" priority="91">
      <formula>$AB$88=2</formula>
    </cfRule>
    <cfRule type="expression" dxfId="1295" priority="92">
      <formula>$AB$88=1</formula>
    </cfRule>
  </conditionalFormatting>
  <conditionalFormatting sqref="N89">
    <cfRule type="expression" dxfId="1294" priority="79">
      <formula>$AA$89=2</formula>
    </cfRule>
    <cfRule type="expression" dxfId="1293" priority="80">
      <formula>$AA$89=1</formula>
    </cfRule>
  </conditionalFormatting>
  <conditionalFormatting sqref="N90">
    <cfRule type="expression" dxfId="1292" priority="89">
      <formula>$AB$90=2</formula>
    </cfRule>
    <cfRule type="expression" dxfId="1291" priority="90">
      <formula>$AB$90=1</formula>
    </cfRule>
  </conditionalFormatting>
  <conditionalFormatting sqref="N91">
    <cfRule type="expression" dxfId="1290" priority="87">
      <formula>$AB$91=2</formula>
    </cfRule>
    <cfRule type="expression" dxfId="1289" priority="88">
      <formula>$AB$91=1</formula>
    </cfRule>
  </conditionalFormatting>
  <conditionalFormatting sqref="N92">
    <cfRule type="expression" dxfId="1288" priority="85">
      <formula>$AB$92=2</formula>
    </cfRule>
    <cfRule type="expression" dxfId="1287" priority="86">
      <formula>$AB$92=1</formula>
    </cfRule>
  </conditionalFormatting>
  <conditionalFormatting sqref="N96">
    <cfRule type="expression" dxfId="1286" priority="43">
      <formula>$AA$51=1</formula>
    </cfRule>
    <cfRule type="expression" dxfId="1285" priority="44">
      <formula>$AA$51=2</formula>
    </cfRule>
    <cfRule type="expression" dxfId="1284" priority="45">
      <formula>$AA$51=3</formula>
    </cfRule>
  </conditionalFormatting>
  <conditionalFormatting sqref="N97">
    <cfRule type="expression" dxfId="1283" priority="35">
      <formula>$N$97=$AB$97</formula>
    </cfRule>
    <cfRule type="expression" dxfId="1282" priority="36">
      <formula>$N$97=$AB$96</formula>
    </cfRule>
  </conditionalFormatting>
  <conditionalFormatting sqref="N103">
    <cfRule type="expression" dxfId="1281" priority="37">
      <formula>$N$103=$AB$106</formula>
    </cfRule>
    <cfRule type="expression" dxfId="1280" priority="38">
      <formula>$N$103=$AB$105</formula>
    </cfRule>
    <cfRule type="expression" dxfId="1279" priority="39">
      <formula>$N$103=$AB$104</formula>
    </cfRule>
    <cfRule type="expression" dxfId="1278" priority="40">
      <formula>$N$103=$AB$103</formula>
    </cfRule>
  </conditionalFormatting>
  <conditionalFormatting sqref="P58">
    <cfRule type="expression" dxfId="1277" priority="23">
      <formula>$P$58="voldoet"</formula>
    </cfRule>
    <cfRule type="expression" dxfId="1276" priority="24">
      <formula>$P$58="voldoet niet"</formula>
    </cfRule>
  </conditionalFormatting>
  <conditionalFormatting sqref="P59">
    <cfRule type="expression" dxfId="1275" priority="21">
      <formula>$P$59="voldoet"</formula>
    </cfRule>
    <cfRule type="expression" dxfId="1274" priority="22">
      <formula>$P$59="voldoet niet"</formula>
    </cfRule>
  </conditionalFormatting>
  <conditionalFormatting sqref="P63">
    <cfRule type="expression" dxfId="1273" priority="19">
      <formula>$P$63="voldoet niet"</formula>
    </cfRule>
    <cfRule type="expression" dxfId="1272" priority="20">
      <formula>$P$63="voldoet"</formula>
    </cfRule>
  </conditionalFormatting>
  <conditionalFormatting sqref="P69">
    <cfRule type="expression" dxfId="1271" priority="17">
      <formula>$P$69="voldoet niet"</formula>
    </cfRule>
    <cfRule type="expression" dxfId="1270" priority="18">
      <formula>$P$69="voldoet"</formula>
    </cfRule>
  </conditionalFormatting>
  <conditionalFormatting sqref="P70">
    <cfRule type="expression" dxfId="1269" priority="15">
      <formula>$P$70="voldoet niet"</formula>
    </cfRule>
    <cfRule type="expression" dxfId="1268" priority="16">
      <formula>$P$70="voldoet"</formula>
    </cfRule>
  </conditionalFormatting>
  <conditionalFormatting sqref="P71">
    <cfRule type="expression" dxfId="1267" priority="13">
      <formula>$P$71="voldoet niet"</formula>
    </cfRule>
    <cfRule type="expression" dxfId="1266" priority="14">
      <formula>$P$71="voldoet"</formula>
    </cfRule>
  </conditionalFormatting>
  <conditionalFormatting sqref="P74">
    <cfRule type="expression" dxfId="1265" priority="11">
      <formula>$P$74="voldoet niet"</formula>
    </cfRule>
    <cfRule type="expression" dxfId="1264" priority="12">
      <formula>$P$74="voldoet"</formula>
    </cfRule>
  </conditionalFormatting>
  <conditionalFormatting sqref="P75">
    <cfRule type="expression" dxfId="1263" priority="9">
      <formula>$P$75="voldoet niet"</formula>
    </cfRule>
    <cfRule type="expression" dxfId="1262" priority="10">
      <formula>$P$75="voldoet"</formula>
    </cfRule>
  </conditionalFormatting>
  <conditionalFormatting sqref="P78">
    <cfRule type="expression" dxfId="1261" priority="7">
      <formula>$P$78="voldoet niet"</formula>
    </cfRule>
    <cfRule type="expression" dxfId="1260" priority="8">
      <formula>$P$78="voldoet"</formula>
    </cfRule>
  </conditionalFormatting>
  <dataValidations count="12">
    <dataValidation type="list" errorStyle="warning" showErrorMessage="1" sqref="K18" xr:uid="{77D0C314-4103-475A-9215-CE70D9934741}">
      <formula1>$AA$11:$AA$13</formula1>
    </dataValidation>
    <dataValidation type="list" errorStyle="warning" showErrorMessage="1" sqref="K19:K20 K11:K15 K23 K25:K35" xr:uid="{5EDF6D92-595C-459C-8694-C998C635D769}">
      <formula1>$AA$6:$AA$7</formula1>
    </dataValidation>
    <dataValidation errorStyle="warning" showErrorMessage="1" sqref="K36 K6:K8 K41:K43 K24" xr:uid="{8E538D6D-8420-4DFF-A764-C83C954DDEF6}"/>
    <dataValidation type="list" allowBlank="1" showInputMessage="1" showErrorMessage="1" sqref="K55" xr:uid="{05EDE99E-9E07-47DA-B012-9B34275F7522}">
      <formula1>$AA$24:$AA$27</formula1>
    </dataValidation>
    <dataValidation type="list" allowBlank="1" showInputMessage="1" showErrorMessage="1" sqref="J78 J81 J90:J92 J84:J85" xr:uid="{2439130E-CFB3-429E-98F8-C3EA9B1967DC}">
      <formula1>$AA$6:$AA$7</formula1>
    </dataValidation>
    <dataValidation type="list" allowBlank="1" showInputMessage="1" showErrorMessage="1" sqref="K50" xr:uid="{24E8E6A5-792A-47F9-B5E4-0D8E6415F3A8}">
      <formula1>$AA$32:$AA$35</formula1>
    </dataValidation>
    <dataValidation type="list" allowBlank="1" showInputMessage="1" showErrorMessage="1" sqref="K47" xr:uid="{F6EF7453-7E09-41D1-8F40-7559DD8B39D2}">
      <formula1>$AA$18:$AA$22</formula1>
    </dataValidation>
    <dataValidation type="list" allowBlank="1" showInputMessage="1" showErrorMessage="1" sqref="K48" xr:uid="{6E805D39-125F-4FC4-B70E-D942448E7E8A}">
      <formula1>$AA$34:$AA$35</formula1>
    </dataValidation>
    <dataValidation type="list" errorStyle="warning" showErrorMessage="1" sqref="K46" xr:uid="{BD1E9BBA-496F-4D6C-B3ED-09E953D32DEC}">
      <formula1>$AB$45:$AB$50</formula1>
    </dataValidation>
    <dataValidation type="list" allowBlank="1" showInputMessage="1" showErrorMessage="1" sqref="N97" xr:uid="{00F5DD04-F177-4984-B3D4-DD46326EEE26}">
      <formula1>$AB$96:$AB$97</formula1>
    </dataValidation>
    <dataValidation type="list" allowBlank="1" showInputMessage="1" showErrorMessage="1" sqref="N103" xr:uid="{9CAFB333-31D2-41C2-9F00-F2034AA0F4E6}">
      <formula1>$AB$103:$AB$106</formula1>
    </dataValidation>
    <dataValidation type="list" allowBlank="1" showInputMessage="1" showErrorMessage="1" sqref="K38:K39" xr:uid="{420160EA-B3F4-4C24-B71D-309B239B4691}">
      <formula1>$P$12:$P$14</formula1>
    </dataValidation>
  </dataValidations>
  <pageMargins left="0.7" right="0.7" top="0.75" bottom="0.75" header="0.3" footer="0.3"/>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6A25-04DD-453F-9964-A0CEC4EFF64A}">
  <dimension ref="A1:AN107"/>
  <sheetViews>
    <sheetView workbookViewId="0">
      <selection activeCell="G61" sqref="G61"/>
    </sheetView>
  </sheetViews>
  <sheetFormatPr defaultRowHeight="13.2" x14ac:dyDescent="0.3"/>
  <cols>
    <col min="1" max="1" width="37.5" customWidth="1"/>
    <col min="9" max="9" width="11.875" customWidth="1"/>
    <col min="12" max="12" width="10.5" bestFit="1" customWidth="1"/>
    <col min="13" max="13" width="10.875" customWidth="1"/>
    <col min="27" max="28" width="9" hidden="1" customWidth="1"/>
  </cols>
  <sheetData>
    <row r="1" spans="1:40" ht="19.2" x14ac:dyDescent="0.45">
      <c r="A1" s="36" t="s">
        <v>398</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3">
      <c r="A3" s="1"/>
    </row>
    <row r="4" spans="1:40" s="10" customFormat="1" x14ac:dyDescent="0.3">
      <c r="A4" s="22" t="s">
        <v>276</v>
      </c>
    </row>
    <row r="5" spans="1:40" ht="13.8" thickBot="1" x14ac:dyDescent="0.35">
      <c r="A5" s="45" t="s">
        <v>277</v>
      </c>
      <c r="J5" s="21" t="s">
        <v>278</v>
      </c>
      <c r="M5" s="2" t="s">
        <v>279</v>
      </c>
    </row>
    <row r="6" spans="1:40" x14ac:dyDescent="0.3">
      <c r="A6" t="s">
        <v>399</v>
      </c>
      <c r="K6" s="4"/>
      <c r="M6" s="37"/>
      <c r="O6" s="54" t="s">
        <v>281</v>
      </c>
      <c r="P6" s="55"/>
      <c r="Q6" s="55"/>
      <c r="R6" s="55"/>
      <c r="S6" s="55"/>
      <c r="T6" s="55"/>
      <c r="U6" s="55"/>
      <c r="V6" s="55"/>
      <c r="W6" s="55"/>
      <c r="X6" s="55"/>
      <c r="Y6" s="56"/>
      <c r="AA6" t="s">
        <v>231</v>
      </c>
    </row>
    <row r="7" spans="1:40" ht="13.8" thickBot="1" x14ac:dyDescent="0.35">
      <c r="A7" t="s">
        <v>400</v>
      </c>
      <c r="K7" s="4"/>
      <c r="M7" s="38"/>
      <c r="O7" s="57" t="s">
        <v>283</v>
      </c>
      <c r="P7" s="58"/>
      <c r="Q7" s="58"/>
      <c r="R7" s="58"/>
      <c r="S7" s="58"/>
      <c r="T7" s="58"/>
      <c r="U7" s="58"/>
      <c r="V7" s="58"/>
      <c r="W7" s="58"/>
      <c r="X7" s="58"/>
      <c r="Y7" s="59"/>
      <c r="AA7" t="s">
        <v>232</v>
      </c>
    </row>
    <row r="8" spans="1:40" x14ac:dyDescent="0.3">
      <c r="O8" s="57" t="s">
        <v>492</v>
      </c>
      <c r="P8" s="58"/>
      <c r="Q8" s="58"/>
      <c r="R8" s="58"/>
      <c r="S8" s="58"/>
      <c r="T8" s="58"/>
      <c r="U8" s="58"/>
      <c r="V8" s="58"/>
      <c r="W8" s="58"/>
      <c r="X8" s="58"/>
      <c r="Y8" s="59"/>
    </row>
    <row r="9" spans="1:40" ht="13.8" thickBot="1" x14ac:dyDescent="0.35">
      <c r="A9" s="2" t="s">
        <v>401</v>
      </c>
      <c r="O9" s="67" t="s">
        <v>486</v>
      </c>
      <c r="P9" s="61"/>
      <c r="Q9" s="61"/>
      <c r="R9" s="61"/>
      <c r="S9" s="61"/>
      <c r="T9" s="61"/>
      <c r="U9" s="61"/>
      <c r="V9" s="61"/>
      <c r="W9" s="61"/>
      <c r="X9" s="61"/>
      <c r="Y9" s="62"/>
    </row>
    <row r="10" spans="1:40" ht="13.8" thickBot="1" x14ac:dyDescent="0.35">
      <c r="A10" s="2" t="s">
        <v>487</v>
      </c>
      <c r="K10" s="7"/>
      <c r="M10" s="5"/>
    </row>
    <row r="11" spans="1:40" x14ac:dyDescent="0.3">
      <c r="A11" s="2" t="s">
        <v>488</v>
      </c>
      <c r="K11" s="7"/>
      <c r="M11" s="8"/>
      <c r="O11" s="12" t="s">
        <v>209</v>
      </c>
      <c r="P11" s="13"/>
      <c r="Q11" s="13"/>
      <c r="R11" s="13"/>
      <c r="S11" s="14"/>
    </row>
    <row r="12" spans="1:40" x14ac:dyDescent="0.3">
      <c r="A12" s="2" t="s">
        <v>489</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7" ht="13.8" thickBot="1" x14ac:dyDescent="0.35">
      <c r="A17" t="s">
        <v>402</v>
      </c>
      <c r="J17" s="1"/>
      <c r="K17" s="7"/>
      <c r="M17" s="9"/>
      <c r="AA17" t="s">
        <v>292</v>
      </c>
    </row>
    <row r="18" spans="1:27" ht="13.8" thickBot="1" x14ac:dyDescent="0.35">
      <c r="AA18" t="s">
        <v>294</v>
      </c>
    </row>
    <row r="19" spans="1:27" ht="13.8" thickBot="1" x14ac:dyDescent="0.35">
      <c r="A19" s="2" t="s">
        <v>403</v>
      </c>
      <c r="K19" s="7"/>
      <c r="M19" s="9"/>
      <c r="AA19" t="s">
        <v>296</v>
      </c>
    </row>
    <row r="20" spans="1:27" x14ac:dyDescent="0.3">
      <c r="A20" s="1"/>
      <c r="AA20" t="s">
        <v>297</v>
      </c>
    </row>
    <row r="21" spans="1:27" s="10" customFormat="1" ht="13.8" thickBot="1" x14ac:dyDescent="0.35">
      <c r="A21" s="22" t="s">
        <v>298</v>
      </c>
      <c r="AA21" s="10" t="s">
        <v>299</v>
      </c>
    </row>
    <row r="22" spans="1:27" ht="13.8" thickBot="1" x14ac:dyDescent="0.35">
      <c r="A22" t="s">
        <v>300</v>
      </c>
      <c r="B22" t="s">
        <v>301</v>
      </c>
      <c r="K22" s="7"/>
      <c r="M22" s="9" t="str">
        <f>IF(K22="","",IF(K22="ja","Sterke / mogelijke reden om in te laten","Geen reden om in te laten"))</f>
        <v/>
      </c>
      <c r="AA22" t="s">
        <v>86</v>
      </c>
    </row>
    <row r="23" spans="1:27" ht="13.8" thickBot="1" x14ac:dyDescent="0.35">
      <c r="C23" t="s">
        <v>302</v>
      </c>
      <c r="M23" t="str">
        <f t="shared" ref="M23:M34" si="0">IF(K23="","",IF(K23="ja","Sterke / mogelijke reden om in te laten","Geen reden om in te laten"))</f>
        <v/>
      </c>
      <c r="Q23" s="54" t="s">
        <v>303</v>
      </c>
      <c r="R23" s="55"/>
      <c r="S23" s="55"/>
      <c r="T23" s="55"/>
      <c r="U23" s="55"/>
      <c r="V23" s="55"/>
      <c r="W23" s="55"/>
      <c r="X23" s="55"/>
      <c r="Y23" s="56"/>
      <c r="AA23" t="s">
        <v>89</v>
      </c>
    </row>
    <row r="24" spans="1:27" x14ac:dyDescent="0.3">
      <c r="B24" t="s">
        <v>528</v>
      </c>
      <c r="K24" s="7"/>
      <c r="M24" s="5" t="str">
        <f t="shared" si="0"/>
        <v/>
      </c>
      <c r="Q24" s="79" t="s">
        <v>305</v>
      </c>
      <c r="R24" s="58"/>
      <c r="S24" s="58"/>
      <c r="T24" s="58"/>
      <c r="U24" s="58"/>
      <c r="V24" s="58"/>
      <c r="W24" s="58"/>
      <c r="X24" s="58"/>
      <c r="Y24" s="59"/>
      <c r="AA24" t="s">
        <v>103</v>
      </c>
    </row>
    <row r="25" spans="1:27" x14ac:dyDescent="0.3">
      <c r="B25" t="s">
        <v>304</v>
      </c>
      <c r="K25" s="7"/>
      <c r="M25" s="8" t="str">
        <f t="shared" si="0"/>
        <v/>
      </c>
      <c r="Q25" s="57" t="s">
        <v>308</v>
      </c>
      <c r="R25" s="58"/>
      <c r="S25" s="58"/>
      <c r="T25" s="58"/>
      <c r="U25" s="58"/>
      <c r="V25" s="58"/>
      <c r="W25" s="58"/>
      <c r="X25" s="58"/>
      <c r="Y25" s="59"/>
      <c r="AA25" t="s">
        <v>105</v>
      </c>
    </row>
    <row r="26" spans="1:27" x14ac:dyDescent="0.3">
      <c r="B26" t="s">
        <v>307</v>
      </c>
      <c r="K26" s="7"/>
      <c r="M26" s="8" t="str">
        <f t="shared" si="0"/>
        <v/>
      </c>
      <c r="Q26" s="57" t="s">
        <v>311</v>
      </c>
      <c r="R26" s="58"/>
      <c r="S26" s="58"/>
      <c r="T26" s="58"/>
      <c r="U26" s="58"/>
      <c r="V26" s="58"/>
      <c r="W26" s="58"/>
      <c r="X26" s="58"/>
      <c r="Y26" s="59"/>
      <c r="AA26" t="s">
        <v>98</v>
      </c>
    </row>
    <row r="27" spans="1:27" x14ac:dyDescent="0.3">
      <c r="B27" t="s">
        <v>310</v>
      </c>
      <c r="K27" s="7"/>
      <c r="M27" s="8" t="str">
        <f t="shared" si="0"/>
        <v/>
      </c>
      <c r="Q27" s="67" t="s">
        <v>313</v>
      </c>
      <c r="R27" s="61"/>
      <c r="S27" s="61"/>
      <c r="T27" s="61"/>
      <c r="U27" s="61"/>
      <c r="V27" s="61"/>
      <c r="W27" s="61"/>
      <c r="X27" s="61"/>
      <c r="Y27" s="62"/>
    </row>
    <row r="28" spans="1:27" x14ac:dyDescent="0.3">
      <c r="B28" t="s">
        <v>529</v>
      </c>
      <c r="K28" s="7"/>
      <c r="M28" s="8" t="str">
        <f t="shared" si="0"/>
        <v/>
      </c>
    </row>
    <row r="29" spans="1:27" x14ac:dyDescent="0.3">
      <c r="B29" t="s">
        <v>312</v>
      </c>
      <c r="K29" s="7"/>
      <c r="M29" s="8" t="str">
        <f t="shared" si="0"/>
        <v/>
      </c>
    </row>
    <row r="30" spans="1:27" x14ac:dyDescent="0.3">
      <c r="B30" t="s">
        <v>314</v>
      </c>
      <c r="K30" s="7"/>
      <c r="M30" s="8" t="str">
        <f t="shared" si="0"/>
        <v/>
      </c>
    </row>
    <row r="31" spans="1:27" x14ac:dyDescent="0.3">
      <c r="B31" t="s">
        <v>315</v>
      </c>
      <c r="K31" s="7"/>
      <c r="M31" s="8" t="str">
        <f t="shared" si="0"/>
        <v/>
      </c>
    </row>
    <row r="32" spans="1:27" x14ac:dyDescent="0.3">
      <c r="B32" t="s">
        <v>316</v>
      </c>
      <c r="K32" s="7"/>
      <c r="M32" s="8" t="str">
        <f t="shared" si="0"/>
        <v/>
      </c>
      <c r="AA32" t="s">
        <v>317</v>
      </c>
    </row>
    <row r="33" spans="1:28" x14ac:dyDescent="0.3">
      <c r="B33" t="s">
        <v>318</v>
      </c>
      <c r="K33" s="7"/>
      <c r="M33" s="8" t="str">
        <f t="shared" si="0"/>
        <v/>
      </c>
      <c r="AA33" t="s">
        <v>319</v>
      </c>
    </row>
    <row r="34" spans="1:28" ht="13.8" thickBot="1" x14ac:dyDescent="0.35">
      <c r="B34" t="s">
        <v>320</v>
      </c>
      <c r="K34" s="7"/>
      <c r="M34" s="6" t="str">
        <f t="shared" si="0"/>
        <v/>
      </c>
      <c r="AA34" t="s">
        <v>321</v>
      </c>
    </row>
    <row r="37" spans="1:28" s="25" customFormat="1" ht="13.8" thickBot="1" x14ac:dyDescent="0.35">
      <c r="A37" s="24" t="s">
        <v>38</v>
      </c>
      <c r="M37" s="26"/>
      <c r="AA37" s="27"/>
    </row>
    <row r="38" spans="1:28" x14ac:dyDescent="0.3">
      <c r="A38" s="1" t="s">
        <v>276</v>
      </c>
      <c r="K38" s="84"/>
      <c r="M38" s="2"/>
      <c r="O38" s="54" t="s">
        <v>578</v>
      </c>
      <c r="P38" s="55"/>
      <c r="Q38" s="55"/>
      <c r="R38" s="55"/>
      <c r="S38" s="55"/>
      <c r="T38" s="55"/>
      <c r="U38" s="55"/>
      <c r="V38" s="55"/>
      <c r="W38" s="55"/>
      <c r="X38" s="55"/>
      <c r="Y38" s="56"/>
      <c r="AA38" s="78"/>
    </row>
    <row r="39" spans="1:28" ht="13.8" thickBot="1" x14ac:dyDescent="0.35">
      <c r="A39" s="1" t="s">
        <v>298</v>
      </c>
      <c r="K39" s="85"/>
      <c r="M39" s="2"/>
      <c r="O39" s="57" t="s">
        <v>322</v>
      </c>
      <c r="P39" s="58"/>
      <c r="Q39" s="58"/>
      <c r="R39" s="58"/>
      <c r="S39" s="58"/>
      <c r="T39" s="58"/>
      <c r="U39" s="58"/>
      <c r="V39" s="58"/>
      <c r="W39" s="58"/>
      <c r="X39" s="58"/>
      <c r="Y39" s="59"/>
      <c r="AA39" s="78"/>
    </row>
    <row r="40" spans="1:28" x14ac:dyDescent="0.3">
      <c r="A40" s="1"/>
      <c r="M40" s="2"/>
      <c r="O40" s="57" t="s">
        <v>323</v>
      </c>
      <c r="P40" s="58"/>
      <c r="Q40" s="58"/>
      <c r="R40" s="58"/>
      <c r="S40" s="58"/>
      <c r="T40" s="58"/>
      <c r="U40" s="58"/>
      <c r="V40" s="58"/>
      <c r="W40" s="58"/>
      <c r="X40" s="58"/>
      <c r="Y40" s="59"/>
      <c r="AA40" s="78"/>
    </row>
    <row r="41" spans="1:28" x14ac:dyDescent="0.3">
      <c r="O41" s="79" t="s">
        <v>324</v>
      </c>
      <c r="P41" s="58"/>
      <c r="Q41" s="58"/>
      <c r="R41" s="58"/>
      <c r="S41" s="58"/>
      <c r="T41" s="58"/>
      <c r="U41" s="58"/>
      <c r="V41" s="58"/>
      <c r="W41" s="58"/>
      <c r="X41" s="58"/>
      <c r="Y41" s="59"/>
    </row>
    <row r="42" spans="1:28" s="81" customFormat="1" ht="13.8" thickBot="1" x14ac:dyDescent="0.35">
      <c r="O42" s="146" t="s">
        <v>579</v>
      </c>
      <c r="P42" s="147"/>
      <c r="Q42" s="147"/>
      <c r="R42" s="147"/>
      <c r="S42" s="147"/>
      <c r="T42" s="147"/>
      <c r="U42" s="147"/>
      <c r="V42" s="147"/>
      <c r="W42" s="147"/>
      <c r="X42" s="147"/>
      <c r="Y42" s="148"/>
    </row>
    <row r="43" spans="1:28" ht="13.8" thickTop="1"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row>
    <row r="44" spans="1:28" s="10" customFormat="1" x14ac:dyDescent="0.3">
      <c r="A44" s="22" t="s">
        <v>325</v>
      </c>
      <c r="N44" s="11"/>
    </row>
    <row r="45" spans="1:28" ht="13.8" thickBot="1" x14ac:dyDescent="0.35">
      <c r="A45" s="1"/>
      <c r="J45" s="21" t="s">
        <v>278</v>
      </c>
      <c r="N45" s="2"/>
      <c r="AB45" t="s">
        <v>326</v>
      </c>
    </row>
    <row r="46" spans="1:28"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row>
    <row r="47" spans="1:28" x14ac:dyDescent="0.3">
      <c r="A47" t="s">
        <v>329</v>
      </c>
      <c r="K47" s="7"/>
      <c r="M47" s="67" t="s">
        <v>491</v>
      </c>
      <c r="N47" s="61"/>
      <c r="O47" s="62"/>
      <c r="Q47" s="34"/>
      <c r="R47" s="15"/>
      <c r="S47" t="s">
        <v>330</v>
      </c>
      <c r="U47" s="16"/>
      <c r="AA47">
        <f>IF(K47="nooit",1,IF(K47="incidenteel",2,IF(K47="regelmatig",3,IF(K47="vaak",4,IF(K47="doorspoelen",5,0)))))</f>
        <v>0</v>
      </c>
      <c r="AB47" t="s">
        <v>331</v>
      </c>
    </row>
    <row r="48" spans="1:28" x14ac:dyDescent="0.3">
      <c r="A48" t="s">
        <v>332</v>
      </c>
      <c r="K48" s="7"/>
      <c r="R48" s="17"/>
      <c r="S48" t="s">
        <v>333</v>
      </c>
      <c r="U48" s="16"/>
      <c r="AA48">
        <f>IF(K48="neerslag",1,IF(K48="grondwater",2,IF(K48="inlaatwater",3,0)))</f>
        <v>0</v>
      </c>
      <c r="AB48" t="s">
        <v>334</v>
      </c>
    </row>
    <row r="49" spans="1:28" ht="13.8" thickBot="1" x14ac:dyDescent="0.35">
      <c r="N49" s="2"/>
      <c r="R49" s="18"/>
      <c r="S49" s="19" t="s">
        <v>335</v>
      </c>
      <c r="T49" s="19"/>
      <c r="U49" s="20"/>
      <c r="AB49" t="s">
        <v>336</v>
      </c>
    </row>
    <row r="50" spans="1:28" ht="13.8" thickBot="1" x14ac:dyDescent="0.35">
      <c r="N50" s="2" t="s">
        <v>337</v>
      </c>
      <c r="AB50" t="s">
        <v>338</v>
      </c>
    </row>
    <row r="51" spans="1:28" ht="13.8" thickBot="1" x14ac:dyDescent="0.35">
      <c r="N51" s="9"/>
      <c r="AA51">
        <f>IF(OR(OR(AA48=2,AA48=1),OR(AA47=1,AA47=2,AA47=3)),3,IF(OR(AA48=3,OR(AA47=5,AA47=4)),2,0))</f>
        <v>0</v>
      </c>
    </row>
    <row r="53" spans="1:28" s="10" customFormat="1" x14ac:dyDescent="0.3">
      <c r="A53" s="22" t="s">
        <v>339</v>
      </c>
    </row>
    <row r="54" spans="1:28" x14ac:dyDescent="0.3">
      <c r="A54" s="1"/>
      <c r="J54" s="21" t="s">
        <v>278</v>
      </c>
    </row>
    <row r="55" spans="1:28" x14ac:dyDescent="0.3">
      <c r="A55" t="s">
        <v>340</v>
      </c>
      <c r="K55" s="7" t="s">
        <v>89</v>
      </c>
    </row>
    <row r="56" spans="1:28" ht="13.8" thickBot="1" x14ac:dyDescent="0.35">
      <c r="L56" s="78" t="s">
        <v>628</v>
      </c>
      <c r="N56" s="2" t="s">
        <v>341</v>
      </c>
      <c r="P56" s="2"/>
    </row>
    <row r="57" spans="1:28" ht="13.8" thickBot="1" x14ac:dyDescent="0.35">
      <c r="A57" t="s">
        <v>342</v>
      </c>
      <c r="J57" t="s">
        <v>392</v>
      </c>
      <c r="K57" t="s">
        <v>393</v>
      </c>
      <c r="L57" t="s">
        <v>536</v>
      </c>
      <c r="M57" t="s">
        <v>537</v>
      </c>
      <c r="N57" s="2" t="s">
        <v>345</v>
      </c>
      <c r="P57" s="2" t="s">
        <v>346</v>
      </c>
      <c r="R57" s="12" t="s">
        <v>209</v>
      </c>
      <c r="S57" s="13"/>
      <c r="T57" s="13"/>
      <c r="U57" s="14"/>
      <c r="AA57" t="s">
        <v>345</v>
      </c>
      <c r="AB57" t="s">
        <v>346</v>
      </c>
    </row>
    <row r="58" spans="1:28" x14ac:dyDescent="0.3">
      <c r="B58" t="s">
        <v>347</v>
      </c>
      <c r="J58" s="7"/>
      <c r="K58" s="7"/>
      <c r="M58">
        <f>IF(K55="M9",0.1,IF(OR(K55="M1",K55="M2",K55="M8",K55="nvt"),0.22,""))</f>
        <v>0.22</v>
      </c>
      <c r="N58" s="5"/>
      <c r="P58" s="10" t="str">
        <f>IF(AB58=0,"",IF(AB58=1,"voldoet niet",IF(AB58=2,"voldoet")))</f>
        <v/>
      </c>
      <c r="R58" s="15"/>
      <c r="S58" t="s">
        <v>330</v>
      </c>
      <c r="U58" s="16"/>
      <c r="AA58">
        <f>IF(OR(K58="",J58=""),0,IF(J58&lt;=K58,2,1))</f>
        <v>0</v>
      </c>
      <c r="AB58">
        <f>IF(OR(M58="",J58=""),0,IF(J58&lt;M58,2,1))</f>
        <v>0</v>
      </c>
    </row>
    <row r="59" spans="1:28" ht="13.8" thickBot="1" x14ac:dyDescent="0.35">
      <c r="B59" t="s">
        <v>348</v>
      </c>
      <c r="J59" s="7"/>
      <c r="K59" s="7"/>
      <c r="M59">
        <f>IF(K55="M9",2,IF(OR(K55="M1",K55="M2",K55="M8",K55="nvt"),2.4,""))</f>
        <v>2.4</v>
      </c>
      <c r="N59" s="6"/>
      <c r="P59" s="10" t="str">
        <f>IF(AB59=0,"",IF(AB59=1,"voldoet niet",IF(AB59=2,"voldoet")))</f>
        <v/>
      </c>
      <c r="R59" s="47"/>
      <c r="S59" s="19" t="s">
        <v>333</v>
      </c>
      <c r="T59" s="19"/>
      <c r="U59" s="20"/>
      <c r="AA59">
        <f>IF(OR(K59="",J59=""),0,IF(J59&lt;=K59,2,1))</f>
        <v>0</v>
      </c>
      <c r="AB59">
        <f>IF(OR(M59="",J59=""),0,IF(J59&lt;M59,2,1))</f>
        <v>0</v>
      </c>
    </row>
    <row r="61" spans="1:28" ht="13.8" thickBot="1" x14ac:dyDescent="0.35">
      <c r="A61" t="s">
        <v>349</v>
      </c>
      <c r="R61" s="54" t="s">
        <v>350</v>
      </c>
      <c r="S61" s="55"/>
      <c r="T61" s="55"/>
      <c r="U61" s="55"/>
      <c r="V61" s="55"/>
      <c r="W61" s="55"/>
      <c r="X61" s="55"/>
      <c r="Y61" s="55"/>
      <c r="Z61" s="56"/>
    </row>
    <row r="62" spans="1:28" x14ac:dyDescent="0.3">
      <c r="B62" t="s">
        <v>351</v>
      </c>
      <c r="J62" s="7"/>
      <c r="K62" s="7"/>
      <c r="L62">
        <v>5</v>
      </c>
      <c r="M62">
        <v>20</v>
      </c>
      <c r="N62" s="5"/>
      <c r="R62" s="57" t="s">
        <v>567</v>
      </c>
      <c r="S62" s="58"/>
      <c r="T62" s="58"/>
      <c r="U62" s="58"/>
      <c r="V62" s="58"/>
      <c r="W62" s="58"/>
      <c r="X62" s="58"/>
      <c r="Y62" s="58"/>
      <c r="Z62" s="59"/>
      <c r="AA62">
        <f>IF(OR(K62="",J62=""),0,IF(OR(AND(K62&gt;=L62,K62&lt;=M62,J62&gt;=L62,J62&lt;=M62),AND(K62&lt;=L62,J62&lt;=L62),AND(K62&gt;=M62,J62&gt;=M62)),2,1))</f>
        <v>0</v>
      </c>
    </row>
    <row r="63" spans="1:28" x14ac:dyDescent="0.3">
      <c r="B63" t="s">
        <v>352</v>
      </c>
      <c r="J63" s="7"/>
      <c r="K63" s="7"/>
      <c r="L63">
        <f>IF(K55="M9",4,IF(OR(K55="M1",K55="M2",K55="M8",K55="nvt"),5.5,""))</f>
        <v>5.5</v>
      </c>
      <c r="M63">
        <f>IF(K55="M9",6.5,IF(OR(K55="M2",K55="M8",K55="nvt"),8,IF(K55="M1",8.5,"")))</f>
        <v>8</v>
      </c>
      <c r="N63" s="8"/>
      <c r="P63" s="10" t="str">
        <f t="shared" ref="P63" si="1">IF(AB63=0,"",IF(AB63=1,"voldoet niet",IF(AB63=2,"voldoet")))</f>
        <v/>
      </c>
      <c r="R63" s="57" t="s">
        <v>614</v>
      </c>
      <c r="S63" s="58"/>
      <c r="T63" s="58"/>
      <c r="U63" s="58"/>
      <c r="V63" s="58"/>
      <c r="W63" s="58"/>
      <c r="X63" s="58"/>
      <c r="Y63" s="58"/>
      <c r="Z63" s="59"/>
      <c r="AA63">
        <f>IF(OR(K63="",J63=""),0,IF(OR(AND(K63&gt;=L63,K63&lt;=M63,J63&gt;=L63,J63&lt;=M63),AND(K63&lt;=L63,J63&lt;=L63),AND(K63&gt;=M63,J63&gt;=M63)),2,1))</f>
        <v>0</v>
      </c>
      <c r="AB63">
        <f>IF(OR(L63="",J63=""),0,IF(AND(J63&gt;L63,J63&lt;M63),2,1))</f>
        <v>0</v>
      </c>
    </row>
    <row r="64" spans="1:28" x14ac:dyDescent="0.3">
      <c r="B64" s="66" t="s">
        <v>354</v>
      </c>
      <c r="C64" s="66"/>
      <c r="D64" s="66"/>
      <c r="E64" s="66"/>
      <c r="F64" s="66"/>
      <c r="G64" s="66"/>
      <c r="H64" s="66"/>
      <c r="I64" s="66"/>
      <c r="J64" s="40"/>
      <c r="K64" s="40"/>
      <c r="L64" s="66"/>
      <c r="M64" s="66">
        <v>30</v>
      </c>
      <c r="N64" s="8"/>
      <c r="R64" s="57" t="s">
        <v>353</v>
      </c>
      <c r="S64" s="58"/>
      <c r="T64" s="58"/>
      <c r="U64" s="58"/>
      <c r="V64" s="58"/>
      <c r="W64" s="58"/>
      <c r="X64" s="58"/>
      <c r="Y64" s="58"/>
      <c r="Z64" s="59"/>
      <c r="AA64">
        <f>IF(OR(K64="",J64=""),0,IF(OR(AND(K64&gt;=L64,K64&lt;=M64,J64&gt;=L64,J64&lt;=M64),AND(K64&lt;=L64,J64&lt;=L64),AND(K64&gt;=M64,J64&gt;=M64)),2,1))</f>
        <v>0</v>
      </c>
    </row>
    <row r="65" spans="1:28" x14ac:dyDescent="0.3">
      <c r="B65" s="66" t="s">
        <v>356</v>
      </c>
      <c r="C65" s="66"/>
      <c r="D65" s="66"/>
      <c r="E65" s="66"/>
      <c r="F65" s="66"/>
      <c r="G65" s="66"/>
      <c r="H65" s="66"/>
      <c r="I65" s="66"/>
      <c r="J65" s="40"/>
      <c r="K65" s="40"/>
      <c r="L65" s="66">
        <v>5</v>
      </c>
      <c r="M65" s="66">
        <v>20</v>
      </c>
      <c r="N65" s="8"/>
      <c r="R65" s="57" t="s">
        <v>355</v>
      </c>
      <c r="S65" s="58"/>
      <c r="T65" s="58"/>
      <c r="U65" s="58"/>
      <c r="V65" s="58"/>
      <c r="W65" s="58"/>
      <c r="X65" s="58"/>
      <c r="Y65" s="58"/>
      <c r="Z65" s="59"/>
      <c r="AA65">
        <f>IF(OR(K65="",J65=""),0,IF(OR(AND(K65&gt;=L65,K65&lt;=M65,J65&gt;=L65,J65&lt;=M65),AND(K65&lt;=L65,J65&lt;=L65),AND(K65&gt;=M65,J65&gt;=M65)),2,1))</f>
        <v>0</v>
      </c>
    </row>
    <row r="66" spans="1:28" ht="13.8" thickBot="1" x14ac:dyDescent="0.35">
      <c r="A66" s="1"/>
      <c r="B66" s="66" t="s">
        <v>358</v>
      </c>
      <c r="C66" s="66"/>
      <c r="D66" s="66"/>
      <c r="E66" s="66"/>
      <c r="F66" s="66"/>
      <c r="G66" s="66"/>
      <c r="H66" s="66"/>
      <c r="I66" s="66"/>
      <c r="J66" s="40"/>
      <c r="K66" s="40"/>
      <c r="L66" s="66">
        <v>1</v>
      </c>
      <c r="M66" s="66">
        <v>8</v>
      </c>
      <c r="N66" s="6"/>
      <c r="R66" s="57" t="s">
        <v>357</v>
      </c>
      <c r="S66" s="58"/>
      <c r="T66" s="58"/>
      <c r="U66" s="58"/>
      <c r="V66" s="58"/>
      <c r="W66" s="58"/>
      <c r="X66" s="58"/>
      <c r="Y66" s="58"/>
      <c r="Z66" s="59"/>
      <c r="AA66">
        <f>IF(OR(K66="",J66=""),0,IF(OR(AND(K66&gt;=L66,K66&lt;=M66,J66&gt;=L66,J66&lt;=M66),AND(K66&lt;=L66,J66&lt;=L66),AND(K66&gt;=M66,J66&gt;=M66)),2,1))</f>
        <v>0</v>
      </c>
    </row>
    <row r="67" spans="1:28" x14ac:dyDescent="0.3">
      <c r="A67" s="1"/>
      <c r="R67" s="57" t="s">
        <v>580</v>
      </c>
      <c r="S67" s="58"/>
      <c r="T67" s="58"/>
      <c r="U67" s="58"/>
      <c r="V67" s="58"/>
      <c r="W67" s="58"/>
      <c r="X67" s="58"/>
      <c r="Y67" s="58"/>
      <c r="Z67" s="59"/>
    </row>
    <row r="68" spans="1:28" ht="13.8" thickBot="1" x14ac:dyDescent="0.35">
      <c r="A68" t="s">
        <v>359</v>
      </c>
      <c r="R68" s="57" t="s">
        <v>581</v>
      </c>
      <c r="S68" s="58"/>
      <c r="T68" s="58"/>
      <c r="U68" s="58"/>
      <c r="V68" s="58"/>
      <c r="W68" s="58"/>
      <c r="X68" s="58"/>
      <c r="Y68" s="58"/>
      <c r="Z68" s="59"/>
    </row>
    <row r="69" spans="1:28" x14ac:dyDescent="0.3">
      <c r="B69" t="s">
        <v>360</v>
      </c>
      <c r="J69" s="7"/>
      <c r="K69" s="7"/>
      <c r="M69">
        <v>19</v>
      </c>
      <c r="N69" s="5"/>
      <c r="P69" s="10" t="str">
        <f t="shared" ref="P69:P78" si="2">IF(AB69=0,"",IF(AB69=1,"voldoet niet",IF(AB69=2,"voldoet")))</f>
        <v/>
      </c>
      <c r="R69" s="57" t="s">
        <v>624</v>
      </c>
      <c r="S69" s="58"/>
      <c r="T69" s="58"/>
      <c r="U69" s="58"/>
      <c r="V69" s="58"/>
      <c r="W69" s="58"/>
      <c r="X69" s="58"/>
      <c r="Y69" s="58"/>
      <c r="Z69" s="59"/>
      <c r="AA69">
        <f>IF(OR(K69="",J69=""),0,IF(J69&lt;=K69,2,1))</f>
        <v>0</v>
      </c>
      <c r="AB69">
        <f>IF(OR(M69="",J69=""),0,IF(J69&lt;M69,2,1))</f>
        <v>0</v>
      </c>
    </row>
    <row r="70" spans="1:28" x14ac:dyDescent="0.3">
      <c r="B70" t="s">
        <v>361</v>
      </c>
      <c r="J70" s="7"/>
      <c r="K70" s="7"/>
      <c r="M70">
        <v>6</v>
      </c>
      <c r="N70" s="8"/>
      <c r="P70" s="10" t="str">
        <f t="shared" si="2"/>
        <v/>
      </c>
      <c r="R70" s="57" t="s">
        <v>625</v>
      </c>
      <c r="S70" s="58"/>
      <c r="T70" s="58"/>
      <c r="U70" s="58"/>
      <c r="V70" s="58"/>
      <c r="W70" s="58"/>
      <c r="X70" s="58"/>
      <c r="Y70" s="58"/>
      <c r="Z70" s="59"/>
      <c r="AA70">
        <f>IF(OR(K70="",J70=""),0,IF(J70&lt;=K70,2,1))</f>
        <v>0</v>
      </c>
      <c r="AB70">
        <f>IF(OR(M70="",J70=""),0,IF(J70&lt;M70,2,1))</f>
        <v>0</v>
      </c>
    </row>
    <row r="71" spans="1:28" ht="13.8" thickBot="1" x14ac:dyDescent="0.35">
      <c r="B71" t="s">
        <v>362</v>
      </c>
      <c r="J71" s="7"/>
      <c r="K71" s="7"/>
      <c r="M71">
        <f>IF(K55="M8",300,IF(K55="M9",40,IF(OR(K55="M1",K55="M2",K55="nvt"),150,"")))</f>
        <v>150</v>
      </c>
      <c r="N71" s="6"/>
      <c r="P71" s="10"/>
      <c r="R71" s="67" t="s">
        <v>615</v>
      </c>
      <c r="S71" s="61"/>
      <c r="T71" s="61"/>
      <c r="U71" s="61"/>
      <c r="V71" s="61"/>
      <c r="W71" s="61"/>
      <c r="X71" s="61"/>
      <c r="Y71" s="61"/>
      <c r="Z71" s="62"/>
      <c r="AA71">
        <f>IF(OR(K71="",J71=""),0,IF(J71&lt;=K71,2,1))</f>
        <v>0</v>
      </c>
      <c r="AB71">
        <f>IF(OR(M71="",J71=""),0,IF(J71&lt;M71,2,1))</f>
        <v>0</v>
      </c>
    </row>
    <row r="73" spans="1:28" ht="13.8" thickBot="1" x14ac:dyDescent="0.35">
      <c r="A73" t="s">
        <v>363</v>
      </c>
    </row>
    <row r="74" spans="1:28" x14ac:dyDescent="0.3">
      <c r="B74" t="s">
        <v>364</v>
      </c>
      <c r="J74" s="7"/>
      <c r="K74" s="7"/>
      <c r="M74">
        <v>25</v>
      </c>
      <c r="N74" s="5"/>
      <c r="P74" s="10" t="str">
        <f t="shared" si="2"/>
        <v/>
      </c>
      <c r="AA74">
        <f>IF(OR(K74="",J74=""),0,IF(J74&lt;=K74,2,1))</f>
        <v>0</v>
      </c>
      <c r="AB74">
        <f>IF(OR(M74="",J74=""),0,IF(J74&lt;M74,2,1))</f>
        <v>0</v>
      </c>
    </row>
    <row r="75" spans="1:28" ht="13.8" thickBot="1" x14ac:dyDescent="0.35">
      <c r="B75" t="s">
        <v>365</v>
      </c>
      <c r="J75" s="7"/>
      <c r="K75" s="7"/>
      <c r="M75">
        <v>5</v>
      </c>
      <c r="N75" s="6"/>
      <c r="P75" s="10" t="str">
        <f t="shared" si="2"/>
        <v/>
      </c>
      <c r="AA75">
        <f>IF(OR(K75="",J75=""),0,IF(J75&lt;=K75,2,1))</f>
        <v>0</v>
      </c>
      <c r="AB75">
        <f>IF(OR(M75="",J75=""),0,IF(J75&lt;M75,2,1))</f>
        <v>0</v>
      </c>
    </row>
    <row r="77" spans="1:28" x14ac:dyDescent="0.3">
      <c r="A77" t="s">
        <v>366</v>
      </c>
    </row>
    <row r="78" spans="1:28" x14ac:dyDescent="0.3">
      <c r="B78" t="s">
        <v>367</v>
      </c>
      <c r="J78" s="7"/>
      <c r="K78" t="s">
        <v>98</v>
      </c>
      <c r="L78" t="s">
        <v>98</v>
      </c>
      <c r="P78" s="10" t="str">
        <f t="shared" si="2"/>
        <v/>
      </c>
      <c r="AB78">
        <f>IF(J78="",0,IF(J78="ja",1,2))</f>
        <v>0</v>
      </c>
    </row>
    <row r="79" spans="1:28" x14ac:dyDescent="0.3">
      <c r="B79" s="2" t="s">
        <v>368</v>
      </c>
    </row>
    <row r="80" spans="1:28" ht="13.8" thickBot="1" x14ac:dyDescent="0.35">
      <c r="A80" t="s">
        <v>369</v>
      </c>
    </row>
    <row r="81" spans="1:28" ht="13.8" thickBot="1" x14ac:dyDescent="0.35">
      <c r="B81" t="s">
        <v>370</v>
      </c>
      <c r="J81" s="7"/>
      <c r="K81" t="s">
        <v>98</v>
      </c>
      <c r="L81" t="s">
        <v>98</v>
      </c>
      <c r="N81" s="9"/>
      <c r="AB81">
        <f t="shared" ref="AB81:AB92" si="3">IF(J81="",0,IF(J81="ja",1,2))</f>
        <v>0</v>
      </c>
    </row>
    <row r="82" spans="1:28" x14ac:dyDescent="0.3">
      <c r="B82" s="2" t="s">
        <v>371</v>
      </c>
    </row>
    <row r="83" spans="1:28" ht="13.8" thickBot="1" x14ac:dyDescent="0.35">
      <c r="A83" t="s">
        <v>372</v>
      </c>
    </row>
    <row r="84" spans="1:28" x14ac:dyDescent="0.3">
      <c r="B84" t="s">
        <v>373</v>
      </c>
      <c r="J84" s="7"/>
      <c r="K84" t="s">
        <v>98</v>
      </c>
      <c r="L84" t="s">
        <v>98</v>
      </c>
      <c r="N84" s="5"/>
      <c r="AB84">
        <f t="shared" ref="AB84:AB85" si="4">IF(J84="",0,IF(J84="ja",1,2))</f>
        <v>0</v>
      </c>
    </row>
    <row r="85" spans="1:28" ht="13.8" thickBot="1" x14ac:dyDescent="0.35">
      <c r="B85" t="s">
        <v>374</v>
      </c>
      <c r="J85" s="7"/>
      <c r="K85" t="s">
        <v>98</v>
      </c>
      <c r="L85" t="s">
        <v>98</v>
      </c>
      <c r="N85" s="6"/>
      <c r="AB85">
        <f t="shared" si="4"/>
        <v>0</v>
      </c>
    </row>
    <row r="86" spans="1:28" x14ac:dyDescent="0.3">
      <c r="A86" s="39"/>
      <c r="C86" t="s">
        <v>375</v>
      </c>
    </row>
    <row r="87" spans="1:28" ht="13.8" thickBot="1" x14ac:dyDescent="0.35">
      <c r="A87" s="66" t="s">
        <v>376</v>
      </c>
      <c r="B87" s="143"/>
    </row>
    <row r="88" spans="1:28" x14ac:dyDescent="0.3">
      <c r="A88" s="66"/>
      <c r="B88" s="66" t="s">
        <v>377</v>
      </c>
      <c r="C88" s="66"/>
      <c r="J88" s="40"/>
      <c r="K88" s="7"/>
      <c r="N88" s="5"/>
      <c r="R88" s="54" t="s">
        <v>546</v>
      </c>
      <c r="S88" s="55"/>
      <c r="T88" s="55"/>
      <c r="U88" s="55"/>
      <c r="V88" s="55"/>
      <c r="W88" s="55"/>
      <c r="X88" s="55"/>
      <c r="Y88" s="55"/>
      <c r="Z88" s="56"/>
      <c r="AB88">
        <f>IF(OR(J88="",K88=""),0,IF(J88&lt;K88,2,1))</f>
        <v>0</v>
      </c>
    </row>
    <row r="89" spans="1:28" x14ac:dyDescent="0.3">
      <c r="A89" s="66"/>
      <c r="B89" s="66" t="s">
        <v>378</v>
      </c>
      <c r="J89" s="40"/>
      <c r="K89" s="7"/>
      <c r="M89" s="66">
        <v>100</v>
      </c>
      <c r="N89" s="8"/>
      <c r="R89" s="57" t="s">
        <v>547</v>
      </c>
      <c r="S89" s="58"/>
      <c r="T89" s="58"/>
      <c r="U89" s="58"/>
      <c r="V89" s="58"/>
      <c r="W89" s="58"/>
      <c r="X89" s="58"/>
      <c r="Y89" s="58"/>
      <c r="Z89" s="59"/>
      <c r="AA89">
        <f>IF(OR(K89="",J89=""),0,IF(OR(AND(K89&gt;=L89,K89&lt;=M89,J89&gt;=L89,J89&lt;=M89),AND(K89&lt;=L89,J89&lt;=L89),AND(K89&gt;=M89,J89&gt;=M89)),2,1))</f>
        <v>0</v>
      </c>
    </row>
    <row r="90" spans="1:28" x14ac:dyDescent="0.3">
      <c r="A90" s="66"/>
      <c r="B90" s="66" t="s">
        <v>379</v>
      </c>
      <c r="J90" s="7"/>
      <c r="N90" s="8"/>
      <c r="R90" s="57" t="s">
        <v>548</v>
      </c>
      <c r="S90" s="58"/>
      <c r="T90" s="58"/>
      <c r="U90" s="58"/>
      <c r="V90" s="58"/>
      <c r="W90" s="58"/>
      <c r="X90" s="58"/>
      <c r="Y90" s="58"/>
      <c r="Z90" s="59"/>
      <c r="AB90">
        <f>IF(J90="",0,IF(J90="ja",1,2))</f>
        <v>0</v>
      </c>
    </row>
    <row r="91" spans="1:28" x14ac:dyDescent="0.3">
      <c r="A91" s="66"/>
      <c r="B91" s="66" t="s">
        <v>380</v>
      </c>
      <c r="J91" s="7"/>
      <c r="N91" s="8"/>
      <c r="R91" s="57" t="s">
        <v>549</v>
      </c>
      <c r="S91" s="58"/>
      <c r="T91" s="58"/>
      <c r="U91" s="58"/>
      <c r="V91" s="58"/>
      <c r="W91" s="58"/>
      <c r="X91" s="58"/>
      <c r="Y91" s="58"/>
      <c r="Z91" s="59"/>
      <c r="AB91">
        <f>IF(J91="",0,IF(J91="ja",1,2))</f>
        <v>0</v>
      </c>
    </row>
    <row r="92" spans="1:28" ht="13.8" thickBot="1" x14ac:dyDescent="0.35">
      <c r="A92" s="66"/>
      <c r="B92" s="66" t="s">
        <v>381</v>
      </c>
      <c r="J92" s="7"/>
      <c r="N92" s="6"/>
      <c r="R92" s="57" t="s">
        <v>550</v>
      </c>
      <c r="S92" s="58"/>
      <c r="T92" s="58"/>
      <c r="U92" s="58"/>
      <c r="V92" s="58"/>
      <c r="W92" s="58"/>
      <c r="X92" s="58"/>
      <c r="Y92" s="58"/>
      <c r="Z92" s="59"/>
      <c r="AB92">
        <f t="shared" si="3"/>
        <v>0</v>
      </c>
    </row>
    <row r="93" spans="1:28" x14ac:dyDescent="0.3">
      <c r="B93" s="23"/>
      <c r="R93" s="67" t="s">
        <v>583</v>
      </c>
      <c r="S93" s="61"/>
      <c r="T93" s="61"/>
      <c r="U93" s="61"/>
      <c r="V93" s="61"/>
      <c r="W93" s="61"/>
      <c r="X93" s="61"/>
      <c r="Y93" s="61"/>
      <c r="Z93" s="62"/>
    </row>
    <row r="95" spans="1:28" s="25" customFormat="1" ht="13.8" thickBot="1" x14ac:dyDescent="0.35">
      <c r="A95" s="24" t="s">
        <v>62</v>
      </c>
      <c r="O95" s="26"/>
      <c r="AA95" s="27"/>
    </row>
    <row r="96" spans="1:28" x14ac:dyDescent="0.3">
      <c r="A96" s="1" t="s">
        <v>325</v>
      </c>
      <c r="N96" s="5" t="str">
        <f>IF(AA51=1,"Niet inlaten",IF(AA51=2,"Inlaat is geen probleem",IF(AA51=3,"Aandachtspunt","")))</f>
        <v/>
      </c>
      <c r="Q96" s="12" t="s">
        <v>209</v>
      </c>
      <c r="R96" s="13"/>
      <c r="S96" s="13"/>
      <c r="T96" s="14"/>
      <c r="V96" s="54" t="s">
        <v>382</v>
      </c>
      <c r="W96" s="55"/>
      <c r="X96" s="55"/>
      <c r="Y96" s="55"/>
      <c r="Z96" s="56"/>
      <c r="AB96" t="s">
        <v>330</v>
      </c>
    </row>
    <row r="97" spans="1:28" ht="13.8" thickBot="1" x14ac:dyDescent="0.35">
      <c r="A97" s="1" t="s">
        <v>339</v>
      </c>
      <c r="N97" s="85"/>
      <c r="Q97" s="15"/>
      <c r="R97" t="s">
        <v>330</v>
      </c>
      <c r="T97" s="16"/>
      <c r="V97" s="57" t="s">
        <v>383</v>
      </c>
      <c r="W97" s="58"/>
      <c r="X97" s="58"/>
      <c r="Y97" s="58"/>
      <c r="Z97" s="59"/>
      <c r="AB97" t="s">
        <v>333</v>
      </c>
    </row>
    <row r="98" spans="1:28" x14ac:dyDescent="0.3">
      <c r="A98" s="1"/>
      <c r="Q98" s="17"/>
      <c r="R98" t="s">
        <v>333</v>
      </c>
      <c r="T98" s="16"/>
      <c r="V98" s="57" t="s">
        <v>384</v>
      </c>
      <c r="W98" s="58"/>
      <c r="X98" s="58"/>
      <c r="Y98" s="58"/>
      <c r="Z98" s="59"/>
    </row>
    <row r="99" spans="1:28" ht="13.8" thickBot="1" x14ac:dyDescent="0.35">
      <c r="A99" s="1"/>
      <c r="Q99" s="18"/>
      <c r="R99" s="19" t="s">
        <v>335</v>
      </c>
      <c r="S99" s="19"/>
      <c r="T99" s="20"/>
      <c r="V99" s="57" t="s">
        <v>559</v>
      </c>
      <c r="W99" s="58"/>
      <c r="X99" s="58"/>
      <c r="Y99" s="58"/>
      <c r="Z99" s="59"/>
    </row>
    <row r="100" spans="1:28" s="81" customFormat="1" ht="13.8" thickBot="1" x14ac:dyDescent="0.35">
      <c r="A100" s="82"/>
      <c r="V100" s="146" t="s">
        <v>584</v>
      </c>
      <c r="W100" s="147"/>
      <c r="X100" s="147"/>
      <c r="Y100" s="147"/>
      <c r="Z100" s="148"/>
    </row>
    <row r="101" spans="1:28" ht="13.8" thickTop="1" x14ac:dyDescent="0.3">
      <c r="A101" s="1"/>
    </row>
    <row r="102" spans="1:28" s="25" customFormat="1" ht="13.8" thickBot="1" x14ac:dyDescent="0.35">
      <c r="A102" s="24" t="s">
        <v>63</v>
      </c>
      <c r="O102" s="26"/>
      <c r="AA102" s="27"/>
    </row>
    <row r="103" spans="1:28" ht="13.8" thickBot="1" x14ac:dyDescent="0.35">
      <c r="A103" t="s">
        <v>477</v>
      </c>
      <c r="N103" s="89"/>
      <c r="U103" s="54" t="s">
        <v>385</v>
      </c>
      <c r="V103" s="55"/>
      <c r="W103" s="55"/>
      <c r="X103" s="55"/>
      <c r="Y103" s="55"/>
      <c r="Z103" s="56"/>
      <c r="AB103" t="s">
        <v>263</v>
      </c>
    </row>
    <row r="104" spans="1:28" x14ac:dyDescent="0.3">
      <c r="U104" s="57" t="s">
        <v>386</v>
      </c>
      <c r="V104" s="58"/>
      <c r="W104" s="58"/>
      <c r="X104" s="58"/>
      <c r="Y104" s="58"/>
      <c r="Z104" s="59"/>
      <c r="AB104" t="s">
        <v>265</v>
      </c>
    </row>
    <row r="105" spans="1:28" x14ac:dyDescent="0.3">
      <c r="U105" s="57" t="s">
        <v>588</v>
      </c>
      <c r="V105" s="58"/>
      <c r="W105" s="58"/>
      <c r="X105" s="58"/>
      <c r="Y105" s="58"/>
      <c r="Z105" s="59"/>
      <c r="AB105" t="s">
        <v>268</v>
      </c>
    </row>
    <row r="106" spans="1:28" x14ac:dyDescent="0.3">
      <c r="U106" s="57" t="s">
        <v>589</v>
      </c>
      <c r="V106" s="58"/>
      <c r="W106" s="58"/>
      <c r="X106" s="58"/>
      <c r="Y106" s="58"/>
      <c r="Z106" s="59"/>
      <c r="AB106" t="s">
        <v>270</v>
      </c>
    </row>
    <row r="107" spans="1:28" x14ac:dyDescent="0.3">
      <c r="U107" s="80" t="s">
        <v>590</v>
      </c>
      <c r="V107" s="61"/>
      <c r="W107" s="61"/>
      <c r="X107" s="61"/>
      <c r="Y107" s="61"/>
      <c r="Z107" s="62"/>
    </row>
  </sheetData>
  <conditionalFormatting sqref="K38">
    <cfRule type="expression" dxfId="1259" priority="4">
      <formula>$K$38="Geen reden om in te laten"</formula>
    </cfRule>
    <cfRule type="expression" dxfId="1258" priority="5">
      <formula>$K$38="Mogelijke reden om in te laten"</formula>
    </cfRule>
    <cfRule type="expression" dxfId="1257" priority="6">
      <formula>$K$38="Sterke reden om in te laten"</formula>
    </cfRule>
  </conditionalFormatting>
  <conditionalFormatting sqref="K39">
    <cfRule type="expression" dxfId="1256" priority="1">
      <formula>$K$39="Geen reden om in te laten"</formula>
    </cfRule>
    <cfRule type="expression" dxfId="1255" priority="2">
      <formula>$K$39="Mogelijke reden om in te laten"</formula>
    </cfRule>
    <cfRule type="expression" dxfId="1254" priority="3">
      <formula>$K$39="Sterke reden om in te laten"</formula>
    </cfRule>
  </conditionalFormatting>
  <conditionalFormatting sqref="M6">
    <cfRule type="expression" dxfId="1253" priority="149">
      <formula>$K$6=""</formula>
    </cfRule>
    <cfRule type="expression" dxfId="1252" priority="155">
      <formula>$K$6="ja"</formula>
    </cfRule>
    <cfRule type="expression" dxfId="1251" priority="157">
      <formula>$K$6="nee"</formula>
    </cfRule>
  </conditionalFormatting>
  <conditionalFormatting sqref="M7">
    <cfRule type="expression" dxfId="1250" priority="148">
      <formula>$K$7=""</formula>
    </cfRule>
    <cfRule type="expression" dxfId="1249" priority="152">
      <formula>$K$7="ja"</formula>
    </cfRule>
    <cfRule type="expression" dxfId="1248" priority="154">
      <formula>$K$7="nee"</formula>
    </cfRule>
  </conditionalFormatting>
  <conditionalFormatting sqref="M10">
    <cfRule type="expression" dxfId="1247" priority="150">
      <formula>$K$10="nee"</formula>
    </cfRule>
    <cfRule type="expression" dxfId="1246" priority="151">
      <formula>$K$10="ja"</formula>
    </cfRule>
  </conditionalFormatting>
  <conditionalFormatting sqref="M11">
    <cfRule type="expression" dxfId="1245" priority="146">
      <formula>$K$11="nee"</formula>
    </cfRule>
    <cfRule type="expression" dxfId="1244" priority="147">
      <formula>$K$11="ja"</formula>
    </cfRule>
  </conditionalFormatting>
  <conditionalFormatting sqref="M12">
    <cfRule type="expression" dxfId="1243" priority="144">
      <formula>$K$12="nee"</formula>
    </cfRule>
    <cfRule type="expression" dxfId="1242" priority="145">
      <formula>$K$12="ja"</formula>
    </cfRule>
  </conditionalFormatting>
  <conditionalFormatting sqref="M13">
    <cfRule type="expression" dxfId="1241" priority="101">
      <formula>$K$13="nee"</formula>
    </cfRule>
    <cfRule type="expression" dxfId="1240" priority="102">
      <formula>$K$13="ja"</formula>
    </cfRule>
  </conditionalFormatting>
  <conditionalFormatting sqref="M14">
    <cfRule type="expression" dxfId="1239" priority="99">
      <formula>$K$14="nee"</formula>
    </cfRule>
    <cfRule type="expression" dxfId="1238" priority="100">
      <formula>$K$14="ja"</formula>
    </cfRule>
  </conditionalFormatting>
  <conditionalFormatting sqref="M17">
    <cfRule type="expression" dxfId="1237" priority="103">
      <formula>$K$17="ja"</formula>
    </cfRule>
    <cfRule type="expression" dxfId="1236" priority="105">
      <formula>$K$17="nee"</formula>
    </cfRule>
  </conditionalFormatting>
  <conditionalFormatting sqref="M19">
    <cfRule type="expression" dxfId="1235" priority="106">
      <formula>$K$19="ja"</formula>
    </cfRule>
    <cfRule type="expression" dxfId="1234" priority="107">
      <formula>$K$19="nee"</formula>
    </cfRule>
  </conditionalFormatting>
  <conditionalFormatting sqref="N51">
    <cfRule type="expression" dxfId="1233" priority="92">
      <formula>$AA$51=3</formula>
    </cfRule>
    <cfRule type="expression" dxfId="1232" priority="93">
      <formula>$AA$51=2</formula>
    </cfRule>
    <cfRule type="expression" dxfId="1231" priority="94">
      <formula>$AA$51=1</formula>
    </cfRule>
  </conditionalFormatting>
  <conditionalFormatting sqref="N58">
    <cfRule type="expression" dxfId="1230" priority="82">
      <formula>$AA$58=1</formula>
    </cfRule>
    <cfRule type="expression" dxfId="1229" priority="83">
      <formula>$AA$58=2</formula>
    </cfRule>
  </conditionalFormatting>
  <conditionalFormatting sqref="N59">
    <cfRule type="expression" dxfId="1228" priority="80">
      <formula>$AA$59=2</formula>
    </cfRule>
    <cfRule type="expression" dxfId="1227" priority="81">
      <formula>$AA$59=1</formula>
    </cfRule>
  </conditionalFormatting>
  <conditionalFormatting sqref="N62">
    <cfRule type="expression" dxfId="1226" priority="90">
      <formula>$AA$62=2</formula>
    </cfRule>
    <cfRule type="expression" dxfId="1225" priority="91">
      <formula>$AA$62=1</formula>
    </cfRule>
  </conditionalFormatting>
  <conditionalFormatting sqref="N63">
    <cfRule type="expression" dxfId="1224" priority="46">
      <formula>$AA$63=2</formula>
    </cfRule>
    <cfRule type="expression" dxfId="1223" priority="47">
      <formula>$AA$63=1</formula>
    </cfRule>
  </conditionalFormatting>
  <conditionalFormatting sqref="N64">
    <cfRule type="expression" dxfId="1222" priority="52">
      <formula>$AA$64=2</formula>
    </cfRule>
    <cfRule type="expression" dxfId="1221" priority="53">
      <formula>$AA$64=1</formula>
    </cfRule>
  </conditionalFormatting>
  <conditionalFormatting sqref="N65">
    <cfRule type="expression" dxfId="1220" priority="50">
      <formula>$AA$65=2</formula>
    </cfRule>
    <cfRule type="expression" dxfId="1219" priority="51">
      <formula>$AA$65=1</formula>
    </cfRule>
  </conditionalFormatting>
  <conditionalFormatting sqref="N66">
    <cfRule type="expression" dxfId="1218" priority="48">
      <formula>$AA$66=2</formula>
    </cfRule>
    <cfRule type="expression" dxfId="1217" priority="49">
      <formula>$AA$66=1</formula>
    </cfRule>
  </conditionalFormatting>
  <conditionalFormatting sqref="N69">
    <cfRule type="expression" dxfId="1216" priority="74">
      <formula>$AA$69=2</formula>
    </cfRule>
    <cfRule type="expression" dxfId="1215" priority="75">
      <formula>$AA$69=1</formula>
    </cfRule>
  </conditionalFormatting>
  <conditionalFormatting sqref="N70">
    <cfRule type="expression" dxfId="1214" priority="72">
      <formula>$AA$70=2</formula>
    </cfRule>
    <cfRule type="expression" dxfId="1213" priority="73">
      <formula>$AA$70=1</formula>
    </cfRule>
  </conditionalFormatting>
  <conditionalFormatting sqref="N71">
    <cfRule type="expression" dxfId="1212" priority="70">
      <formula>$AA$71=2</formula>
    </cfRule>
    <cfRule type="expression" dxfId="1211" priority="71">
      <formula>$AA$71=1</formula>
    </cfRule>
  </conditionalFormatting>
  <conditionalFormatting sqref="N74">
    <cfRule type="expression" dxfId="1210" priority="68">
      <formula>$AA$74=2</formula>
    </cfRule>
    <cfRule type="expression" dxfId="1209" priority="69">
      <formula>$AA$74=1</formula>
    </cfRule>
  </conditionalFormatting>
  <conditionalFormatting sqref="N75">
    <cfRule type="expression" dxfId="1208" priority="86">
      <formula>$AA$75=2</formula>
    </cfRule>
    <cfRule type="expression" dxfId="1207" priority="87">
      <formula>$AA$75=1</formula>
    </cfRule>
  </conditionalFormatting>
  <conditionalFormatting sqref="N81">
    <cfRule type="expression" dxfId="1206" priority="84">
      <formula>$AB$81=2</formula>
    </cfRule>
    <cfRule type="expression" dxfId="1205" priority="85">
      <formula>$AB$81=1</formula>
    </cfRule>
  </conditionalFormatting>
  <conditionalFormatting sqref="N84">
    <cfRule type="expression" dxfId="1204" priority="27">
      <formula>$AB$84=2</formula>
    </cfRule>
    <cfRule type="expression" dxfId="1203" priority="28">
      <formula>$AB$84=1</formula>
    </cfRule>
  </conditionalFormatting>
  <conditionalFormatting sqref="N85">
    <cfRule type="expression" dxfId="1202" priority="25">
      <formula>$AB$85=2</formula>
    </cfRule>
    <cfRule type="expression" dxfId="1201" priority="26">
      <formula>$AB$85=1</formula>
    </cfRule>
  </conditionalFormatting>
  <conditionalFormatting sqref="N88">
    <cfRule type="expression" dxfId="1200" priority="66">
      <formula>$AB$88=2</formula>
    </cfRule>
    <cfRule type="expression" dxfId="1199" priority="67">
      <formula>$AB$88=1</formula>
    </cfRule>
  </conditionalFormatting>
  <conditionalFormatting sqref="N89">
    <cfRule type="expression" dxfId="1198" priority="54">
      <formula>$AA$89=2</formula>
    </cfRule>
    <cfRule type="expression" dxfId="1197" priority="55">
      <formula>$AA$89=1</formula>
    </cfRule>
  </conditionalFormatting>
  <conditionalFormatting sqref="N90">
    <cfRule type="expression" dxfId="1196" priority="64">
      <formula>$AB$90=2</formula>
    </cfRule>
    <cfRule type="expression" dxfId="1195" priority="65">
      <formula>$AB$90=1</formula>
    </cfRule>
  </conditionalFormatting>
  <conditionalFormatting sqref="N91">
    <cfRule type="expression" dxfId="1194" priority="62">
      <formula>$AB$91=2</formula>
    </cfRule>
    <cfRule type="expression" dxfId="1193" priority="63">
      <formula>$AB$91=1</formula>
    </cfRule>
  </conditionalFormatting>
  <conditionalFormatting sqref="N92">
    <cfRule type="expression" dxfId="1192" priority="60">
      <formula>$AB$92=2</formula>
    </cfRule>
    <cfRule type="expression" dxfId="1191" priority="61">
      <formula>$AB$92=1</formula>
    </cfRule>
  </conditionalFormatting>
  <conditionalFormatting sqref="N96">
    <cfRule type="expression" dxfId="1190" priority="37">
      <formula>$AA$51=1</formula>
    </cfRule>
    <cfRule type="expression" dxfId="1189" priority="38">
      <formula>$AA$51=2</formula>
    </cfRule>
    <cfRule type="expression" dxfId="1188" priority="39">
      <formula>$AA$51=3</formula>
    </cfRule>
  </conditionalFormatting>
  <conditionalFormatting sqref="N97">
    <cfRule type="expression" dxfId="1187" priority="29">
      <formula>$N$97=$AB$97</formula>
    </cfRule>
    <cfRule type="expression" dxfId="1186" priority="30">
      <formula>$N$97=$AB$96</formula>
    </cfRule>
  </conditionalFormatting>
  <conditionalFormatting sqref="N103">
    <cfRule type="expression" dxfId="1185" priority="31">
      <formula>$N$103=$AB$106</formula>
    </cfRule>
    <cfRule type="expression" dxfId="1184" priority="32">
      <formula>$N$103=$AB$105</formula>
    </cfRule>
    <cfRule type="expression" dxfId="1183" priority="33">
      <formula>$N$103=$AB$104</formula>
    </cfRule>
    <cfRule type="expression" dxfId="1182" priority="34">
      <formula>$N$103=$AB$103</formula>
    </cfRule>
  </conditionalFormatting>
  <conditionalFormatting sqref="P58">
    <cfRule type="expression" dxfId="1181" priority="23">
      <formula>$P$58="voldoet"</formula>
    </cfRule>
    <cfRule type="expression" dxfId="1180" priority="24">
      <formula>$P$58="voldoet niet"</formula>
    </cfRule>
  </conditionalFormatting>
  <conditionalFormatting sqref="P59">
    <cfRule type="expression" dxfId="1179" priority="21">
      <formula>$P$59="voldoet"</formula>
    </cfRule>
    <cfRule type="expression" dxfId="1178" priority="22">
      <formula>$P$59="voldoet niet"</formula>
    </cfRule>
  </conditionalFormatting>
  <conditionalFormatting sqref="P63">
    <cfRule type="expression" dxfId="1177" priority="19">
      <formula>$P$63="voldoet niet"</formula>
    </cfRule>
    <cfRule type="expression" dxfId="1176" priority="20">
      <formula>$P$63="voldoet"</formula>
    </cfRule>
  </conditionalFormatting>
  <conditionalFormatting sqref="P69">
    <cfRule type="expression" dxfId="1175" priority="17">
      <formula>$P$69="voldoet niet"</formula>
    </cfRule>
    <cfRule type="expression" dxfId="1174" priority="18">
      <formula>$P$69="voldoet"</formula>
    </cfRule>
  </conditionalFormatting>
  <conditionalFormatting sqref="P70">
    <cfRule type="expression" dxfId="1173" priority="15">
      <formula>$P$70="voldoet niet"</formula>
    </cfRule>
    <cfRule type="expression" dxfId="1172" priority="16">
      <formula>$P$70="voldoet"</formula>
    </cfRule>
  </conditionalFormatting>
  <conditionalFormatting sqref="P71">
    <cfRule type="expression" dxfId="1171" priority="13">
      <formula>$P$71="voldoet niet"</formula>
    </cfRule>
    <cfRule type="expression" dxfId="1170" priority="14">
      <formula>$P$71="voldoet"</formula>
    </cfRule>
  </conditionalFormatting>
  <conditionalFormatting sqref="P74">
    <cfRule type="expression" dxfId="1169" priority="11">
      <formula>$P$74="voldoet niet"</formula>
    </cfRule>
    <cfRule type="expression" dxfId="1168" priority="12">
      <formula>$P$74="voldoet"</formula>
    </cfRule>
  </conditionalFormatting>
  <conditionalFormatting sqref="P75">
    <cfRule type="expression" dxfId="1167" priority="9">
      <formula>$P$75="voldoet niet"</formula>
    </cfRule>
    <cfRule type="expression" dxfId="1166" priority="10">
      <formula>$P$75="voldoet"</formula>
    </cfRule>
  </conditionalFormatting>
  <conditionalFormatting sqref="P78">
    <cfRule type="expression" dxfId="1165" priority="7">
      <formula>$P$78="voldoet niet"</formula>
    </cfRule>
    <cfRule type="expression" dxfId="1164" priority="8">
      <formula>$P$78="voldoet"</formula>
    </cfRule>
  </conditionalFormatting>
  <dataValidations count="11">
    <dataValidation type="list" errorStyle="warning" showErrorMessage="1" sqref="K6:K7 K19 K12:K14 K10 K17 K22 K24:K34" xr:uid="{911FD4BB-4501-4ED8-A8F2-45616A0636E1}">
      <formula1>$AA$6:$AA$7</formula1>
    </dataValidation>
    <dataValidation type="list" errorStyle="warning" allowBlank="1" showErrorMessage="1" sqref="K11" xr:uid="{DEEA3C8E-8E0D-4477-ACCA-3373B3A44DBA}">
      <formula1>$AA$6:$AA$7</formula1>
    </dataValidation>
    <dataValidation errorStyle="warning" showErrorMessage="1" sqref="K41:K43 K18 K35:K36 K23" xr:uid="{7D3DA28A-E9F9-4573-BC2E-4F715FC57F9F}"/>
    <dataValidation type="list" allowBlank="1" showInputMessage="1" showErrorMessage="1" sqref="K55" xr:uid="{4506B6C8-B53E-4D4F-9FA6-9389F7B4610F}">
      <formula1>$AA$22:$AA$26</formula1>
    </dataValidation>
    <dataValidation type="list" allowBlank="1" showInputMessage="1" showErrorMessage="1" sqref="J78 J81 J90:J92 J84:J85" xr:uid="{2E3CAB87-BAA4-4B4F-96B2-03A36096805E}">
      <formula1>$AA$6:$AA$7</formula1>
    </dataValidation>
    <dataValidation type="list" allowBlank="1" showInputMessage="1" showErrorMessage="1" sqref="K47" xr:uid="{0B362839-392A-4AD0-B2A9-F6CE417BDBE7}">
      <formula1>$AA$17:$AA$21</formula1>
    </dataValidation>
    <dataValidation type="list" allowBlank="1" showInputMessage="1" showErrorMessage="1" sqref="K48 K50" xr:uid="{4F211884-D7B7-480C-AE80-3490B941DE03}">
      <formula1>$AA$32:$AA$34</formula1>
    </dataValidation>
    <dataValidation type="list" errorStyle="warning" showErrorMessage="1" sqref="K46" xr:uid="{B537A1D8-65AC-4B5A-A804-75F47296F4EE}">
      <formula1>$AB$45:$AB$50</formula1>
    </dataValidation>
    <dataValidation type="list" allowBlank="1" showInputMessage="1" showErrorMessage="1" sqref="N103" xr:uid="{74662398-8FE6-448A-8CE5-7247B24E6743}">
      <formula1>$AB$103:$AB$106</formula1>
    </dataValidation>
    <dataValidation type="list" allowBlank="1" showInputMessage="1" showErrorMessage="1" sqref="N97" xr:uid="{B4E17CB9-B606-4DBF-AADA-22F970D46D78}">
      <formula1>$AB$96:$AB$97</formula1>
    </dataValidation>
    <dataValidation type="list" allowBlank="1" showInputMessage="1" showErrorMessage="1" sqref="K38:K39" xr:uid="{3BE3EF7E-8ABE-4878-A978-0691B7F366B2}">
      <formula1>$P$12:$P$14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192A1-BACF-4C66-96A0-2174165F7FF1}">
  <dimension ref="A1:AN107"/>
  <sheetViews>
    <sheetView workbookViewId="0"/>
  </sheetViews>
  <sheetFormatPr defaultRowHeight="13.2" x14ac:dyDescent="0.3"/>
  <cols>
    <col min="1" max="1" width="37.5" customWidth="1"/>
    <col min="9" max="9" width="11.875" customWidth="1"/>
    <col min="12" max="12" width="10.5" bestFit="1" customWidth="1"/>
    <col min="13" max="13" width="10.25" customWidth="1"/>
    <col min="27" max="28" width="9" hidden="1" customWidth="1"/>
  </cols>
  <sheetData>
    <row r="1" spans="1:40" ht="19.2" x14ac:dyDescent="0.45">
      <c r="A1" s="36" t="s">
        <v>404</v>
      </c>
    </row>
    <row r="2" spans="1:40" ht="19.2" x14ac:dyDescent="0.45">
      <c r="A2" s="36"/>
      <c r="O2" s="87" t="s">
        <v>275</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3">
      <c r="A3" s="1"/>
    </row>
    <row r="4" spans="1:40" s="10" customFormat="1" x14ac:dyDescent="0.3">
      <c r="A4" s="22" t="s">
        <v>276</v>
      </c>
    </row>
    <row r="5" spans="1:40" ht="13.8" thickBot="1" x14ac:dyDescent="0.35">
      <c r="A5" s="45" t="s">
        <v>277</v>
      </c>
      <c r="J5" s="21" t="s">
        <v>278</v>
      </c>
      <c r="M5" s="2" t="s">
        <v>279</v>
      </c>
    </row>
    <row r="6" spans="1:40" x14ac:dyDescent="0.3">
      <c r="A6" t="s">
        <v>399</v>
      </c>
      <c r="K6" s="4"/>
      <c r="M6" s="37"/>
      <c r="O6" s="54" t="s">
        <v>281</v>
      </c>
      <c r="P6" s="55"/>
      <c r="Q6" s="55"/>
      <c r="R6" s="55"/>
      <c r="S6" s="55"/>
      <c r="T6" s="55"/>
      <c r="U6" s="55"/>
      <c r="V6" s="55"/>
      <c r="W6" s="55"/>
      <c r="X6" s="55"/>
      <c r="Y6" s="56"/>
      <c r="AA6" t="s">
        <v>231</v>
      </c>
    </row>
    <row r="7" spans="1:40" ht="13.8" thickBot="1" x14ac:dyDescent="0.35">
      <c r="A7" t="s">
        <v>400</v>
      </c>
      <c r="K7" s="4"/>
      <c r="M7" s="38"/>
      <c r="O7" s="57" t="s">
        <v>283</v>
      </c>
      <c r="P7" s="58"/>
      <c r="Q7" s="58"/>
      <c r="R7" s="58"/>
      <c r="S7" s="58"/>
      <c r="T7" s="58"/>
      <c r="U7" s="58"/>
      <c r="V7" s="58"/>
      <c r="W7" s="58"/>
      <c r="X7" s="58"/>
      <c r="Y7" s="59"/>
      <c r="AA7" t="s">
        <v>232</v>
      </c>
    </row>
    <row r="8" spans="1:40" x14ac:dyDescent="0.3">
      <c r="O8" s="57" t="s">
        <v>492</v>
      </c>
      <c r="P8" s="58"/>
      <c r="Q8" s="58"/>
      <c r="R8" s="58"/>
      <c r="S8" s="58"/>
      <c r="T8" s="58"/>
      <c r="U8" s="58"/>
      <c r="V8" s="58"/>
      <c r="W8" s="58"/>
      <c r="X8" s="58"/>
      <c r="Y8" s="59"/>
    </row>
    <row r="9" spans="1:40" ht="13.8" thickBot="1" x14ac:dyDescent="0.35">
      <c r="A9" s="2" t="s">
        <v>401</v>
      </c>
      <c r="O9" s="67" t="s">
        <v>486</v>
      </c>
      <c r="P9" s="61"/>
      <c r="Q9" s="61"/>
      <c r="R9" s="61"/>
      <c r="S9" s="61"/>
      <c r="T9" s="61"/>
      <c r="U9" s="61"/>
      <c r="V9" s="61"/>
      <c r="W9" s="61"/>
      <c r="X9" s="61"/>
      <c r="Y9" s="62"/>
    </row>
    <row r="10" spans="1:40" ht="13.8" thickBot="1" x14ac:dyDescent="0.35">
      <c r="A10" s="2" t="s">
        <v>291</v>
      </c>
      <c r="K10" s="7"/>
      <c r="M10" s="5"/>
    </row>
    <row r="11" spans="1:40" x14ac:dyDescent="0.3">
      <c r="A11" s="2" t="s">
        <v>291</v>
      </c>
      <c r="K11" s="7"/>
      <c r="M11" s="8"/>
      <c r="O11" s="12" t="s">
        <v>209</v>
      </c>
      <c r="P11" s="13"/>
      <c r="Q11" s="13"/>
      <c r="R11" s="13"/>
      <c r="S11" s="14"/>
    </row>
    <row r="12" spans="1:40" x14ac:dyDescent="0.3">
      <c r="A12" s="2" t="s">
        <v>291</v>
      </c>
      <c r="K12" s="7"/>
      <c r="M12" s="8"/>
      <c r="O12" s="15"/>
      <c r="P12" t="s">
        <v>286</v>
      </c>
      <c r="S12" s="16"/>
    </row>
    <row r="13" spans="1:40" x14ac:dyDescent="0.3">
      <c r="A13" s="2" t="s">
        <v>291</v>
      </c>
      <c r="K13" s="7"/>
      <c r="M13" s="8"/>
      <c r="O13" s="17"/>
      <c r="P13" t="s">
        <v>287</v>
      </c>
      <c r="S13" s="16"/>
    </row>
    <row r="14" spans="1:40" ht="13.8" thickBot="1" x14ac:dyDescent="0.35">
      <c r="A14" s="2" t="s">
        <v>291</v>
      </c>
      <c r="K14" s="7"/>
      <c r="M14" s="6"/>
      <c r="O14" s="69"/>
      <c r="P14" s="19" t="s">
        <v>289</v>
      </c>
      <c r="Q14" s="19"/>
      <c r="R14" s="19"/>
      <c r="S14" s="20"/>
    </row>
    <row r="16" spans="1:40" ht="13.8" thickBot="1" x14ac:dyDescent="0.35">
      <c r="A16" s="2" t="s">
        <v>525</v>
      </c>
    </row>
    <row r="17" spans="1:27" ht="13.8" thickBot="1" x14ac:dyDescent="0.35">
      <c r="A17" t="s">
        <v>405</v>
      </c>
      <c r="J17" s="1"/>
      <c r="K17" s="7"/>
      <c r="M17" s="9"/>
      <c r="AA17" t="s">
        <v>292</v>
      </c>
    </row>
    <row r="18" spans="1:27" ht="13.8" thickBot="1" x14ac:dyDescent="0.35">
      <c r="AA18" t="s">
        <v>294</v>
      </c>
    </row>
    <row r="19" spans="1:27" ht="13.8" thickBot="1" x14ac:dyDescent="0.35">
      <c r="A19" s="2" t="s">
        <v>403</v>
      </c>
      <c r="K19" s="7"/>
      <c r="M19" s="9"/>
      <c r="AA19" t="s">
        <v>296</v>
      </c>
    </row>
    <row r="20" spans="1:27" x14ac:dyDescent="0.3">
      <c r="A20" s="1"/>
      <c r="AA20" t="s">
        <v>297</v>
      </c>
    </row>
    <row r="21" spans="1:27" s="10" customFormat="1" ht="13.8" thickBot="1" x14ac:dyDescent="0.35">
      <c r="A21" s="22" t="s">
        <v>298</v>
      </c>
      <c r="AA21" s="10" t="s">
        <v>299</v>
      </c>
    </row>
    <row r="22" spans="1:27" ht="13.8" thickBot="1" x14ac:dyDescent="0.35">
      <c r="A22" t="s">
        <v>300</v>
      </c>
      <c r="B22" t="s">
        <v>301</v>
      </c>
      <c r="K22" s="7"/>
      <c r="M22" s="9" t="str">
        <f>IF(K22="","",IF(K22="ja","Sterke / mogelijke reden om in te laten","Geen reden om in te laten"))</f>
        <v/>
      </c>
      <c r="AA22" t="s">
        <v>91</v>
      </c>
    </row>
    <row r="23" spans="1:27" ht="13.8" thickBot="1" x14ac:dyDescent="0.35">
      <c r="C23" t="s">
        <v>302</v>
      </c>
      <c r="M23" t="str">
        <f t="shared" ref="M23:M34" si="0">IF(K23="","",IF(K23="ja","Sterke / mogelijke reden om in te laten","Geen reden om in te laten"))</f>
        <v/>
      </c>
      <c r="Q23" s="54" t="s">
        <v>303</v>
      </c>
      <c r="R23" s="55"/>
      <c r="S23" s="55"/>
      <c r="T23" s="55"/>
      <c r="U23" s="55"/>
      <c r="V23" s="55"/>
      <c r="W23" s="55"/>
      <c r="X23" s="55"/>
      <c r="Y23" s="56"/>
      <c r="AA23" t="s">
        <v>94</v>
      </c>
    </row>
    <row r="24" spans="1:27" x14ac:dyDescent="0.3">
      <c r="B24" t="s">
        <v>528</v>
      </c>
      <c r="K24" s="7"/>
      <c r="M24" s="5" t="str">
        <f t="shared" si="0"/>
        <v/>
      </c>
      <c r="Q24" s="79" t="s">
        <v>305</v>
      </c>
      <c r="R24" s="58"/>
      <c r="S24" s="58"/>
      <c r="T24" s="58"/>
      <c r="U24" s="58"/>
      <c r="V24" s="58"/>
      <c r="W24" s="58"/>
      <c r="X24" s="58"/>
      <c r="Y24" s="59"/>
      <c r="AA24" t="s">
        <v>99</v>
      </c>
    </row>
    <row r="25" spans="1:27" x14ac:dyDescent="0.3">
      <c r="B25" t="s">
        <v>304</v>
      </c>
      <c r="K25" s="7"/>
      <c r="M25" s="8" t="str">
        <f t="shared" si="0"/>
        <v/>
      </c>
      <c r="Q25" s="57" t="s">
        <v>308</v>
      </c>
      <c r="R25" s="58"/>
      <c r="S25" s="58"/>
      <c r="T25" s="58"/>
      <c r="U25" s="58"/>
      <c r="V25" s="58"/>
      <c r="W25" s="58"/>
      <c r="X25" s="58"/>
      <c r="Y25" s="59"/>
      <c r="AA25" t="s">
        <v>101</v>
      </c>
    </row>
    <row r="26" spans="1:27" x14ac:dyDescent="0.3">
      <c r="B26" t="s">
        <v>307</v>
      </c>
      <c r="K26" s="7"/>
      <c r="M26" s="8" t="str">
        <f t="shared" si="0"/>
        <v/>
      </c>
      <c r="Q26" s="57" t="s">
        <v>311</v>
      </c>
      <c r="R26" s="58"/>
      <c r="S26" s="58"/>
      <c r="T26" s="58"/>
      <c r="U26" s="58"/>
      <c r="V26" s="58"/>
      <c r="W26" s="58"/>
      <c r="X26" s="58"/>
      <c r="Y26" s="59"/>
      <c r="AA26" t="s">
        <v>107</v>
      </c>
    </row>
    <row r="27" spans="1:27" x14ac:dyDescent="0.3">
      <c r="B27" t="s">
        <v>310</v>
      </c>
      <c r="K27" s="7"/>
      <c r="M27" s="8" t="str">
        <f t="shared" si="0"/>
        <v/>
      </c>
      <c r="Q27" s="67" t="s">
        <v>313</v>
      </c>
      <c r="R27" s="61"/>
      <c r="S27" s="61"/>
      <c r="T27" s="61"/>
      <c r="U27" s="61"/>
      <c r="V27" s="61"/>
      <c r="W27" s="61"/>
      <c r="X27" s="61"/>
      <c r="Y27" s="62"/>
      <c r="AA27" t="s">
        <v>98</v>
      </c>
    </row>
    <row r="28" spans="1:27" x14ac:dyDescent="0.3">
      <c r="B28" t="s">
        <v>529</v>
      </c>
      <c r="K28" s="7"/>
      <c r="M28" s="8" t="str">
        <f t="shared" si="0"/>
        <v/>
      </c>
      <c r="Q28" s="58"/>
      <c r="R28" s="58"/>
      <c r="S28" s="58"/>
      <c r="T28" s="58"/>
      <c r="U28" s="58"/>
      <c r="V28" s="58"/>
      <c r="W28" s="58"/>
      <c r="X28" s="58"/>
      <c r="Y28" s="58"/>
    </row>
    <row r="29" spans="1:27" x14ac:dyDescent="0.3">
      <c r="B29" t="s">
        <v>312</v>
      </c>
      <c r="K29" s="7"/>
      <c r="M29" s="8" t="str">
        <f t="shared" si="0"/>
        <v/>
      </c>
      <c r="Q29" s="58"/>
      <c r="R29" s="58"/>
      <c r="S29" s="58"/>
      <c r="T29" s="58"/>
      <c r="U29" s="58"/>
      <c r="V29" s="58"/>
      <c r="W29" s="58"/>
      <c r="X29" s="58"/>
      <c r="Y29" s="58"/>
    </row>
    <row r="30" spans="1:27" x14ac:dyDescent="0.3">
      <c r="B30" t="s">
        <v>314</v>
      </c>
      <c r="K30" s="7"/>
      <c r="M30" s="8" t="str">
        <f t="shared" si="0"/>
        <v/>
      </c>
    </row>
    <row r="31" spans="1:27" x14ac:dyDescent="0.3">
      <c r="B31" t="s">
        <v>315</v>
      </c>
      <c r="K31" s="7"/>
      <c r="M31" s="8" t="str">
        <f t="shared" si="0"/>
        <v/>
      </c>
    </row>
    <row r="32" spans="1:27" x14ac:dyDescent="0.3">
      <c r="B32" t="s">
        <v>316</v>
      </c>
      <c r="K32" s="7"/>
      <c r="M32" s="8" t="str">
        <f t="shared" si="0"/>
        <v/>
      </c>
      <c r="AA32" t="s">
        <v>317</v>
      </c>
    </row>
    <row r="33" spans="1:28" x14ac:dyDescent="0.3">
      <c r="B33" t="s">
        <v>318</v>
      </c>
      <c r="K33" s="7"/>
      <c r="M33" s="8" t="str">
        <f t="shared" si="0"/>
        <v/>
      </c>
      <c r="AA33" t="s">
        <v>319</v>
      </c>
    </row>
    <row r="34" spans="1:28" ht="13.8" thickBot="1" x14ac:dyDescent="0.35">
      <c r="B34" t="s">
        <v>320</v>
      </c>
      <c r="K34" s="7"/>
      <c r="M34" s="6" t="str">
        <f t="shared" si="0"/>
        <v/>
      </c>
      <c r="AA34" t="s">
        <v>321</v>
      </c>
    </row>
    <row r="37" spans="1:28" s="25" customFormat="1" ht="13.8" thickBot="1" x14ac:dyDescent="0.35">
      <c r="A37" s="24" t="s">
        <v>38</v>
      </c>
      <c r="M37" s="26"/>
      <c r="AA37" s="27"/>
    </row>
    <row r="38" spans="1:28" x14ac:dyDescent="0.3">
      <c r="A38" s="1" t="s">
        <v>276</v>
      </c>
      <c r="K38" s="84"/>
      <c r="M38" s="2"/>
      <c r="O38" s="54" t="s">
        <v>578</v>
      </c>
      <c r="P38" s="55"/>
      <c r="Q38" s="55"/>
      <c r="R38" s="55"/>
      <c r="S38" s="55"/>
      <c r="T38" s="55"/>
      <c r="U38" s="55"/>
      <c r="V38" s="55"/>
      <c r="W38" s="55"/>
      <c r="X38" s="55"/>
      <c r="Y38" s="56"/>
      <c r="AA38" s="78"/>
    </row>
    <row r="39" spans="1:28" ht="13.8" thickBot="1" x14ac:dyDescent="0.35">
      <c r="A39" s="1" t="s">
        <v>298</v>
      </c>
      <c r="K39" s="85"/>
      <c r="M39" s="2"/>
      <c r="O39" s="57" t="s">
        <v>322</v>
      </c>
      <c r="P39" s="58"/>
      <c r="Q39" s="58"/>
      <c r="R39" s="58"/>
      <c r="S39" s="58"/>
      <c r="T39" s="58"/>
      <c r="U39" s="58"/>
      <c r="V39" s="58"/>
      <c r="W39" s="58"/>
      <c r="X39" s="58"/>
      <c r="Y39" s="59"/>
      <c r="AA39" s="78"/>
    </row>
    <row r="40" spans="1:28" x14ac:dyDescent="0.3">
      <c r="A40" s="1"/>
      <c r="M40" s="2"/>
      <c r="O40" s="57" t="s">
        <v>323</v>
      </c>
      <c r="P40" s="58"/>
      <c r="Q40" s="58"/>
      <c r="R40" s="58"/>
      <c r="S40" s="58"/>
      <c r="T40" s="58"/>
      <c r="U40" s="58"/>
      <c r="V40" s="58"/>
      <c r="W40" s="58"/>
      <c r="X40" s="58"/>
      <c r="Y40" s="59"/>
      <c r="AA40" s="78"/>
    </row>
    <row r="41" spans="1:28" x14ac:dyDescent="0.3">
      <c r="O41" s="79" t="s">
        <v>324</v>
      </c>
      <c r="P41" s="58"/>
      <c r="Q41" s="58"/>
      <c r="R41" s="58"/>
      <c r="S41" s="58"/>
      <c r="T41" s="58"/>
      <c r="U41" s="58"/>
      <c r="V41" s="58"/>
      <c r="W41" s="58"/>
      <c r="X41" s="58"/>
      <c r="Y41" s="59"/>
    </row>
    <row r="42" spans="1:28" s="81" customFormat="1" ht="13.8" thickBot="1" x14ac:dyDescent="0.35">
      <c r="O42" s="146" t="s">
        <v>579</v>
      </c>
      <c r="P42" s="147"/>
      <c r="Q42" s="147"/>
      <c r="R42" s="147"/>
      <c r="S42" s="147"/>
      <c r="T42" s="147"/>
      <c r="U42" s="147"/>
      <c r="V42" s="147"/>
      <c r="W42" s="147"/>
      <c r="X42" s="147"/>
      <c r="Y42" s="148"/>
    </row>
    <row r="43" spans="1:28" ht="13.8" thickTop="1" x14ac:dyDescent="0.3"/>
    <row r="44" spans="1:28" s="10" customFormat="1" x14ac:dyDescent="0.3">
      <c r="A44" s="22" t="s">
        <v>325</v>
      </c>
      <c r="N44" s="11"/>
    </row>
    <row r="45" spans="1:28" ht="13.8" thickBot="1" x14ac:dyDescent="0.35">
      <c r="A45" s="1"/>
      <c r="J45" s="21" t="s">
        <v>278</v>
      </c>
      <c r="N45" s="2"/>
      <c r="AB45" t="s">
        <v>326</v>
      </c>
    </row>
    <row r="46" spans="1:28" x14ac:dyDescent="0.3">
      <c r="A46" t="s">
        <v>327</v>
      </c>
      <c r="K46" s="7"/>
      <c r="M46" s="54" t="s">
        <v>531</v>
      </c>
      <c r="N46" s="55"/>
      <c r="O46" s="56"/>
      <c r="R46" s="12" t="s">
        <v>209</v>
      </c>
      <c r="S46" s="13"/>
      <c r="T46" s="13"/>
      <c r="U46" s="14"/>
      <c r="AA46">
        <f>IF(K46="kanaalwater",1,IF(K46="rivierwater",2,IF(K46="IJsselmeerwater",3,IF(K46="effluentwater RWZI",4,IF(K46="gebiedseigen water met landbouwinvloed",5,IF(K46="grondwater (overlevingswater)",6,0))))))</f>
        <v>0</v>
      </c>
      <c r="AB46" t="s">
        <v>328</v>
      </c>
    </row>
    <row r="47" spans="1:28" x14ac:dyDescent="0.3">
      <c r="A47" t="s">
        <v>329</v>
      </c>
      <c r="K47" s="7"/>
      <c r="M47" s="67" t="s">
        <v>491</v>
      </c>
      <c r="N47" s="61"/>
      <c r="O47" s="62"/>
      <c r="Q47" s="34"/>
      <c r="R47" s="15"/>
      <c r="S47" t="s">
        <v>330</v>
      </c>
      <c r="U47" s="16"/>
      <c r="AA47">
        <f>IF(K47="nooit",1,IF(K47="incidenteel",2,IF(K47="regelmatig",3,IF(K47="vaak",4,IF(K47="doorspoelen",5,0)))))</f>
        <v>0</v>
      </c>
      <c r="AB47" t="s">
        <v>331</v>
      </c>
    </row>
    <row r="48" spans="1:28" x14ac:dyDescent="0.3">
      <c r="A48" t="s">
        <v>332</v>
      </c>
      <c r="K48" s="7"/>
      <c r="R48" s="17"/>
      <c r="S48" t="s">
        <v>333</v>
      </c>
      <c r="U48" s="16"/>
      <c r="AA48">
        <f>IF(K48="neerslag",1,IF(K48="grondwater",2,IF(K48="inlaatwater",3,0)))</f>
        <v>0</v>
      </c>
      <c r="AB48" t="s">
        <v>334</v>
      </c>
    </row>
    <row r="49" spans="1:28" ht="13.8" thickBot="1" x14ac:dyDescent="0.35">
      <c r="N49" s="2"/>
      <c r="R49" s="18"/>
      <c r="S49" s="19" t="s">
        <v>335</v>
      </c>
      <c r="T49" s="19"/>
      <c r="U49" s="20"/>
      <c r="AB49" t="s">
        <v>336</v>
      </c>
    </row>
    <row r="50" spans="1:28" ht="13.8" thickBot="1" x14ac:dyDescent="0.35">
      <c r="N50" s="2" t="s">
        <v>337</v>
      </c>
      <c r="AB50" t="s">
        <v>338</v>
      </c>
    </row>
    <row r="51" spans="1:28" ht="13.8" thickBot="1" x14ac:dyDescent="0.35">
      <c r="N51" s="9"/>
      <c r="AA51">
        <f>IF(OR(OR(AA48=2,AA48=1),OR(AA47=1,AA47=2,AA47=3)),3,IF(OR(AA48=3,OR(AA47=5,AA47=4)),2,0))</f>
        <v>0</v>
      </c>
    </row>
    <row r="53" spans="1:28" s="10" customFormat="1" x14ac:dyDescent="0.3">
      <c r="A53" s="22" t="s">
        <v>339</v>
      </c>
    </row>
    <row r="54" spans="1:28" x14ac:dyDescent="0.3">
      <c r="A54" s="1"/>
      <c r="J54" s="21" t="s">
        <v>278</v>
      </c>
    </row>
    <row r="55" spans="1:28" x14ac:dyDescent="0.3">
      <c r="A55" t="s">
        <v>340</v>
      </c>
      <c r="K55" s="7"/>
    </row>
    <row r="56" spans="1:28" ht="13.8" thickBot="1" x14ac:dyDescent="0.35">
      <c r="L56" s="78" t="s">
        <v>628</v>
      </c>
      <c r="N56" s="2" t="s">
        <v>341</v>
      </c>
      <c r="P56" s="2"/>
    </row>
    <row r="57" spans="1:28" ht="13.8" thickBot="1" x14ac:dyDescent="0.35">
      <c r="A57" t="s">
        <v>342</v>
      </c>
      <c r="J57" t="s">
        <v>392</v>
      </c>
      <c r="K57" t="s">
        <v>393</v>
      </c>
      <c r="L57" t="s">
        <v>536</v>
      </c>
      <c r="M57" t="s">
        <v>537</v>
      </c>
      <c r="N57" s="2" t="s">
        <v>345</v>
      </c>
      <c r="P57" s="2" t="s">
        <v>346</v>
      </c>
      <c r="R57" s="12" t="s">
        <v>209</v>
      </c>
      <c r="S57" s="13"/>
      <c r="T57" s="13"/>
      <c r="U57" s="14"/>
      <c r="AA57" t="s">
        <v>345</v>
      </c>
      <c r="AB57" t="s">
        <v>346</v>
      </c>
    </row>
    <row r="58" spans="1:28" x14ac:dyDescent="0.3">
      <c r="B58" t="s">
        <v>347</v>
      </c>
      <c r="J58" s="7"/>
      <c r="K58" s="7"/>
      <c r="M58">
        <v>0.15</v>
      </c>
      <c r="N58" s="5"/>
      <c r="P58" s="10" t="str">
        <f>IF(AB58=0,"",IF(AB58=1,"voldoet niet",IF(AB58=2,"voldoet")))</f>
        <v/>
      </c>
      <c r="R58" s="15"/>
      <c r="S58" t="s">
        <v>330</v>
      </c>
      <c r="U58" s="16"/>
      <c r="AA58">
        <f>IF(OR(K58="",J58=""),0,IF(J58&lt;=K58,2,1))</f>
        <v>0</v>
      </c>
      <c r="AB58">
        <f>IF(OR(M58="",J58=""),0,IF(J58&lt;M58,2,1))</f>
        <v>0</v>
      </c>
    </row>
    <row r="59" spans="1:28" ht="13.8" thickBot="1" x14ac:dyDescent="0.35">
      <c r="B59" t="s">
        <v>348</v>
      </c>
      <c r="J59" s="7"/>
      <c r="K59" s="7"/>
      <c r="M59">
        <v>2.8</v>
      </c>
      <c r="N59" s="6"/>
      <c r="P59" s="10" t="str">
        <f>IF(AB59=0,"",IF(AB59=1,"voldoet niet",IF(AB59=2,"voldoet")))</f>
        <v/>
      </c>
      <c r="R59" s="47"/>
      <c r="S59" s="19" t="s">
        <v>333</v>
      </c>
      <c r="T59" s="19"/>
      <c r="U59" s="20"/>
      <c r="AA59">
        <f>IF(OR(K59="",J59=""),0,IF(J59&lt;=K59,2,1))</f>
        <v>0</v>
      </c>
      <c r="AB59">
        <f>IF(OR(M59="",J59=""),0,IF(J59&lt;M59,2,1))</f>
        <v>0</v>
      </c>
    </row>
    <row r="61" spans="1:28" ht="13.8" thickBot="1" x14ac:dyDescent="0.35">
      <c r="A61" t="s">
        <v>349</v>
      </c>
      <c r="R61" s="54" t="s">
        <v>350</v>
      </c>
      <c r="S61" s="55"/>
      <c r="T61" s="55"/>
      <c r="U61" s="55"/>
      <c r="V61" s="55"/>
      <c r="W61" s="55"/>
      <c r="X61" s="55"/>
      <c r="Y61" s="55"/>
      <c r="Z61" s="56"/>
    </row>
    <row r="62" spans="1:28" x14ac:dyDescent="0.3">
      <c r="B62" t="s">
        <v>351</v>
      </c>
      <c r="J62" s="7"/>
      <c r="K62" s="7"/>
      <c r="L62">
        <v>5</v>
      </c>
      <c r="M62">
        <v>20</v>
      </c>
      <c r="N62" s="5"/>
      <c r="R62" s="57" t="s">
        <v>567</v>
      </c>
      <c r="S62" s="58"/>
      <c r="T62" s="58"/>
      <c r="U62" s="58"/>
      <c r="V62" s="58"/>
      <c r="W62" s="58"/>
      <c r="X62" s="58"/>
      <c r="Y62" s="58"/>
      <c r="Z62" s="59"/>
      <c r="AA62">
        <f>IF(OR(K62="",J62=""),0,IF(OR(AND(K62&gt;=L62,K62&lt;=M62,J62&gt;=L62,J62&lt;=M62),AND(K62&lt;=L62,J62&lt;=L62),AND(K62&gt;=M62,J62&gt;=M62)),2,1))</f>
        <v>0</v>
      </c>
    </row>
    <row r="63" spans="1:28" x14ac:dyDescent="0.3">
      <c r="B63" t="s">
        <v>352</v>
      </c>
      <c r="J63" s="7"/>
      <c r="K63" s="7"/>
      <c r="L63">
        <v>5.5</v>
      </c>
      <c r="M63" t="str">
        <f>IF(OR(K55="M4",K55="M10"),8,IF(OR(K55="M3",K55="M6",K55="M7",K55="nvt"),8.5,""))</f>
        <v/>
      </c>
      <c r="N63" s="8"/>
      <c r="P63" s="10" t="str">
        <f t="shared" ref="P63" si="1">IF(AB63=0,"",IF(AB63=1,"voldoet niet",IF(AB63=2,"voldoet")))</f>
        <v/>
      </c>
      <c r="R63" s="57" t="s">
        <v>614</v>
      </c>
      <c r="S63" s="58"/>
      <c r="T63" s="58"/>
      <c r="U63" s="58"/>
      <c r="V63" s="58"/>
      <c r="W63" s="58"/>
      <c r="X63" s="58"/>
      <c r="Y63" s="58"/>
      <c r="Z63" s="59"/>
      <c r="AA63">
        <f>IF(OR(K63="",J63=""),0,IF(OR(AND(K63&gt;=L63,K63&lt;=M63,J63&gt;=L63,J63&lt;=M63),AND(K63&lt;=L63,J63&lt;=L63),AND(K63&gt;=M63,J63&gt;=M63)),2,1))</f>
        <v>0</v>
      </c>
      <c r="AB63">
        <f>IF(OR(L63="",J63=""),0,IF(AND(J63&gt;L63,J63&lt;M63),2,1))</f>
        <v>0</v>
      </c>
    </row>
    <row r="64" spans="1:28" x14ac:dyDescent="0.3">
      <c r="B64" s="66" t="s">
        <v>354</v>
      </c>
      <c r="C64" s="66"/>
      <c r="D64" s="66"/>
      <c r="E64" s="66"/>
      <c r="F64" s="66"/>
      <c r="G64" s="66"/>
      <c r="H64" s="66"/>
      <c r="I64" s="66"/>
      <c r="J64" s="40"/>
      <c r="K64" s="40"/>
      <c r="L64" s="66"/>
      <c r="M64" s="66">
        <v>30</v>
      </c>
      <c r="N64" s="8"/>
      <c r="R64" s="57" t="s">
        <v>353</v>
      </c>
      <c r="S64" s="58"/>
      <c r="T64" s="58"/>
      <c r="U64" s="58"/>
      <c r="V64" s="58"/>
      <c r="W64" s="58"/>
      <c r="X64" s="58"/>
      <c r="Y64" s="58"/>
      <c r="Z64" s="59"/>
      <c r="AA64">
        <f>IF(OR(K64="",J64=""),0,IF(OR(AND(K64&gt;=L64,K64&lt;=M64,J64&gt;=L64,J64&lt;=M64),AND(K64&lt;=L64,J64&lt;=L64),AND(K64&gt;=M64,J64&gt;=M64)),2,1))</f>
        <v>0</v>
      </c>
    </row>
    <row r="65" spans="1:28" x14ac:dyDescent="0.3">
      <c r="B65" s="66" t="s">
        <v>356</v>
      </c>
      <c r="C65" s="66"/>
      <c r="D65" s="66"/>
      <c r="E65" s="66"/>
      <c r="F65" s="66"/>
      <c r="G65" s="66"/>
      <c r="H65" s="66"/>
      <c r="I65" s="66"/>
      <c r="J65" s="40"/>
      <c r="K65" s="40"/>
      <c r="L65" s="66">
        <v>5</v>
      </c>
      <c r="M65" s="66">
        <v>20</v>
      </c>
      <c r="N65" s="8"/>
      <c r="R65" s="57" t="s">
        <v>355</v>
      </c>
      <c r="S65" s="58"/>
      <c r="T65" s="58"/>
      <c r="U65" s="58"/>
      <c r="V65" s="58"/>
      <c r="W65" s="58"/>
      <c r="X65" s="58"/>
      <c r="Y65" s="58"/>
      <c r="Z65" s="59"/>
      <c r="AA65">
        <f>IF(OR(K65="",J65=""),0,IF(OR(AND(K65&gt;=L65,K65&lt;=M65,J65&gt;=L65,J65&lt;=M65),AND(K65&lt;=L65,J65&lt;=L65),AND(K65&gt;=M65,J65&gt;=M65)),2,1))</f>
        <v>0</v>
      </c>
    </row>
    <row r="66" spans="1:28" ht="13.8" thickBot="1" x14ac:dyDescent="0.35">
      <c r="A66" s="1"/>
      <c r="B66" s="66" t="s">
        <v>358</v>
      </c>
      <c r="C66" s="66"/>
      <c r="D66" s="66"/>
      <c r="E66" s="66"/>
      <c r="F66" s="66"/>
      <c r="G66" s="66"/>
      <c r="H66" s="66"/>
      <c r="I66" s="66"/>
      <c r="J66" s="40"/>
      <c r="K66" s="40"/>
      <c r="L66" s="66">
        <v>1</v>
      </c>
      <c r="M66" s="66">
        <v>8</v>
      </c>
      <c r="N66" s="6"/>
      <c r="R66" s="57" t="s">
        <v>357</v>
      </c>
      <c r="S66" s="58"/>
      <c r="T66" s="58"/>
      <c r="U66" s="58"/>
      <c r="V66" s="58"/>
      <c r="W66" s="58"/>
      <c r="X66" s="58"/>
      <c r="Y66" s="58"/>
      <c r="Z66" s="59"/>
      <c r="AA66">
        <f>IF(OR(K66="",J66=""),0,IF(OR(AND(K66&gt;=L66,K66&lt;=M66,J66&gt;=L66,J66&lt;=M66),AND(K66&lt;=L66,J66&lt;=L66),AND(K66&gt;=M66,J66&gt;=M66)),2,1))</f>
        <v>0</v>
      </c>
    </row>
    <row r="67" spans="1:28" x14ac:dyDescent="0.3">
      <c r="A67" s="1"/>
      <c r="R67" s="57" t="s">
        <v>580</v>
      </c>
      <c r="S67" s="58"/>
      <c r="T67" s="58"/>
      <c r="U67" s="58"/>
      <c r="V67" s="58"/>
      <c r="W67" s="58"/>
      <c r="X67" s="58"/>
      <c r="Y67" s="58"/>
      <c r="Z67" s="59"/>
    </row>
    <row r="68" spans="1:28" ht="13.8" thickBot="1" x14ac:dyDescent="0.35">
      <c r="A68" t="s">
        <v>359</v>
      </c>
      <c r="R68" s="57" t="s">
        <v>581</v>
      </c>
      <c r="S68" s="58"/>
      <c r="T68" s="58"/>
      <c r="U68" s="58"/>
      <c r="V68" s="58"/>
      <c r="W68" s="58"/>
      <c r="X68" s="58"/>
      <c r="Y68" s="58"/>
      <c r="Z68" s="59"/>
    </row>
    <row r="69" spans="1:28" x14ac:dyDescent="0.3">
      <c r="B69" t="s">
        <v>360</v>
      </c>
      <c r="J69" s="7"/>
      <c r="K69" s="7"/>
      <c r="M69">
        <v>19</v>
      </c>
      <c r="N69" s="5"/>
      <c r="P69" s="10" t="str">
        <f t="shared" ref="P69:P78" si="2">IF(AB69=0,"",IF(AB69=1,"voldoet niet",IF(AB69=2,"voldoet")))</f>
        <v/>
      </c>
      <c r="R69" s="57" t="s">
        <v>624</v>
      </c>
      <c r="S69" s="58"/>
      <c r="T69" s="58"/>
      <c r="U69" s="58"/>
      <c r="V69" s="58"/>
      <c r="W69" s="58"/>
      <c r="X69" s="58"/>
      <c r="Y69" s="58"/>
      <c r="Z69" s="59"/>
      <c r="AA69">
        <f>IF(OR(K69="",J69=""),0,IF(J69&lt;=K69,2,1))</f>
        <v>0</v>
      </c>
      <c r="AB69">
        <f>IF(OR(M69="",J69=""),0,IF(J69&lt;M69,2,1))</f>
        <v>0</v>
      </c>
    </row>
    <row r="70" spans="1:28" x14ac:dyDescent="0.3">
      <c r="B70" t="s">
        <v>361</v>
      </c>
      <c r="J70" s="7"/>
      <c r="K70" s="7"/>
      <c r="M70">
        <v>6</v>
      </c>
      <c r="N70" s="8"/>
      <c r="P70" s="10" t="str">
        <f t="shared" si="2"/>
        <v/>
      </c>
      <c r="R70" s="57" t="s">
        <v>625</v>
      </c>
      <c r="S70" s="58"/>
      <c r="T70" s="58"/>
      <c r="U70" s="58"/>
      <c r="V70" s="58"/>
      <c r="W70" s="58"/>
      <c r="X70" s="58"/>
      <c r="Y70" s="58"/>
      <c r="Z70" s="59"/>
      <c r="AA70">
        <f>IF(OR(K70="",J70=""),0,IF(J70&lt;=K70,2,1))</f>
        <v>0</v>
      </c>
      <c r="AB70">
        <f>IF(OR(M70="",J70=""),0,IF(J70&lt;M70,2,1))</f>
        <v>0</v>
      </c>
    </row>
    <row r="71" spans="1:28" ht="13.8" thickBot="1" x14ac:dyDescent="0.35">
      <c r="B71" t="s">
        <v>362</v>
      </c>
      <c r="J71" s="7"/>
      <c r="K71" s="7"/>
      <c r="M71" t="str">
        <f>IF(K55="M4",150,IF(OR(K55="M3",K55="M6",K55="M7",K55="M10",K55="nvt"),300,""))</f>
        <v/>
      </c>
      <c r="N71" s="6"/>
      <c r="P71" s="10"/>
      <c r="R71" s="67" t="s">
        <v>615</v>
      </c>
      <c r="S71" s="61"/>
      <c r="T71" s="61"/>
      <c r="U71" s="61"/>
      <c r="V71" s="61"/>
      <c r="W71" s="61"/>
      <c r="X71" s="61"/>
      <c r="Y71" s="61"/>
      <c r="Z71" s="62"/>
      <c r="AA71">
        <f>IF(OR(K71="",J71=""),0,IF(J71&lt;=K71,2,1))</f>
        <v>0</v>
      </c>
      <c r="AB71">
        <f>IF(OR(M71="",J71=""),0,IF(J71&lt;M71,2,1))</f>
        <v>0</v>
      </c>
    </row>
    <row r="73" spans="1:28" ht="13.8" thickBot="1" x14ac:dyDescent="0.35">
      <c r="A73" t="s">
        <v>363</v>
      </c>
    </row>
    <row r="74" spans="1:28" x14ac:dyDescent="0.3">
      <c r="B74" t="s">
        <v>364</v>
      </c>
      <c r="J74" s="7"/>
      <c r="K74" s="7"/>
      <c r="M74">
        <v>25</v>
      </c>
      <c r="N74" s="5"/>
      <c r="P74" s="10" t="str">
        <f t="shared" si="2"/>
        <v/>
      </c>
      <c r="AA74">
        <f>IF(OR(K74="",J74=""),0,IF(J74&lt;=K74,2,1))</f>
        <v>0</v>
      </c>
      <c r="AB74">
        <f>IF(OR(M74="",J74=""),0,IF(J74&lt;M74,2,1))</f>
        <v>0</v>
      </c>
    </row>
    <row r="75" spans="1:28" ht="13.8" thickBot="1" x14ac:dyDescent="0.35">
      <c r="B75" t="s">
        <v>365</v>
      </c>
      <c r="J75" s="7"/>
      <c r="K75" s="7"/>
      <c r="M75">
        <v>5</v>
      </c>
      <c r="N75" s="6"/>
      <c r="P75" s="10" t="str">
        <f t="shared" si="2"/>
        <v/>
      </c>
      <c r="AA75">
        <f>IF(OR(K75="",J75=""),0,IF(J75&lt;=K75,2,1))</f>
        <v>0</v>
      </c>
      <c r="AB75">
        <f>IF(OR(M75="",J75=""),0,IF(J75&lt;M75,2,1))</f>
        <v>0</v>
      </c>
    </row>
    <row r="77" spans="1:28" x14ac:dyDescent="0.3">
      <c r="A77" t="s">
        <v>366</v>
      </c>
    </row>
    <row r="78" spans="1:28" x14ac:dyDescent="0.3">
      <c r="B78" t="s">
        <v>367</v>
      </c>
      <c r="J78" s="7"/>
      <c r="K78" t="s">
        <v>98</v>
      </c>
      <c r="L78" t="s">
        <v>98</v>
      </c>
      <c r="P78" s="10" t="str">
        <f t="shared" si="2"/>
        <v/>
      </c>
      <c r="AB78">
        <f>IF(J78="",0,IF(J78="ja",1,2))</f>
        <v>0</v>
      </c>
    </row>
    <row r="79" spans="1:28" x14ac:dyDescent="0.3">
      <c r="B79" s="2" t="s">
        <v>368</v>
      </c>
    </row>
    <row r="80" spans="1:28" ht="13.8" thickBot="1" x14ac:dyDescent="0.35">
      <c r="A80" t="s">
        <v>369</v>
      </c>
    </row>
    <row r="81" spans="1:28" ht="13.8" thickBot="1" x14ac:dyDescent="0.35">
      <c r="B81" t="s">
        <v>370</v>
      </c>
      <c r="J81" s="7"/>
      <c r="K81" t="s">
        <v>98</v>
      </c>
      <c r="L81" t="s">
        <v>98</v>
      </c>
      <c r="N81" s="9"/>
      <c r="AB81">
        <f t="shared" ref="AB81:AB92" si="3">IF(J81="",0,IF(J81="ja",1,2))</f>
        <v>0</v>
      </c>
    </row>
    <row r="82" spans="1:28" x14ac:dyDescent="0.3">
      <c r="B82" s="2" t="s">
        <v>371</v>
      </c>
    </row>
    <row r="83" spans="1:28" ht="13.8" thickBot="1" x14ac:dyDescent="0.35">
      <c r="A83" t="s">
        <v>372</v>
      </c>
    </row>
    <row r="84" spans="1:28" x14ac:dyDescent="0.3">
      <c r="B84" t="s">
        <v>373</v>
      </c>
      <c r="J84" s="7"/>
      <c r="K84" t="s">
        <v>98</v>
      </c>
      <c r="L84" t="s">
        <v>98</v>
      </c>
      <c r="N84" s="5"/>
      <c r="AB84">
        <f t="shared" ref="AB84:AB85" si="4">IF(J84="",0,IF(J84="ja",1,2))</f>
        <v>0</v>
      </c>
    </row>
    <row r="85" spans="1:28" ht="13.8" thickBot="1" x14ac:dyDescent="0.35">
      <c r="B85" t="s">
        <v>374</v>
      </c>
      <c r="J85" s="7"/>
      <c r="K85" t="s">
        <v>98</v>
      </c>
      <c r="L85" t="s">
        <v>98</v>
      </c>
      <c r="N85" s="6"/>
      <c r="AB85">
        <f t="shared" si="4"/>
        <v>0</v>
      </c>
    </row>
    <row r="86" spans="1:28" x14ac:dyDescent="0.3">
      <c r="A86" s="39"/>
      <c r="C86" t="s">
        <v>375</v>
      </c>
    </row>
    <row r="87" spans="1:28" ht="13.8" thickBot="1" x14ac:dyDescent="0.35">
      <c r="A87" s="66" t="s">
        <v>376</v>
      </c>
      <c r="B87" s="143"/>
    </row>
    <row r="88" spans="1:28" x14ac:dyDescent="0.3">
      <c r="A88" s="66"/>
      <c r="B88" s="66" t="s">
        <v>377</v>
      </c>
      <c r="C88" s="66"/>
      <c r="J88" s="40"/>
      <c r="K88" s="7"/>
      <c r="N88" s="5"/>
      <c r="R88" s="54" t="s">
        <v>546</v>
      </c>
      <c r="S88" s="55"/>
      <c r="T88" s="55"/>
      <c r="U88" s="55"/>
      <c r="V88" s="55"/>
      <c r="W88" s="55"/>
      <c r="X88" s="55"/>
      <c r="Y88" s="55"/>
      <c r="Z88" s="56"/>
      <c r="AB88">
        <f>IF(OR(J88="",K88=""),0,IF(J88&lt;K88,2,1))</f>
        <v>0</v>
      </c>
    </row>
    <row r="89" spans="1:28" x14ac:dyDescent="0.3">
      <c r="A89" s="66"/>
      <c r="B89" s="66" t="s">
        <v>378</v>
      </c>
      <c r="J89" s="40"/>
      <c r="K89" s="7"/>
      <c r="M89" s="66">
        <v>100</v>
      </c>
      <c r="N89" s="8"/>
      <c r="R89" s="57" t="s">
        <v>547</v>
      </c>
      <c r="S89" s="58"/>
      <c r="T89" s="58"/>
      <c r="U89" s="58"/>
      <c r="V89" s="58"/>
      <c r="W89" s="58"/>
      <c r="X89" s="58"/>
      <c r="Y89" s="58"/>
      <c r="Z89" s="59"/>
      <c r="AA89">
        <f>IF(OR(K89="",J89=""),0,IF(OR(AND(K89&gt;=L89,K89&lt;=M89,J89&gt;=L89,J89&lt;=M89),AND(K89&lt;=L89,J89&lt;=L89),AND(K89&gt;=M89,J89&gt;=M89)),2,1))</f>
        <v>0</v>
      </c>
    </row>
    <row r="90" spans="1:28" x14ac:dyDescent="0.3">
      <c r="A90" s="66"/>
      <c r="B90" s="66" t="s">
        <v>379</v>
      </c>
      <c r="J90" s="7"/>
      <c r="N90" s="8"/>
      <c r="R90" s="57" t="s">
        <v>548</v>
      </c>
      <c r="S90" s="58"/>
      <c r="T90" s="58"/>
      <c r="U90" s="58"/>
      <c r="V90" s="58"/>
      <c r="W90" s="58"/>
      <c r="X90" s="58"/>
      <c r="Y90" s="58"/>
      <c r="Z90" s="59"/>
      <c r="AB90">
        <f>IF(J90="",0,IF(J90="ja",1,2))</f>
        <v>0</v>
      </c>
    </row>
    <row r="91" spans="1:28" x14ac:dyDescent="0.3">
      <c r="A91" s="66"/>
      <c r="B91" s="66" t="s">
        <v>380</v>
      </c>
      <c r="J91" s="7"/>
      <c r="N91" s="8"/>
      <c r="R91" s="57" t="s">
        <v>549</v>
      </c>
      <c r="S91" s="58"/>
      <c r="T91" s="58"/>
      <c r="U91" s="58"/>
      <c r="V91" s="58"/>
      <c r="W91" s="58"/>
      <c r="X91" s="58"/>
      <c r="Y91" s="58"/>
      <c r="Z91" s="59"/>
      <c r="AB91">
        <f>IF(J91="",0,IF(J91="ja",1,2))</f>
        <v>0</v>
      </c>
    </row>
    <row r="92" spans="1:28" ht="13.8" thickBot="1" x14ac:dyDescent="0.35">
      <c r="A92" s="66"/>
      <c r="B92" s="66" t="s">
        <v>381</v>
      </c>
      <c r="J92" s="7"/>
      <c r="N92" s="6"/>
      <c r="R92" s="57" t="s">
        <v>550</v>
      </c>
      <c r="S92" s="58"/>
      <c r="T92" s="58"/>
      <c r="U92" s="58"/>
      <c r="V92" s="58"/>
      <c r="W92" s="58"/>
      <c r="X92" s="58"/>
      <c r="Y92" s="58"/>
      <c r="Z92" s="59"/>
      <c r="AB92">
        <f t="shared" si="3"/>
        <v>0</v>
      </c>
    </row>
    <row r="93" spans="1:28" x14ac:dyDescent="0.3">
      <c r="B93" s="23"/>
      <c r="R93" s="67" t="s">
        <v>583</v>
      </c>
      <c r="S93" s="61"/>
      <c r="T93" s="61"/>
      <c r="U93" s="61"/>
      <c r="V93" s="61"/>
      <c r="W93" s="61"/>
      <c r="X93" s="61"/>
      <c r="Y93" s="61"/>
      <c r="Z93" s="62"/>
    </row>
    <row r="95" spans="1:28" s="25" customFormat="1" ht="13.8" thickBot="1" x14ac:dyDescent="0.35">
      <c r="A95" s="24" t="s">
        <v>62</v>
      </c>
      <c r="O95" s="26"/>
      <c r="AA95" s="27"/>
    </row>
    <row r="96" spans="1:28" x14ac:dyDescent="0.3">
      <c r="A96" s="1" t="s">
        <v>325</v>
      </c>
      <c r="N96" s="5" t="str">
        <f>IF(AA51=1,"Niet inlaten",IF(AA51=2,"Inlaat is geen probleem",IF(AA51=3,"Aandachtspunt","")))</f>
        <v/>
      </c>
      <c r="Q96" s="12" t="s">
        <v>209</v>
      </c>
      <c r="R96" s="13"/>
      <c r="S96" s="13"/>
      <c r="T96" s="14"/>
      <c r="V96" s="54" t="s">
        <v>382</v>
      </c>
      <c r="W96" s="55"/>
      <c r="X96" s="55"/>
      <c r="Y96" s="55"/>
      <c r="Z96" s="56"/>
      <c r="AB96" t="s">
        <v>330</v>
      </c>
    </row>
    <row r="97" spans="1:28" ht="13.8" thickBot="1" x14ac:dyDescent="0.35">
      <c r="A97" s="1" t="s">
        <v>339</v>
      </c>
      <c r="N97" s="85"/>
      <c r="Q97" s="15"/>
      <c r="R97" t="s">
        <v>330</v>
      </c>
      <c r="T97" s="16"/>
      <c r="V97" s="57" t="s">
        <v>383</v>
      </c>
      <c r="W97" s="58"/>
      <c r="X97" s="58"/>
      <c r="Y97" s="58"/>
      <c r="Z97" s="59"/>
      <c r="AB97" t="s">
        <v>333</v>
      </c>
    </row>
    <row r="98" spans="1:28" x14ac:dyDescent="0.3">
      <c r="A98" s="1"/>
      <c r="Q98" s="17"/>
      <c r="R98" t="s">
        <v>333</v>
      </c>
      <c r="T98" s="16"/>
      <c r="V98" s="57" t="s">
        <v>384</v>
      </c>
      <c r="W98" s="58"/>
      <c r="X98" s="58"/>
      <c r="Y98" s="58"/>
      <c r="Z98" s="59"/>
    </row>
    <row r="99" spans="1:28" ht="13.8" thickBot="1" x14ac:dyDescent="0.35">
      <c r="A99" s="1"/>
      <c r="Q99" s="18"/>
      <c r="R99" s="19" t="s">
        <v>335</v>
      </c>
      <c r="S99" s="19"/>
      <c r="T99" s="20"/>
      <c r="V99" s="57" t="s">
        <v>559</v>
      </c>
      <c r="W99" s="58"/>
      <c r="X99" s="58"/>
      <c r="Y99" s="58"/>
      <c r="Z99" s="59"/>
    </row>
    <row r="100" spans="1:28" s="81" customFormat="1" ht="13.8" thickBot="1" x14ac:dyDescent="0.35">
      <c r="A100" s="82"/>
      <c r="V100" s="146" t="s">
        <v>584</v>
      </c>
      <c r="W100" s="147"/>
      <c r="X100" s="147"/>
      <c r="Y100" s="147"/>
      <c r="Z100" s="148"/>
    </row>
    <row r="101" spans="1:28" ht="13.8" thickTop="1" x14ac:dyDescent="0.3">
      <c r="A101" s="1"/>
    </row>
    <row r="102" spans="1:28" s="25" customFormat="1" ht="13.8" thickBot="1" x14ac:dyDescent="0.35">
      <c r="A102" s="24" t="s">
        <v>63</v>
      </c>
      <c r="O102" s="26"/>
      <c r="AA102" s="27"/>
    </row>
    <row r="103" spans="1:28" ht="13.8" thickBot="1" x14ac:dyDescent="0.35">
      <c r="A103" t="s">
        <v>477</v>
      </c>
      <c r="N103" s="89"/>
      <c r="U103" s="54" t="s">
        <v>385</v>
      </c>
      <c r="V103" s="55"/>
      <c r="W103" s="55"/>
      <c r="X103" s="55"/>
      <c r="Y103" s="55"/>
      <c r="Z103" s="56"/>
      <c r="AB103" t="s">
        <v>263</v>
      </c>
    </row>
    <row r="104" spans="1:28" x14ac:dyDescent="0.3">
      <c r="U104" s="57" t="s">
        <v>386</v>
      </c>
      <c r="V104" s="58"/>
      <c r="W104" s="58"/>
      <c r="X104" s="58"/>
      <c r="Y104" s="58"/>
      <c r="Z104" s="59"/>
      <c r="AB104" t="s">
        <v>265</v>
      </c>
    </row>
    <row r="105" spans="1:28" x14ac:dyDescent="0.3">
      <c r="U105" s="57" t="s">
        <v>588</v>
      </c>
      <c r="V105" s="58"/>
      <c r="W105" s="58"/>
      <c r="X105" s="58"/>
      <c r="Y105" s="58"/>
      <c r="Z105" s="59"/>
      <c r="AB105" t="s">
        <v>268</v>
      </c>
    </row>
    <row r="106" spans="1:28" x14ac:dyDescent="0.3">
      <c r="U106" s="57" t="s">
        <v>589</v>
      </c>
      <c r="V106" s="58"/>
      <c r="W106" s="58"/>
      <c r="X106" s="58"/>
      <c r="Y106" s="58"/>
      <c r="Z106" s="59"/>
      <c r="AB106" t="s">
        <v>270</v>
      </c>
    </row>
    <row r="107" spans="1:28" x14ac:dyDescent="0.3">
      <c r="U107" s="80" t="s">
        <v>590</v>
      </c>
      <c r="V107" s="61"/>
      <c r="W107" s="61"/>
      <c r="X107" s="61"/>
      <c r="Y107" s="61"/>
      <c r="Z107" s="62"/>
    </row>
  </sheetData>
  <conditionalFormatting sqref="K38">
    <cfRule type="expression" dxfId="1163" priority="4">
      <formula>$K$38="Geen reden om in te laten"</formula>
    </cfRule>
    <cfRule type="expression" dxfId="1162" priority="5">
      <formula>$K$38="Mogelijke reden om in te laten"</formula>
    </cfRule>
    <cfRule type="expression" dxfId="1161" priority="6">
      <formula>$K$38="Sterke reden om in te laten"</formula>
    </cfRule>
  </conditionalFormatting>
  <conditionalFormatting sqref="K39">
    <cfRule type="expression" dxfId="1160" priority="1">
      <formula>$K$39="Geen reden om in te laten"</formula>
    </cfRule>
    <cfRule type="expression" dxfId="1159" priority="2">
      <formula>$K$39="Mogelijke reden om in te laten"</formula>
    </cfRule>
    <cfRule type="expression" dxfId="1158" priority="3">
      <formula>$K$39="Sterke reden om in te laten"</formula>
    </cfRule>
  </conditionalFormatting>
  <conditionalFormatting sqref="M6">
    <cfRule type="expression" dxfId="1157" priority="59">
      <formula>$K$6=""</formula>
    </cfRule>
    <cfRule type="expression" dxfId="1156" priority="64">
      <formula>$K$6="ja"</formula>
    </cfRule>
    <cfRule type="expression" dxfId="1155" priority="65">
      <formula>$K$6="nee"</formula>
    </cfRule>
  </conditionalFormatting>
  <conditionalFormatting sqref="M7">
    <cfRule type="expression" dxfId="1154" priority="58">
      <formula>$K$7=""</formula>
    </cfRule>
    <cfRule type="expression" dxfId="1153" priority="62">
      <formula>$K$7="ja"</formula>
    </cfRule>
    <cfRule type="expression" dxfId="1152" priority="63">
      <formula>$K$7="nee"</formula>
    </cfRule>
  </conditionalFormatting>
  <conditionalFormatting sqref="M10">
    <cfRule type="expression" dxfId="1151" priority="60">
      <formula>$K$10="nee"</formula>
    </cfRule>
    <cfRule type="expression" dxfId="1150" priority="61">
      <formula>$K$10="ja"</formula>
    </cfRule>
  </conditionalFormatting>
  <conditionalFormatting sqref="M11">
    <cfRule type="expression" dxfId="1149" priority="56">
      <formula>$K$11="nee"</formula>
    </cfRule>
    <cfRule type="expression" dxfId="1148" priority="57">
      <formula>$K$11="ja"</formula>
    </cfRule>
  </conditionalFormatting>
  <conditionalFormatting sqref="M12">
    <cfRule type="expression" dxfId="1147" priority="54">
      <formula>$K$12="nee"</formula>
    </cfRule>
    <cfRule type="expression" dxfId="1146" priority="55">
      <formula>$K$12="ja"</formula>
    </cfRule>
  </conditionalFormatting>
  <conditionalFormatting sqref="M13">
    <cfRule type="expression" dxfId="1145" priority="48">
      <formula>$K$13="nee"</formula>
    </cfRule>
    <cfRule type="expression" dxfId="1144" priority="49">
      <formula>$K$13="ja"</formula>
    </cfRule>
  </conditionalFormatting>
  <conditionalFormatting sqref="M14">
    <cfRule type="expression" dxfId="1143" priority="46">
      <formula>$K$14="nee"</formula>
    </cfRule>
    <cfRule type="expression" dxfId="1142" priority="47">
      <formula>$K$14="ja"</formula>
    </cfRule>
  </conditionalFormatting>
  <conditionalFormatting sqref="M17">
    <cfRule type="expression" dxfId="1141" priority="50">
      <formula>$K$17="ja"</formula>
    </cfRule>
    <cfRule type="expression" dxfId="1140" priority="51">
      <formula>$K$17="nee"</formula>
    </cfRule>
  </conditionalFormatting>
  <conditionalFormatting sqref="M19">
    <cfRule type="expression" dxfId="1139" priority="52">
      <formula>$K$19="ja"</formula>
    </cfRule>
    <cfRule type="expression" dxfId="1138" priority="53">
      <formula>$K$19="nee"</formula>
    </cfRule>
  </conditionalFormatting>
  <conditionalFormatting sqref="N51">
    <cfRule type="expression" dxfId="1137" priority="142">
      <formula>$AA$51=3</formula>
    </cfRule>
    <cfRule type="expression" dxfId="1136" priority="143">
      <formula>$AA$51=2</formula>
    </cfRule>
    <cfRule type="expression" dxfId="1135" priority="144">
      <formula>$AA$51=1</formula>
    </cfRule>
  </conditionalFormatting>
  <conditionalFormatting sqref="N58">
    <cfRule type="expression" dxfId="1134" priority="96">
      <formula>$AA$58=1</formula>
    </cfRule>
    <cfRule type="expression" dxfId="1133" priority="97">
      <formula>$AA$58=2</formula>
    </cfRule>
  </conditionalFormatting>
  <conditionalFormatting sqref="N59">
    <cfRule type="expression" dxfId="1132" priority="94">
      <formula>$AA$59=2</formula>
    </cfRule>
    <cfRule type="expression" dxfId="1131" priority="95">
      <formula>$AA$59=1</formula>
    </cfRule>
  </conditionalFormatting>
  <conditionalFormatting sqref="N62">
    <cfRule type="expression" dxfId="1130" priority="102">
      <formula>$AA$62=2</formula>
    </cfRule>
    <cfRule type="expression" dxfId="1129" priority="103">
      <formula>$AA$62=1</formula>
    </cfRule>
  </conditionalFormatting>
  <conditionalFormatting sqref="N63">
    <cfRule type="expression" dxfId="1128" priority="66">
      <formula>$AA$63=2</formula>
    </cfRule>
    <cfRule type="expression" dxfId="1127" priority="67">
      <formula>$AA$63=1</formula>
    </cfRule>
  </conditionalFormatting>
  <conditionalFormatting sqref="N64">
    <cfRule type="expression" dxfId="1126" priority="72">
      <formula>$AA$64=2</formula>
    </cfRule>
    <cfRule type="expression" dxfId="1125" priority="73">
      <formula>$AA$64=1</formula>
    </cfRule>
  </conditionalFormatting>
  <conditionalFormatting sqref="N65">
    <cfRule type="expression" dxfId="1124" priority="70">
      <formula>$AA$65=2</formula>
    </cfRule>
    <cfRule type="expression" dxfId="1123" priority="71">
      <formula>$AA$65=1</formula>
    </cfRule>
  </conditionalFormatting>
  <conditionalFormatting sqref="N66">
    <cfRule type="expression" dxfId="1122" priority="68">
      <formula>$AA$66=2</formula>
    </cfRule>
    <cfRule type="expression" dxfId="1121" priority="69">
      <formula>$AA$66=1</formula>
    </cfRule>
  </conditionalFormatting>
  <conditionalFormatting sqref="N69">
    <cfRule type="expression" dxfId="1120" priority="92">
      <formula>$AA$69=2</formula>
    </cfRule>
    <cfRule type="expression" dxfId="1119" priority="93">
      <formula>$AA$69=1</formula>
    </cfRule>
  </conditionalFormatting>
  <conditionalFormatting sqref="N70">
    <cfRule type="expression" dxfId="1118" priority="90">
      <formula>$AA$70=2</formula>
    </cfRule>
    <cfRule type="expression" dxfId="1117" priority="91">
      <formula>$AA$70=1</formula>
    </cfRule>
  </conditionalFormatting>
  <conditionalFormatting sqref="N71">
    <cfRule type="expression" dxfId="1116" priority="88">
      <formula>$AA$71=2</formula>
    </cfRule>
    <cfRule type="expression" dxfId="1115" priority="89">
      <formula>$AA$71=1</formula>
    </cfRule>
  </conditionalFormatting>
  <conditionalFormatting sqref="N74">
    <cfRule type="expression" dxfId="1114" priority="86">
      <formula>$AA$74=2</formula>
    </cfRule>
    <cfRule type="expression" dxfId="1113" priority="87">
      <formula>$AA$74=1</formula>
    </cfRule>
  </conditionalFormatting>
  <conditionalFormatting sqref="N75">
    <cfRule type="expression" dxfId="1112" priority="100">
      <formula>$AA$75=2</formula>
    </cfRule>
    <cfRule type="expression" dxfId="1111" priority="101">
      <formula>$AA$75=1</formula>
    </cfRule>
  </conditionalFormatting>
  <conditionalFormatting sqref="N81">
    <cfRule type="expression" dxfId="1110" priority="98">
      <formula>$AB$81=2</formula>
    </cfRule>
    <cfRule type="expression" dxfId="1109" priority="99">
      <formula>$AB$81=1</formula>
    </cfRule>
  </conditionalFormatting>
  <conditionalFormatting sqref="N84">
    <cfRule type="expression" dxfId="1108" priority="27">
      <formula>$AB$84=2</formula>
    </cfRule>
    <cfRule type="expression" dxfId="1107" priority="28">
      <formula>$AB$84=1</formula>
    </cfRule>
  </conditionalFormatting>
  <conditionalFormatting sqref="N85">
    <cfRule type="expression" dxfId="1106" priority="25">
      <formula>$AB$85=2</formula>
    </cfRule>
    <cfRule type="expression" dxfId="1105" priority="26">
      <formula>$AB$85=1</formula>
    </cfRule>
  </conditionalFormatting>
  <conditionalFormatting sqref="N88">
    <cfRule type="expression" dxfId="1104" priority="84">
      <formula>$AB$88=2</formula>
    </cfRule>
    <cfRule type="expression" dxfId="1103" priority="85">
      <formula>$AB$88=1</formula>
    </cfRule>
  </conditionalFormatting>
  <conditionalFormatting sqref="N89">
    <cfRule type="expression" dxfId="1102" priority="74">
      <formula>$AA$89=2</formula>
    </cfRule>
    <cfRule type="expression" dxfId="1101" priority="75">
      <formula>$AA$89=1</formula>
    </cfRule>
  </conditionalFormatting>
  <conditionalFormatting sqref="N90">
    <cfRule type="expression" dxfId="1100" priority="82">
      <formula>$AB$90=2</formula>
    </cfRule>
    <cfRule type="expression" dxfId="1099" priority="83">
      <formula>$AB$90=1</formula>
    </cfRule>
  </conditionalFormatting>
  <conditionalFormatting sqref="N91">
    <cfRule type="expression" dxfId="1098" priority="80">
      <formula>$AB$91=2</formula>
    </cfRule>
    <cfRule type="expression" dxfId="1097" priority="81">
      <formula>$AB$91=1</formula>
    </cfRule>
  </conditionalFormatting>
  <conditionalFormatting sqref="N92">
    <cfRule type="expression" dxfId="1096" priority="78">
      <formula>$AB$92=2</formula>
    </cfRule>
    <cfRule type="expression" dxfId="1095" priority="79">
      <formula>$AB$92=1</formula>
    </cfRule>
  </conditionalFormatting>
  <conditionalFormatting sqref="N96">
    <cfRule type="expression" dxfId="1094" priority="37">
      <formula>$AA$51=1</formula>
    </cfRule>
    <cfRule type="expression" dxfId="1093" priority="38">
      <formula>$AA$51=2</formula>
    </cfRule>
    <cfRule type="expression" dxfId="1092" priority="39">
      <formula>$AA$51=3</formula>
    </cfRule>
  </conditionalFormatting>
  <conditionalFormatting sqref="N97">
    <cfRule type="expression" dxfId="1091" priority="29">
      <formula>$N$97=$AB$97</formula>
    </cfRule>
    <cfRule type="expression" dxfId="1090" priority="30">
      <formula>$N$97=$AB$96</formula>
    </cfRule>
  </conditionalFormatting>
  <conditionalFormatting sqref="N103">
    <cfRule type="expression" dxfId="1089" priority="31">
      <formula>$N$103=$AB$106</formula>
    </cfRule>
    <cfRule type="expression" dxfId="1088" priority="32">
      <formula>$N$103=$AB$105</formula>
    </cfRule>
    <cfRule type="expression" dxfId="1087" priority="33">
      <formula>$N$103=$AB$104</formula>
    </cfRule>
    <cfRule type="expression" dxfId="1086" priority="34">
      <formula>$N$103=$AB$103</formula>
    </cfRule>
  </conditionalFormatting>
  <conditionalFormatting sqref="P58">
    <cfRule type="expression" dxfId="1085" priority="23">
      <formula>$P$58="voldoet"</formula>
    </cfRule>
    <cfRule type="expression" dxfId="1084" priority="24">
      <formula>$P$58="voldoet niet"</formula>
    </cfRule>
  </conditionalFormatting>
  <conditionalFormatting sqref="P59">
    <cfRule type="expression" dxfId="1083" priority="21">
      <formula>$P$59="voldoet"</formula>
    </cfRule>
    <cfRule type="expression" dxfId="1082" priority="22">
      <formula>$P$59="voldoet niet"</formula>
    </cfRule>
  </conditionalFormatting>
  <conditionalFormatting sqref="P63">
    <cfRule type="expression" dxfId="1081" priority="19">
      <formula>$P$63="voldoet niet"</formula>
    </cfRule>
    <cfRule type="expression" dxfId="1080" priority="20">
      <formula>$P$63="voldoet"</formula>
    </cfRule>
  </conditionalFormatting>
  <conditionalFormatting sqref="P69">
    <cfRule type="expression" dxfId="1079" priority="17">
      <formula>$P$69="voldoet niet"</formula>
    </cfRule>
    <cfRule type="expression" dxfId="1078" priority="18">
      <formula>$P$69="voldoet"</formula>
    </cfRule>
  </conditionalFormatting>
  <conditionalFormatting sqref="P70">
    <cfRule type="expression" dxfId="1077" priority="15">
      <formula>$P$70="voldoet niet"</formula>
    </cfRule>
    <cfRule type="expression" dxfId="1076" priority="16">
      <formula>$P$70="voldoet"</formula>
    </cfRule>
  </conditionalFormatting>
  <conditionalFormatting sqref="P71">
    <cfRule type="expression" dxfId="1075" priority="13">
      <formula>$P$71="voldoet niet"</formula>
    </cfRule>
    <cfRule type="expression" dxfId="1074" priority="14">
      <formula>$P$71="voldoet"</formula>
    </cfRule>
  </conditionalFormatting>
  <conditionalFormatting sqref="P74">
    <cfRule type="expression" dxfId="1073" priority="11">
      <formula>$P$74="voldoet niet"</formula>
    </cfRule>
    <cfRule type="expression" dxfId="1072" priority="12">
      <formula>$P$74="voldoet"</formula>
    </cfRule>
  </conditionalFormatting>
  <conditionalFormatting sqref="P75">
    <cfRule type="expression" dxfId="1071" priority="9">
      <formula>$P$75="voldoet niet"</formula>
    </cfRule>
    <cfRule type="expression" dxfId="1070" priority="10">
      <formula>$P$75="voldoet"</formula>
    </cfRule>
  </conditionalFormatting>
  <conditionalFormatting sqref="P78">
    <cfRule type="expression" dxfId="1069" priority="7">
      <formula>$P$78="voldoet niet"</formula>
    </cfRule>
    <cfRule type="expression" dxfId="1068" priority="8">
      <formula>$P$78="voldoet"</formula>
    </cfRule>
  </conditionalFormatting>
  <dataValidations count="12">
    <dataValidation type="list" allowBlank="1" showInputMessage="1" showErrorMessage="1" sqref="J78 J81 J90:J92 J84:J85" xr:uid="{9C2A71A4-76C0-4F0E-8F95-367E39592457}">
      <formula1>$AA$6:$AA$7</formula1>
    </dataValidation>
    <dataValidation type="list" allowBlank="1" showInputMessage="1" showErrorMessage="1" sqref="K55" xr:uid="{37F77AAD-D3BB-47C6-8F85-DCB8AC8D762E}">
      <formula1>$AA$22:$AA$27</formula1>
    </dataValidation>
    <dataValidation errorStyle="warning" showErrorMessage="1" sqref="K41:K43 K18 K35:K36 K23" xr:uid="{2A22BEFD-D2CC-4EA4-8D35-2F8ABA407F89}"/>
    <dataValidation type="list" errorStyle="warning" allowBlank="1" showErrorMessage="1" sqref="K11" xr:uid="{942FBB0F-CA87-4ADB-870E-369EC6167C39}">
      <formula1>$AA$6:$AA$7</formula1>
    </dataValidation>
    <dataValidation type="list" errorStyle="warning" showErrorMessage="1" sqref="K6:K7 K12:K14 K10 K19 K22 K24:K34" xr:uid="{DF5F63D5-D677-4776-B511-2102816156B1}">
      <formula1>$AA$6:$AA$7</formula1>
    </dataValidation>
    <dataValidation type="list" errorStyle="warning" showErrorMessage="1" sqref="K17" xr:uid="{AC577EB3-2604-43EE-B79E-DD4546C04F83}">
      <formula1>$AA$10:$AA$12</formula1>
    </dataValidation>
    <dataValidation type="list" allowBlank="1" showInputMessage="1" showErrorMessage="1" sqref="K50 K48" xr:uid="{57C8F966-A2DB-491A-8C43-8F6641F9F63D}">
      <formula1>$AA$32:$AA$34</formula1>
    </dataValidation>
    <dataValidation type="list" allowBlank="1" showInputMessage="1" showErrorMessage="1" sqref="K47" xr:uid="{24621A6E-6916-44BA-A276-2C4EE613F629}">
      <formula1>$AA$17:$AA$21</formula1>
    </dataValidation>
    <dataValidation type="list" errorStyle="warning" showErrorMessage="1" sqref="K46" xr:uid="{FCA21589-1827-4CD1-A5DF-3EEBE22030E3}">
      <formula1>$AB$45:$AB$50</formula1>
    </dataValidation>
    <dataValidation type="list" allowBlank="1" showInputMessage="1" showErrorMessage="1" sqref="N97" xr:uid="{F4B1C7A7-1ABA-4402-BBAF-0E831CBFB530}">
      <formula1>$AB$96:$AB$97</formula1>
    </dataValidation>
    <dataValidation type="list" allowBlank="1" showInputMessage="1" showErrorMessage="1" sqref="N103" xr:uid="{B1B6367D-8AC4-4E07-BB92-E81B26FB5377}">
      <formula1>$AB$103:$AB$106</formula1>
    </dataValidation>
    <dataValidation type="list" allowBlank="1" showInputMessage="1" showErrorMessage="1" sqref="K38:K39" xr:uid="{DD514378-AD9A-4BC7-B9CB-6331B0B55A68}">
      <formula1>$P$12:$P$14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2082fc-80d4-44c0-a6d8-b81f8bd84706">
      <Terms xmlns="http://schemas.microsoft.com/office/infopath/2007/PartnerControls"/>
    </lcf76f155ced4ddcb4097134ff3c332f>
  </documentManagement>
</p:properties>
</file>

<file path=customXml/item2.xml>��< ? x m l   v e r s i o n = " 1 . 0 "   e n c o d i n g = " u t f - 1 6 " ? > < D a t a M a s h u p   x m l n s = " h t t p : / / s c h e m a s . m i c r o s o f t . c o m / D a t a M a s h u p " > A A A A A B Q D A A B Q S w M E F A A C A A g A V U 4 s W W 2 1 C B W k A A A A 9 g A A A B I A H A B D b 2 5 m a W c v U G F j a 2 F n Z S 5 4 b W w g o h g A K K A U A A A A A A A A A A A A A A A A A A A A A A A A A A A A h Y 8 x D o I w G I W v Q r r T l h K j I a U M r m B M T I x r U y o 0 w o + h x X I 3 B 4 / k F c Q o 6 u b 4 v v c N 7 9 2 v N 5 6 N b R N c d G 9 N B y m K M E W B B t W V B q o U D e 4 Y r l A m + F a q k 6 x 0 M M l g k 9 G W K a q d O y e E e O + x j 3 H X V 4 R R G p F D k e 9 U r V u J P r L 5 L 4 c G r J O g N B J 8 / x o j G I 5 i i h d s i S k n M + S F g a / A p r 3 P 9 g f y 9 d C 4 o d c C m n C T c z J H T t 4 f x A N Q S w M E F A A C A A g A V U 4 s 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O L F k o i k e 4 D g A A A B E A A A A T A B w A R m 9 y b X V s Y X M v U 2 V j d G l v b j E u b S C i G A A o o B Q A A A A A A A A A A A A A A A A A A A A A A A A A A A A r T k 0 u y c z P U w i G 0 I b W A F B L A Q I t A B Q A A g A I A F V O L F l t t Q g V p A A A A P Y A A A A S A A A A A A A A A A A A A A A A A A A A A A B D b 2 5 m a W c v U G F j a 2 F n Z S 5 4 b W x Q S w E C L Q A U A A I A C A B V T i x Z D 8 r p q 6 Q A A A D p A A A A E w A A A A A A A A A A A A A A A A D w A A A A W 0 N v b n R l b n R f V H l w Z X N d L n h t b F B L A Q I t A B Q A A g A I A F V O L 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X 7 c A A P q 8 R Q 5 e q a k 2 G l 3 E h A A A A A A I A A A A A A A N m A A D A A A A A E A A A A F Q d 3 / f 3 v G Q B 0 7 i N Z 1 3 f p t Q A A A A A B I A A A K A A A A A Q A A A A 4 C L u I w Z 7 Q S 0 M f e F H S D 2 O Z l A A A A A 7 5 0 u g G / 5 D C L 1 i k d P E 9 O i R T H e H O 3 Z / K p T 5 s U S Z D K K f d e 4 w O x A o O b R Q w A D K E 2 m 5 J N 4 F O B z 9 X l 5 r j Z Y j i r Q q 6 d U P D g O i d j g W 6 I 0 X e R C + 9 S + j 5 x Q A A A B 7 I M e 8 o M M n 4 s 3 a q j G i B k N / C s y L 4 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A692F94207B3E45A88CAFE19F476D3E" ma:contentTypeVersion="10" ma:contentTypeDescription="Een nieuw document maken." ma:contentTypeScope="" ma:versionID="2e4b8e9d15c85ff8470ad65cd903cbe2">
  <xsd:schema xmlns:xsd="http://www.w3.org/2001/XMLSchema" xmlns:xs="http://www.w3.org/2001/XMLSchema" xmlns:p="http://schemas.microsoft.com/office/2006/metadata/properties" xmlns:ns2="092082fc-80d4-44c0-a6d8-b81f8bd84706" targetNamespace="http://schemas.microsoft.com/office/2006/metadata/properties" ma:root="true" ma:fieldsID="6989919fcb2a94d90a929f46daad8f69" ns2:_="">
    <xsd:import namespace="092082fc-80d4-44c0-a6d8-b81f8bd847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082fc-80d4-44c0-a6d8-b81f8bd847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d78239c9-a4bc-48d1-9e60-eee20c2f61f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990DA-F3C5-41FD-8025-0079F9B5E800}">
  <ds:schemaRef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f85785c7-26c6-4afb-ae56-c6677466fc71"/>
    <ds:schemaRef ds:uri="http://www.w3.org/XML/1998/namespace"/>
    <ds:schemaRef ds:uri="http://purl.org/dc/terms/"/>
    <ds:schemaRef ds:uri="http://schemas.microsoft.com/office/infopath/2007/PartnerControls"/>
    <ds:schemaRef ds:uri="fa6b0536-1c36-42b1-af74-c7ae2f1038d9"/>
    <ds:schemaRef ds:uri="092082fc-80d4-44c0-a6d8-b81f8bd84706"/>
  </ds:schemaRefs>
</ds:datastoreItem>
</file>

<file path=customXml/itemProps2.xml><?xml version="1.0" encoding="utf-8"?>
<ds:datastoreItem xmlns:ds="http://schemas.openxmlformats.org/officeDocument/2006/customXml" ds:itemID="{E7BFA0CB-4B83-4566-98BD-3644DF925D0D}">
  <ds:schemaRefs>
    <ds:schemaRef ds:uri="http://schemas.microsoft.com/DataMashup"/>
  </ds:schemaRefs>
</ds:datastoreItem>
</file>

<file path=customXml/itemProps3.xml><?xml version="1.0" encoding="utf-8"?>
<ds:datastoreItem xmlns:ds="http://schemas.openxmlformats.org/officeDocument/2006/customXml" ds:itemID="{B9446F7B-DC0A-4B27-9D95-0E834EC0F636}">
  <ds:schemaRefs>
    <ds:schemaRef ds:uri="http://schemas.microsoft.com/sharepoint/v3/contenttype/forms"/>
  </ds:schemaRefs>
</ds:datastoreItem>
</file>

<file path=customXml/itemProps4.xml><?xml version="1.0" encoding="utf-8"?>
<ds:datastoreItem xmlns:ds="http://schemas.openxmlformats.org/officeDocument/2006/customXml" ds:itemID="{C02423E6-BDC7-4437-A5CA-69E424EAC8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082fc-80d4-44c0-a6d8-b81f8bd84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Toelichting</vt:lpstr>
      <vt:lpstr>KRW typen</vt:lpstr>
      <vt:lpstr>Omrekentabel</vt:lpstr>
      <vt:lpstr>Overzicht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Rosanne Reitsema</dc:creator>
  <cp:keywords/>
  <dc:description/>
  <cp:lastModifiedBy>Rosanne Reitsema</cp:lastModifiedBy>
  <cp:revision/>
  <cp:lastPrinted>2024-09-20T10:04:43Z</cp:lastPrinted>
  <dcterms:created xsi:type="dcterms:W3CDTF">2024-04-08T08:14:38Z</dcterms:created>
  <dcterms:modified xsi:type="dcterms:W3CDTF">2025-06-19T13:47:51Z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0x0101009A692F94207B3E45A88CAFE19F476D3E</vt:lpwstr>
  </property>
  <property fmtid="{D5CDD505-2E9C-101B-9397-08002B2CF9AE}" pid="3" name="MediaServiceImageTags">
    <vt:lpwstr/>
  </property>
</Properties>
</file>