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ambientadvies.sharepoint.com/sites/24016STOWA-Quickscanintegralerisicoanalyseennormering/Gedeelde documenten/Werkdocumenten/Afronding publicaties/oplevering Sweco/"/>
    </mc:Choice>
  </mc:AlternateContent>
  <xr:revisionPtr revIDLastSave="0" documentId="13_ncr:1_{AF4194DB-D0BB-42D1-9377-35A3E83B98DE}" xr6:coauthVersionLast="47" xr6:coauthVersionMax="47" xr10:uidLastSave="{00000000-0000-0000-0000-000000000000}"/>
  <bookViews>
    <workbookView xWindow="28680" yWindow="-120" windowWidth="29040" windowHeight="15720" tabRatio="792" activeTab="1" xr2:uid="{0C655D9B-9043-4D74-874C-BBC84E30D5C2}"/>
  </bookViews>
  <sheets>
    <sheet name="Handleiding" sheetId="30" r:id="rId1"/>
    <sheet name="Template" sheetId="20" r:id="rId2"/>
    <sheet name="Lijsten" sheetId="15" state="hidden" r:id="rId3"/>
    <sheet name="Schadefuncties WO" sheetId="1" state="hidden" r:id="rId4"/>
    <sheet name="Schadefuncties OV" sheetId="3" state="hidden" r:id="rId5"/>
    <sheet name="Schadefuncties combi" sheetId="19" state="hidden" r:id="rId6"/>
    <sheet name="Schadefuncties bebouwing" sheetId="27" state="hidden" r:id="rId7"/>
    <sheet name="Schadefuncties Bedrijven" sheetId="29" state="hidden" r:id="rId8"/>
    <sheet name="Schadefuncties agrarisch" sheetId="28" state="hidden" r:id="rId9"/>
    <sheet name="Schadefunctie infrastructuur" sheetId="25" state="hidden" r:id="rId10"/>
    <sheet name="Schadefunctie recreatie" sheetId="26" state="hidden" r:id="rId11"/>
    <sheet name="3a Regionale keringen" sheetId="17" state="hidden" r:id="rId12"/>
    <sheet name="3b Oppervlaktewater" sheetId="7" state="hidden" r:id="rId13"/>
    <sheet name="3c Riolering &amp; stedelijk" sheetId="13" state="hidden" r:id="rId14"/>
    <sheet name="3d Beek" sheetId="10" state="hidden" r:id="rId15"/>
    <sheet name="Indexering" sheetId="4" state="hidden" r:id="rId16"/>
    <sheet name="Neerslaggebeurtenissen" sheetId="16" state="hidden"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 i="20" l="1" a="1"/>
  <c r="E24" i="20" s="1"/>
  <c r="E15" i="20"/>
  <c r="B14" i="17"/>
  <c r="C19" i="17" s="1"/>
  <c r="C54" i="20"/>
  <c r="D45" i="20"/>
  <c r="B12" i="17"/>
  <c r="E14" i="20"/>
  <c r="B19" i="17" l="1"/>
  <c r="D37" i="20"/>
  <c r="M33" i="13" l="1"/>
  <c r="M34" i="13"/>
  <c r="M32" i="13"/>
  <c r="D33" i="13"/>
  <c r="D34" i="13"/>
  <c r="D32" i="13"/>
  <c r="D33" i="7"/>
  <c r="D34" i="7"/>
  <c r="D32" i="7"/>
  <c r="B4" i="10"/>
  <c r="B3" i="10"/>
  <c r="B2" i="10"/>
  <c r="B7" i="7"/>
  <c r="C67" i="20"/>
  <c r="E15" i="10"/>
  <c r="B10" i="13"/>
  <c r="E45" i="20"/>
  <c r="F45" i="20"/>
  <c r="B9" i="13"/>
  <c r="B22" i="13" s="1"/>
  <c r="E19" i="10"/>
  <c r="E17" i="10"/>
  <c r="D26" i="7"/>
  <c r="C19" i="10"/>
  <c r="D19" i="10"/>
  <c r="C17" i="10"/>
  <c r="D17" i="10"/>
  <c r="B19" i="10"/>
  <c r="B17" i="10"/>
  <c r="B15" i="10"/>
  <c r="C15" i="10"/>
  <c r="D15" i="10"/>
  <c r="M26" i="13"/>
  <c r="M27" i="13"/>
  <c r="M25" i="13"/>
  <c r="D25" i="13"/>
  <c r="D26" i="13"/>
  <c r="D27" i="13"/>
  <c r="D27" i="7"/>
  <c r="D28" i="7"/>
  <c r="B22" i="7" l="1"/>
  <c r="B25" i="13"/>
  <c r="B5" i="10"/>
  <c r="B20" i="13"/>
  <c r="B21" i="13"/>
  <c r="B23" i="7" s="1"/>
  <c r="K20" i="13"/>
  <c r="K21" i="13"/>
  <c r="K26" i="13"/>
  <c r="K27" i="13"/>
  <c r="K25" i="13"/>
  <c r="B26" i="13"/>
  <c r="B27" i="13"/>
  <c r="D11" i="10"/>
  <c r="D12" i="10" s="1"/>
  <c r="C11" i="10"/>
  <c r="C12" i="10" s="1"/>
  <c r="B11" i="10"/>
  <c r="B16" i="10" s="1"/>
  <c r="B10" i="10"/>
  <c r="E48" i="20"/>
  <c r="T42" i="20"/>
  <c r="T41" i="20"/>
  <c r="T40" i="20"/>
  <c r="S42" i="20"/>
  <c r="S41" i="20"/>
  <c r="S40" i="20"/>
  <c r="B7" i="13"/>
  <c r="D9" i="17"/>
  <c r="D19" i="17" s="1"/>
  <c r="C9" i="17"/>
  <c r="B9" i="17"/>
  <c r="B32" i="13" l="1"/>
  <c r="B34" i="13"/>
  <c r="K32" i="13"/>
  <c r="K33" i="13"/>
  <c r="K34" i="13"/>
  <c r="B33" i="13"/>
  <c r="B12" i="10"/>
  <c r="T43" i="20"/>
  <c r="B10" i="7" l="1"/>
  <c r="B26" i="7" s="1"/>
  <c r="B9" i="7"/>
  <c r="B21" i="7" s="1"/>
  <c r="B8" i="7"/>
  <c r="B20" i="7" s="1"/>
  <c r="B32" i="7" l="1"/>
  <c r="B23" i="10"/>
  <c r="B27" i="7"/>
  <c r="B33" i="7" s="1"/>
  <c r="B28" i="7"/>
  <c r="B34" i="7" s="1"/>
  <c r="C10" i="10"/>
  <c r="D10" i="10"/>
  <c r="C5" i="13"/>
  <c r="D5" i="13"/>
  <c r="B5" i="13"/>
  <c r="C5" i="7"/>
  <c r="D5" i="7"/>
  <c r="B5" i="7"/>
  <c r="C8" i="17"/>
  <c r="D8" i="17"/>
  <c r="B8" i="17"/>
  <c r="B9" i="10"/>
  <c r="C9" i="10"/>
  <c r="D9" i="10"/>
  <c r="C8" i="10"/>
  <c r="D8" i="10"/>
  <c r="B8" i="10"/>
  <c r="D4" i="13"/>
  <c r="G39" i="13" s="1"/>
  <c r="C4" i="13"/>
  <c r="F39" i="13" s="1"/>
  <c r="B4" i="13"/>
  <c r="D3" i="13"/>
  <c r="C3" i="13"/>
  <c r="B3" i="13"/>
  <c r="B4" i="7"/>
  <c r="C4" i="7"/>
  <c r="D4" i="7"/>
  <c r="C3" i="7"/>
  <c r="D3" i="7"/>
  <c r="B3" i="7"/>
  <c r="C7" i="17"/>
  <c r="D7" i="17"/>
  <c r="D6" i="17"/>
  <c r="C6" i="17"/>
  <c r="B7" i="17"/>
  <c r="B6" i="17"/>
  <c r="U40" i="20"/>
  <c r="B2" i="17"/>
  <c r="A19" i="17" s="1"/>
  <c r="O43" i="7" l="1"/>
  <c r="O42" i="7"/>
  <c r="D39" i="13"/>
  <c r="E39" i="13"/>
  <c r="N39" i="13"/>
  <c r="Q39" i="13"/>
  <c r="K39" i="13"/>
  <c r="F38" i="13"/>
  <c r="L38" i="13"/>
  <c r="O38" i="13"/>
  <c r="R38" i="13"/>
  <c r="C38" i="13"/>
  <c r="C39" i="13"/>
  <c r="O39" i="13"/>
  <c r="R39" i="13"/>
  <c r="L39" i="13"/>
  <c r="E38" i="13"/>
  <c r="K38" i="13"/>
  <c r="N38" i="13"/>
  <c r="Q38" i="13"/>
  <c r="B38" i="13"/>
  <c r="B40" i="13" s="1"/>
  <c r="M38" i="13"/>
  <c r="S38" i="13"/>
  <c r="P38" i="13"/>
  <c r="S39" i="13"/>
  <c r="P39" i="13"/>
  <c r="M39" i="13"/>
  <c r="I39" i="13"/>
  <c r="J39" i="13"/>
  <c r="H38" i="13"/>
  <c r="I38" i="13"/>
  <c r="D38" i="13"/>
  <c r="H39" i="13"/>
  <c r="B39" i="13"/>
  <c r="G38" i="13"/>
  <c r="J38" i="13"/>
  <c r="I38" i="7"/>
  <c r="J38" i="7"/>
  <c r="I39" i="7"/>
  <c r="J39" i="7"/>
  <c r="H39" i="7"/>
  <c r="H38" i="7"/>
  <c r="F38" i="7"/>
  <c r="G38" i="7"/>
  <c r="F39" i="7"/>
  <c r="G39" i="7"/>
  <c r="E39" i="7"/>
  <c r="E38" i="7"/>
  <c r="C38" i="7"/>
  <c r="D38" i="7"/>
  <c r="C39" i="7"/>
  <c r="D39" i="7"/>
  <c r="B39" i="7"/>
  <c r="B38" i="7"/>
  <c r="E44" i="7" l="1"/>
  <c r="B44" i="7"/>
  <c r="H44" i="7"/>
  <c r="C43" i="7"/>
  <c r="B43" i="7"/>
  <c r="B41" i="7"/>
  <c r="D44" i="7"/>
  <c r="D43" i="7"/>
  <c r="D41" i="7"/>
  <c r="D40" i="7"/>
  <c r="G40" i="7"/>
  <c r="G41" i="7"/>
  <c r="G43" i="7"/>
  <c r="G44" i="7"/>
  <c r="I44" i="7"/>
  <c r="I40" i="7"/>
  <c r="C44" i="7"/>
  <c r="C41" i="7"/>
  <c r="C40" i="7"/>
  <c r="E41" i="7"/>
  <c r="E43" i="7"/>
  <c r="F41" i="7"/>
  <c r="F44" i="7"/>
  <c r="F40" i="7"/>
  <c r="H41" i="7"/>
  <c r="H43" i="7"/>
  <c r="F43" i="7"/>
  <c r="J44" i="7"/>
  <c r="J43" i="7"/>
  <c r="J41" i="7"/>
  <c r="J40" i="7"/>
  <c r="I43" i="7"/>
  <c r="J44" i="13"/>
  <c r="J43" i="13"/>
  <c r="J41" i="13"/>
  <c r="J40" i="13"/>
  <c r="G44" i="13"/>
  <c r="G43" i="13"/>
  <c r="G41" i="13"/>
  <c r="G40" i="13"/>
  <c r="D44" i="13"/>
  <c r="D43" i="13"/>
  <c r="D41" i="13"/>
  <c r="D40" i="13"/>
  <c r="I44" i="13"/>
  <c r="I43" i="13"/>
  <c r="I41" i="13"/>
  <c r="I40" i="13"/>
  <c r="H44" i="13"/>
  <c r="H43" i="13"/>
  <c r="H41" i="13"/>
  <c r="H40" i="13"/>
  <c r="P44" i="13"/>
  <c r="P43" i="13"/>
  <c r="P41" i="13"/>
  <c r="P40" i="13"/>
  <c r="S44" i="13"/>
  <c r="S43" i="13"/>
  <c r="S41" i="13"/>
  <c r="S40" i="13"/>
  <c r="M44" i="13"/>
  <c r="M43" i="13"/>
  <c r="M41" i="13"/>
  <c r="M40" i="13"/>
  <c r="Q44" i="13"/>
  <c r="Q43" i="13"/>
  <c r="Q41" i="13"/>
  <c r="Q40" i="13"/>
  <c r="N44" i="13"/>
  <c r="N43" i="13"/>
  <c r="N41" i="13"/>
  <c r="N40" i="13"/>
  <c r="K44" i="13"/>
  <c r="K43" i="13"/>
  <c r="K41" i="13"/>
  <c r="K40" i="13"/>
  <c r="E40" i="13"/>
  <c r="E44" i="13"/>
  <c r="E43" i="13"/>
  <c r="E41" i="13"/>
  <c r="R44" i="13"/>
  <c r="R43" i="13"/>
  <c r="R41" i="13"/>
  <c r="R40" i="13"/>
  <c r="O44" i="13"/>
  <c r="O43" i="13"/>
  <c r="O41" i="13"/>
  <c r="O40" i="13"/>
  <c r="L44" i="13"/>
  <c r="L43" i="13"/>
  <c r="L41" i="13"/>
  <c r="L40" i="13"/>
  <c r="F44" i="13"/>
  <c r="F43" i="13"/>
  <c r="F41" i="13"/>
  <c r="F40" i="13"/>
  <c r="B44" i="13"/>
  <c r="B43" i="13"/>
  <c r="B41" i="13"/>
  <c r="C40" i="13"/>
  <c r="C41" i="13"/>
  <c r="C43" i="13"/>
  <c r="C44" i="13"/>
  <c r="C42" i="7"/>
  <c r="M42" i="13"/>
  <c r="D50" i="13"/>
  <c r="B50" i="13"/>
  <c r="B42" i="7"/>
  <c r="D42" i="7"/>
  <c r="H42" i="13"/>
  <c r="E42" i="7"/>
  <c r="E42" i="13"/>
  <c r="C42" i="13"/>
  <c r="F42" i="13"/>
  <c r="I42" i="13"/>
  <c r="R42" i="13"/>
  <c r="K42" i="13"/>
  <c r="O42" i="13"/>
  <c r="L42" i="13"/>
  <c r="Q42" i="13"/>
  <c r="B42" i="13"/>
  <c r="N42" i="13"/>
  <c r="C50" i="13"/>
  <c r="H42" i="7"/>
  <c r="S42" i="13"/>
  <c r="I42" i="7"/>
  <c r="F42" i="7"/>
  <c r="B48" i="7"/>
  <c r="D48" i="7"/>
  <c r="C48" i="7"/>
  <c r="D46" i="7" l="1"/>
  <c r="P42" i="13"/>
  <c r="D42" i="13"/>
  <c r="D48" i="13" s="1"/>
  <c r="G42" i="13"/>
  <c r="J42" i="13"/>
  <c r="J48" i="13" s="1"/>
  <c r="G48" i="13" l="1"/>
  <c r="J42" i="7"/>
  <c r="J46" i="7" s="1"/>
  <c r="G42" i="7"/>
  <c r="G46" i="7" s="1"/>
  <c r="D51" i="13" l="1"/>
  <c r="L77" i="19" l="1"/>
  <c r="U42" i="20"/>
  <c r="L33" i="20"/>
  <c r="L31" i="20"/>
  <c r="L29" i="20"/>
  <c r="L27" i="20"/>
  <c r="C18" i="10"/>
  <c r="D18" i="10"/>
  <c r="C16" i="10"/>
  <c r="C23" i="10" s="1"/>
  <c r="D16" i="10"/>
  <c r="C20" i="10"/>
  <c r="D20" i="10"/>
  <c r="B20" i="10"/>
  <c r="B18" i="10"/>
  <c r="B24" i="10" s="1"/>
  <c r="D29" i="10"/>
  <c r="I29" i="10" s="1"/>
  <c r="N29" i="10" s="1"/>
  <c r="D31" i="10"/>
  <c r="D43" i="10" s="1"/>
  <c r="D30" i="10"/>
  <c r="C29" i="10"/>
  <c r="H29" i="10" s="1"/>
  <c r="M29" i="10" s="1"/>
  <c r="C31" i="10"/>
  <c r="H31" i="10" s="1"/>
  <c r="C30" i="10"/>
  <c r="B31" i="10"/>
  <c r="G31" i="10" s="1"/>
  <c r="L31" i="10" s="1"/>
  <c r="B30" i="10"/>
  <c r="B29" i="10"/>
  <c r="G29" i="10" s="1"/>
  <c r="L29" i="10" s="1"/>
  <c r="F25" i="10"/>
  <c r="F24" i="10"/>
  <c r="F23" i="10"/>
  <c r="E34" i="20" l="1"/>
  <c r="B36" i="10"/>
  <c r="B35" i="10"/>
  <c r="B47" i="10" s="1"/>
  <c r="B33" i="10"/>
  <c r="B32" i="10"/>
  <c r="B44" i="10" s="1"/>
  <c r="C36" i="10"/>
  <c r="C48" i="10" s="1"/>
  <c r="C35" i="10"/>
  <c r="C33" i="10"/>
  <c r="C45" i="10" s="1"/>
  <c r="C32" i="10"/>
  <c r="C44" i="10" s="1"/>
  <c r="D35" i="10"/>
  <c r="D47" i="10" s="1"/>
  <c r="D33" i="10"/>
  <c r="D45" i="10" s="1"/>
  <c r="D32" i="10"/>
  <c r="D44" i="10" s="1"/>
  <c r="D25" i="10"/>
  <c r="D23" i="10"/>
  <c r="D34" i="10" s="1"/>
  <c r="D46" i="10" s="1"/>
  <c r="C42" i="10"/>
  <c r="C52" i="10" s="1"/>
  <c r="I30" i="10"/>
  <c r="M31" i="10"/>
  <c r="G30" i="10"/>
  <c r="B34" i="10"/>
  <c r="B46" i="10" s="1"/>
  <c r="C24" i="10"/>
  <c r="D24" i="10"/>
  <c r="D41" i="10"/>
  <c r="C41" i="10"/>
  <c r="C51" i="10" s="1"/>
  <c r="D53" i="10"/>
  <c r="I43" i="10"/>
  <c r="N43" i="10" s="1"/>
  <c r="I31" i="10"/>
  <c r="N31" i="10" s="1"/>
  <c r="B41" i="10"/>
  <c r="B42" i="10"/>
  <c r="B43" i="10"/>
  <c r="C43" i="10"/>
  <c r="D42" i="10"/>
  <c r="C25" i="10"/>
  <c r="H30" i="10"/>
  <c r="C34" i="10"/>
  <c r="C46" i="10" s="1"/>
  <c r="B25" i="10"/>
  <c r="D36" i="10" l="1"/>
  <c r="D48" i="10" s="1"/>
  <c r="H42" i="10"/>
  <c r="M42" i="10" s="1"/>
  <c r="H36" i="10"/>
  <c r="H48" i="10" s="1"/>
  <c r="H35" i="10"/>
  <c r="H33" i="10"/>
  <c r="H45" i="10" s="1"/>
  <c r="H32" i="10"/>
  <c r="G36" i="10"/>
  <c r="G48" i="10" s="1"/>
  <c r="G35" i="10"/>
  <c r="G47" i="10" s="1"/>
  <c r="G33" i="10"/>
  <c r="G45" i="10" s="1"/>
  <c r="G32" i="10"/>
  <c r="G44" i="10" s="1"/>
  <c r="I36" i="10"/>
  <c r="I48" i="10" s="1"/>
  <c r="I35" i="10"/>
  <c r="I47" i="10" s="1"/>
  <c r="I33" i="10"/>
  <c r="I45" i="10" s="1"/>
  <c r="I32" i="10"/>
  <c r="B45" i="10"/>
  <c r="B48" i="10"/>
  <c r="H34" i="10"/>
  <c r="H46" i="10" s="1"/>
  <c r="I34" i="10"/>
  <c r="I46" i="10" s="1"/>
  <c r="N30" i="10"/>
  <c r="G34" i="10"/>
  <c r="G46" i="10" s="1"/>
  <c r="L30" i="10"/>
  <c r="H41" i="10"/>
  <c r="M41" i="10" s="1"/>
  <c r="D51" i="10"/>
  <c r="I41" i="10"/>
  <c r="N41" i="10" s="1"/>
  <c r="D52" i="10"/>
  <c r="I42" i="10"/>
  <c r="N42" i="10" s="1"/>
  <c r="C53" i="10"/>
  <c r="H43" i="10"/>
  <c r="M43" i="10" s="1"/>
  <c r="B52" i="10"/>
  <c r="G42" i="10"/>
  <c r="L42" i="10" s="1"/>
  <c r="B51" i="10"/>
  <c r="G41" i="10"/>
  <c r="L41" i="10" s="1"/>
  <c r="B53" i="10"/>
  <c r="G43" i="10"/>
  <c r="L43" i="10" s="1"/>
  <c r="M30" i="10"/>
  <c r="M36" i="10" l="1"/>
  <c r="M48" i="10" s="1"/>
  <c r="C58" i="10" s="1"/>
  <c r="M32" i="10"/>
  <c r="M33" i="10"/>
  <c r="M45" i="10" s="1"/>
  <c r="C55" i="10" s="1"/>
  <c r="N33" i="10"/>
  <c r="N45" i="10" s="1"/>
  <c r="D55" i="10" s="1"/>
  <c r="N36" i="10"/>
  <c r="N48" i="10" s="1"/>
  <c r="D58" i="10" s="1"/>
  <c r="N35" i="10"/>
  <c r="N47" i="10" s="1"/>
  <c r="D57" i="10" s="1"/>
  <c r="N32" i="10"/>
  <c r="M35" i="10"/>
  <c r="L36" i="10"/>
  <c r="L48" i="10" s="1"/>
  <c r="B58" i="10" s="1"/>
  <c r="L35" i="10"/>
  <c r="L47" i="10" s="1"/>
  <c r="B57" i="10" s="1"/>
  <c r="L33" i="10"/>
  <c r="N34" i="10"/>
  <c r="N46" i="10" s="1"/>
  <c r="D56" i="10" s="1"/>
  <c r="M34" i="10"/>
  <c r="M46" i="10" s="1"/>
  <c r="C56" i="10" s="1"/>
  <c r="L34" i="10"/>
  <c r="L46" i="10" s="1"/>
  <c r="B56" i="10" s="1"/>
  <c r="I44" i="10"/>
  <c r="H44" i="10"/>
  <c r="N44" i="10" l="1"/>
  <c r="D54" i="10" s="1"/>
  <c r="M44" i="10"/>
  <c r="C54" i="10" s="1"/>
  <c r="C25" i="17" l="1"/>
  <c r="D25" i="17"/>
  <c r="C24" i="17"/>
  <c r="D24" i="17"/>
  <c r="B25" i="17"/>
  <c r="I41" i="7" s="1"/>
  <c r="B24" i="17"/>
  <c r="C23" i="17"/>
  <c r="D23" i="17"/>
  <c r="B23" i="17"/>
  <c r="B99" i="19"/>
  <c r="B98" i="19"/>
  <c r="L95" i="19"/>
  <c r="B97" i="19"/>
  <c r="L94" i="19"/>
  <c r="B96" i="19"/>
  <c r="L93" i="19"/>
  <c r="B95" i="19"/>
  <c r="L92" i="19"/>
  <c r="B94" i="19"/>
  <c r="L91" i="19"/>
  <c r="B93" i="19"/>
  <c r="L90" i="19"/>
  <c r="B82" i="19"/>
  <c r="B81" i="19"/>
  <c r="B80" i="19"/>
  <c r="B79" i="19"/>
  <c r="G78" i="19"/>
  <c r="B78" i="19"/>
  <c r="B69" i="19"/>
  <c r="B68" i="19"/>
  <c r="L69" i="19"/>
  <c r="B67" i="19"/>
  <c r="L68" i="19"/>
  <c r="L67" i="19"/>
  <c r="B66" i="19"/>
  <c r="L66" i="19"/>
  <c r="L65" i="19"/>
  <c r="G65" i="19"/>
  <c r="B65" i="19"/>
  <c r="L64" i="19"/>
  <c r="U58" i="19"/>
  <c r="S58" i="19"/>
  <c r="U57" i="19"/>
  <c r="S57" i="19"/>
  <c r="U56" i="19"/>
  <c r="S56" i="19"/>
  <c r="U55" i="19"/>
  <c r="S55" i="19"/>
  <c r="U54" i="19"/>
  <c r="S54" i="19"/>
  <c r="U53" i="19"/>
  <c r="S53" i="19"/>
  <c r="U52" i="19"/>
  <c r="S52" i="19"/>
  <c r="U51" i="19"/>
  <c r="S51" i="19"/>
  <c r="U50" i="19"/>
  <c r="S50" i="19"/>
  <c r="U49" i="19"/>
  <c r="S49" i="19"/>
  <c r="U48" i="19"/>
  <c r="S48" i="19"/>
  <c r="L48" i="19"/>
  <c r="U47" i="19"/>
  <c r="S47" i="19"/>
  <c r="L47" i="19"/>
  <c r="B47" i="19"/>
  <c r="U46" i="19"/>
  <c r="S46" i="19"/>
  <c r="L46" i="19"/>
  <c r="B46" i="19"/>
  <c r="U45" i="19"/>
  <c r="S45" i="19"/>
  <c r="L45" i="19"/>
  <c r="B45" i="19"/>
  <c r="U44" i="19"/>
  <c r="S44" i="19"/>
  <c r="L44" i="19"/>
  <c r="B44" i="19"/>
  <c r="U43" i="19"/>
  <c r="S43" i="19"/>
  <c r="L43" i="19"/>
  <c r="B43" i="19"/>
  <c r="U42" i="19"/>
  <c r="S42" i="19"/>
  <c r="L42" i="19"/>
  <c r="P33" i="19"/>
  <c r="B18" i="17"/>
  <c r="C18" i="17"/>
  <c r="D18" i="17"/>
  <c r="A35" i="17"/>
  <c r="A38" i="17" s="1"/>
  <c r="H40" i="7" l="1"/>
  <c r="H46" i="7" s="1"/>
  <c r="B40" i="7"/>
  <c r="B46" i="7" s="1"/>
  <c r="E40" i="7"/>
  <c r="E46" i="7" s="1"/>
  <c r="L32" i="10"/>
  <c r="L44" i="10" s="1"/>
  <c r="B54" i="10" s="1"/>
  <c r="C29" i="17"/>
  <c r="C27" i="17"/>
  <c r="C30" i="17"/>
  <c r="C26" i="17"/>
  <c r="B29" i="17"/>
  <c r="B30" i="17"/>
  <c r="B27" i="17"/>
  <c r="B26" i="17"/>
  <c r="D30" i="17"/>
  <c r="D29" i="17"/>
  <c r="D27" i="17"/>
  <c r="D26" i="17"/>
  <c r="L45" i="10"/>
  <c r="B55" i="10" s="1"/>
  <c r="B48" i="13"/>
  <c r="E48" i="13"/>
  <c r="F46" i="7"/>
  <c r="I46" i="7"/>
  <c r="C46" i="7"/>
  <c r="C48" i="13"/>
  <c r="I48" i="13"/>
  <c r="F48" i="13"/>
  <c r="U41" i="20"/>
  <c r="C47" i="10"/>
  <c r="H47" i="10"/>
  <c r="M47" i="10"/>
  <c r="B28" i="17"/>
  <c r="D28" i="17"/>
  <c r="C28" i="17"/>
  <c r="C35" i="17" l="1"/>
  <c r="C38" i="17" s="1"/>
  <c r="H48" i="13"/>
  <c r="B51" i="13" s="1"/>
  <c r="C49" i="7"/>
  <c r="C51" i="13"/>
  <c r="C57" i="10"/>
  <c r="E58" i="10" s="1"/>
  <c r="B35" i="17"/>
  <c r="B38" i="17" s="1"/>
  <c r="B39" i="17" s="1"/>
  <c r="D35" i="17"/>
  <c r="D38" i="17" s="1"/>
  <c r="D39" i="17" s="1"/>
  <c r="E51" i="13" l="1"/>
  <c r="C39" i="17"/>
  <c r="E41" i="17" s="1"/>
  <c r="O39" i="1"/>
  <c r="G33" i="3"/>
  <c r="G46" i="3"/>
  <c r="C47" i="1"/>
  <c r="D47" i="1"/>
  <c r="B47" i="1"/>
  <c r="C39" i="3"/>
  <c r="C38" i="3"/>
  <c r="C37" i="3"/>
  <c r="C36" i="3"/>
  <c r="C35" i="3"/>
  <c r="C34" i="3"/>
  <c r="C33" i="3"/>
  <c r="C51" i="3"/>
  <c r="C52" i="3"/>
  <c r="C64" i="3"/>
  <c r="C65" i="3"/>
  <c r="L58" i="3"/>
  <c r="L63" i="3"/>
  <c r="C63" i="3"/>
  <c r="C62" i="3"/>
  <c r="C61" i="3"/>
  <c r="C60" i="3"/>
  <c r="C59" i="3"/>
  <c r="L45" i="3"/>
  <c r="C50" i="3"/>
  <c r="C49" i="3"/>
  <c r="C48" i="3"/>
  <c r="C47" i="3"/>
  <c r="C46" i="3"/>
  <c r="L33" i="3"/>
  <c r="L34" i="3"/>
  <c r="L35" i="3"/>
  <c r="L36" i="3"/>
  <c r="L37" i="3"/>
  <c r="L32" i="3"/>
  <c r="C12" i="3"/>
  <c r="C13" i="3"/>
  <c r="C14" i="3"/>
  <c r="C15" i="3"/>
  <c r="C11" i="3"/>
  <c r="L10" i="3" l="1"/>
  <c r="L16" i="3"/>
  <c r="L11" i="3"/>
  <c r="L12" i="3"/>
  <c r="L13" i="3"/>
  <c r="L14" i="3"/>
  <c r="L15" i="3"/>
  <c r="U11" i="3"/>
  <c r="W11" i="3" s="1"/>
  <c r="S11" i="3" s="1"/>
  <c r="U12" i="3"/>
  <c r="W12" i="3" s="1"/>
  <c r="S12" i="3" s="1"/>
  <c r="U13" i="3"/>
  <c r="W13" i="3" s="1"/>
  <c r="S13" i="3" s="1"/>
  <c r="U14" i="3"/>
  <c r="W14" i="3" s="1"/>
  <c r="S14" i="3" s="1"/>
  <c r="U15" i="3"/>
  <c r="W15" i="3" s="1"/>
  <c r="S15" i="3" s="1"/>
  <c r="U16" i="3"/>
  <c r="W16" i="3" s="1"/>
  <c r="S16" i="3" s="1"/>
  <c r="U17" i="3"/>
  <c r="U18" i="3"/>
  <c r="W18" i="3" s="1"/>
  <c r="S18" i="3" s="1"/>
  <c r="U19" i="3"/>
  <c r="W19" i="3" s="1"/>
  <c r="S19" i="3" s="1"/>
  <c r="U20" i="3"/>
  <c r="W20" i="3" s="1"/>
  <c r="S20" i="3" s="1"/>
  <c r="U21" i="3"/>
  <c r="W21" i="3" s="1"/>
  <c r="S21" i="3" s="1"/>
  <c r="U22" i="3"/>
  <c r="W22" i="3" s="1"/>
  <c r="S22" i="3" s="1"/>
  <c r="U23" i="3"/>
  <c r="W23" i="3" s="1"/>
  <c r="S23" i="3" s="1"/>
  <c r="U24" i="3"/>
  <c r="W24" i="3" s="1"/>
  <c r="S24" i="3" s="1"/>
  <c r="U25" i="3"/>
  <c r="W25" i="3" s="1"/>
  <c r="S25" i="3" s="1"/>
  <c r="U26" i="3"/>
  <c r="W26" i="3"/>
  <c r="S26" i="3" s="1"/>
  <c r="U10" i="3"/>
  <c r="W10" i="3" s="1"/>
  <c r="S10" i="3" s="1"/>
  <c r="W17" i="3" l="1"/>
  <c r="S17" i="3" s="1"/>
  <c r="B49" i="7" l="1"/>
  <c r="D49" i="7"/>
  <c r="E49" i="7" l="1"/>
  <c r="F66" i="20" s="1"/>
  <c r="F67" i="20" l="1"/>
  <c r="D66" i="20"/>
  <c r="D67" i="20"/>
  <c r="D68"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<sst xmlns="http://schemas.openxmlformats.org/spreadsheetml/2006/main" count="1213" uniqueCount="368">
  <si>
    <t>Startpunt en toelichting</t>
  </si>
  <si>
    <t>Deel A: Definiëren studiegebied</t>
  </si>
  <si>
    <t>Algemene toelichting</t>
  </si>
  <si>
    <t>Definieer het studiegebied aan de hand van natuurlijke grenzen, zoals verhogingen, waterlichamen, keringen. De inkadering van het studiegebied vindt plaats op basis van kennis van het gebied.</t>
  </si>
  <si>
    <t>ja</t>
  </si>
  <si>
    <t>Mogelijk dient u het studiegebied te verkleinen</t>
  </si>
  <si>
    <t>Nee</t>
  </si>
  <si>
    <t>Automatische cel</t>
  </si>
  <si>
    <t>Bebouwing</t>
  </si>
  <si>
    <t>Ja</t>
  </si>
  <si>
    <t>Agrarische percelen</t>
  </si>
  <si>
    <t>Infrastructuur</t>
  </si>
  <si>
    <t>Recreatie</t>
  </si>
  <si>
    <t>enkel natuur</t>
  </si>
  <si>
    <t>Mogelijk biedt het ondernemen van een integrale risico analyse geen meerwaarde voor u.</t>
  </si>
  <si>
    <t>wel natuur</t>
  </si>
  <si>
    <t>De Quickscan biedt mogelijk weinig meerwaarde voor functietypen die tot 'Natuur' behoren. Gegevens voor dit functietype zijn dan ook niet opgenomen. Andere functietypen worden wel meegenomen in de beschouwing.</t>
  </si>
  <si>
    <t>Regionale keringen</t>
  </si>
  <si>
    <t>Oppervlaktewateren</t>
  </si>
  <si>
    <t>Riolering &amp; Stedelijk</t>
  </si>
  <si>
    <t>Beeksystemen zonder keringen</t>
  </si>
  <si>
    <t>ga door</t>
  </si>
  <si>
    <t>geen meerwaarde</t>
  </si>
  <si>
    <t>Korte piekbui</t>
  </si>
  <si>
    <t>Deel B: Definiëren objecten en functies van belang</t>
  </si>
  <si>
    <t>Oppervlakte</t>
  </si>
  <si>
    <t>Hier kunt u tot drie verschillende objecten definiëren. Dit kunnen ook verschillende typen objecten zijn binnen dezelfde functietype. Kies de 3 dominante functies.</t>
  </si>
  <si>
    <t>A</t>
  </si>
  <si>
    <t>B</t>
  </si>
  <si>
    <t>C</t>
  </si>
  <si>
    <t>Akkerbouw</t>
  </si>
  <si>
    <t>Intensieve recreatie</t>
  </si>
  <si>
    <t xml:space="preserve">Overige wegen </t>
  </si>
  <si>
    <t>kassen / glastuinbouw</t>
  </si>
  <si>
    <t>Overig (niet meegenomen)</t>
  </si>
  <si>
    <t>De totale waarde van de functie is geschat op:
Is dit realistisch?</t>
  </si>
  <si>
    <t>Voor enkele deelsystemen is informatie over het gemiddelde maaiveld hoogte van de functietype benodigd.</t>
  </si>
  <si>
    <t>Maaiveldhoogte [m NAP]</t>
  </si>
  <si>
    <t>Deel C: Definiëren deelsystemen</t>
  </si>
  <si>
    <t>Deelsysteem Regionale keringen</t>
  </si>
  <si>
    <t>Deelsysteem Oppervlaktewateren</t>
  </si>
  <si>
    <t>Deelsysteem Riolering &amp; Stedelijk</t>
  </si>
  <si>
    <t>Op basis van de norm en eventueel beheerdersoordeel</t>
  </si>
  <si>
    <t>Gemengd riool</t>
  </si>
  <si>
    <t>Beek &amp; Rivieren</t>
  </si>
  <si>
    <t>Buffer capaciteit beeksysteem [m3]</t>
  </si>
  <si>
    <t>Verdeling Schade-risico</t>
  </si>
  <si>
    <t>Algemeen</t>
  </si>
  <si>
    <t>Stap 1</t>
  </si>
  <si>
    <t>Stap 3</t>
  </si>
  <si>
    <t>Functie typen</t>
  </si>
  <si>
    <t>Functiespecificatie</t>
  </si>
  <si>
    <t>Type objecten</t>
  </si>
  <si>
    <t>Woningen</t>
  </si>
  <si>
    <t>Natuur</t>
  </si>
  <si>
    <t>Laagbouwwoningen</t>
  </si>
  <si>
    <t>ALS($E$38="Bebouwing";Lijsten!$O$2:$O$6;ALS($E$38="Akkerbouw";Lijsten!$O$13:$O$23;ALS($E$38="Infrastructuur";Lijsten!$O$9:$O$12;ALS($E$38="Bedrijfspanden";Lijsten!$O$7:$O$8;Lijsten!$O$24:$O$26))))</t>
  </si>
  <si>
    <t xml:space="preserve">Agrarisch gras </t>
  </si>
  <si>
    <t>Middenbouwwoningen</t>
  </si>
  <si>
    <t xml:space="preserve">Maïs </t>
  </si>
  <si>
    <t>Bedrijfspanden</t>
  </si>
  <si>
    <t>Hoogbouwwoningen</t>
  </si>
  <si>
    <t>Riolering</t>
  </si>
  <si>
    <t>Bui</t>
  </si>
  <si>
    <t xml:space="preserve">Aardappelen </t>
  </si>
  <si>
    <t>Eengezinswoning</t>
  </si>
  <si>
    <t xml:space="preserve">Bieten </t>
  </si>
  <si>
    <t>Boerderij</t>
  </si>
  <si>
    <t>Gescheiden riool</t>
  </si>
  <si>
    <t>Lange neerslaggebeurtenis</t>
  </si>
  <si>
    <t xml:space="preserve">Granen </t>
  </si>
  <si>
    <t>Industrie</t>
  </si>
  <si>
    <t>Overige landbouwgewassen</t>
  </si>
  <si>
    <t>Kantoor</t>
  </si>
  <si>
    <t>Kassen / glastuinbouw</t>
  </si>
  <si>
    <t xml:space="preserve">Boomgaarden </t>
  </si>
  <si>
    <t xml:space="preserve">Autowegen </t>
  </si>
  <si>
    <t xml:space="preserve">Bloembollen </t>
  </si>
  <si>
    <t xml:space="preserve">Boomkwekerijen </t>
  </si>
  <si>
    <t xml:space="preserve">Fruitkwekerijen </t>
  </si>
  <si>
    <t xml:space="preserve">boomgaarden </t>
  </si>
  <si>
    <t xml:space="preserve">boomkwekerijen </t>
  </si>
  <si>
    <t>Extensieve recreatie</t>
  </si>
  <si>
    <t>Bron: Waterschadeschatter 2013</t>
  </si>
  <si>
    <t>Schadefuncties bij max. (15cm) wateroverlast</t>
  </si>
  <si>
    <t>Type</t>
  </si>
  <si>
    <t xml:space="preserve">categorie gem min max </t>
  </si>
  <si>
    <t>gem</t>
  </si>
  <si>
    <t xml:space="preserve">min </t>
  </si>
  <si>
    <t>max</t>
  </si>
  <si>
    <t>Eenheid</t>
  </si>
  <si>
    <t>Inundatiediepte</t>
  </si>
  <si>
    <t>Schadefactor</t>
  </si>
  <si>
    <t>Formule</t>
  </si>
  <si>
    <t xml:space="preserve">gezondheid </t>
  </si>
  <si>
    <t>p/m2</t>
  </si>
  <si>
    <t>m</t>
  </si>
  <si>
    <t>-</t>
  </si>
  <si>
    <t>y</t>
  </si>
  <si>
    <t>5 * x + 0.05</t>
  </si>
  <si>
    <t xml:space="preserve">Onderwijs </t>
  </si>
  <si>
    <t>10 * x + 0</t>
  </si>
  <si>
    <t xml:space="preserve">industrie </t>
  </si>
  <si>
    <t>5 * x + 0.25</t>
  </si>
  <si>
    <t xml:space="preserve">Winkel </t>
  </si>
  <si>
    <t xml:space="preserve">kantoor </t>
  </si>
  <si>
    <t xml:space="preserve">logies </t>
  </si>
  <si>
    <t xml:space="preserve">Woon </t>
  </si>
  <si>
    <t xml:space="preserve">bijeenkomst </t>
  </si>
  <si>
    <t xml:space="preserve"> </t>
  </si>
  <si>
    <t>Cel</t>
  </si>
  <si>
    <t>Sport</t>
  </si>
  <si>
    <t>Primaire wegen</t>
  </si>
  <si>
    <t>p/ha</t>
  </si>
  <si>
    <t>Secundaire wegen</t>
  </si>
  <si>
    <t>Tertiaire wegen</t>
  </si>
  <si>
    <t>Land -en akkerbouw</t>
  </si>
  <si>
    <t>Schadefactor,gamma,diepte</t>
  </si>
  <si>
    <t>Schadefactor,gamma,duur</t>
  </si>
  <si>
    <t>Schadefactor,gamma,seizoen</t>
  </si>
  <si>
    <t>agrarisch gras</t>
  </si>
  <si>
    <t>gras /granen</t>
  </si>
  <si>
    <t>overig</t>
  </si>
  <si>
    <t>Maïs</t>
  </si>
  <si>
    <t>dagen</t>
  </si>
  <si>
    <t>aardappelen</t>
  </si>
  <si>
    <t>bieten</t>
  </si>
  <si>
    <t>granen</t>
  </si>
  <si>
    <t>bloembollen</t>
  </si>
  <si>
    <t>Fruitkwekerijen</t>
  </si>
  <si>
    <t>Vergelijking SSM</t>
  </si>
  <si>
    <t>Bron: Standaardmethode2002
Schade en Slachtoffers
als gevolg van overstromingen</t>
  </si>
  <si>
    <t>Overstromingen 0 tot 5m</t>
  </si>
  <si>
    <t>Overstromingsschade formule</t>
  </si>
  <si>
    <t>alpha,i</t>
  </si>
  <si>
    <t>schadefactor</t>
  </si>
  <si>
    <t>n,i</t>
  </si>
  <si>
    <t>aantal eenheden</t>
  </si>
  <si>
    <t>S,i</t>
  </si>
  <si>
    <t>max. schade per eenheid</t>
  </si>
  <si>
    <t>Schadefunctie laagbouwwoningen</t>
  </si>
  <si>
    <t>Schadefunctie,figuur</t>
  </si>
  <si>
    <t>Schadefactor,figuur</t>
  </si>
  <si>
    <t>Waterdiepte</t>
  </si>
  <si>
    <t>alpha,schadefactor</t>
  </si>
  <si>
    <t>Pf,storm</t>
  </si>
  <si>
    <t>s1</t>
  </si>
  <si>
    <t xml:space="preserve">categorie </t>
  </si>
  <si>
    <t>prijspeil 2002</t>
  </si>
  <si>
    <t>prijspeil 2024</t>
  </si>
  <si>
    <t>Beta,Materiaalfactor</t>
  </si>
  <si>
    <t>st</t>
  </si>
  <si>
    <t>r,Beschuttingsfactor</t>
  </si>
  <si>
    <t>(max)</t>
  </si>
  <si>
    <t>min</t>
  </si>
  <si>
    <t>Landbouw en recreatie</t>
  </si>
  <si>
    <t>Schadefunctie Landbouw en recreatie</t>
  </si>
  <si>
    <t>Alpha</t>
  </si>
  <si>
    <t>MIN(d; 0.24*d +0.4; 0.07*d+0.75; 1)</t>
  </si>
  <si>
    <t xml:space="preserve">Landbouw direct </t>
  </si>
  <si>
    <t xml:space="preserve">Landbouw indirect </t>
  </si>
  <si>
    <t xml:space="preserve">Glastuinbouw direct </t>
  </si>
  <si>
    <t xml:space="preserve">Glastuinbouw indirect </t>
  </si>
  <si>
    <t xml:space="preserve">Stedelijk gebied direct </t>
  </si>
  <si>
    <t>Wegen en spoorwegen</t>
  </si>
  <si>
    <t>Schadefunctie Wegen en spoorwegen</t>
  </si>
  <si>
    <t>MAX(0.016*d; -0,0109*d^4+0,1387*d^3+1,3429*d-0,2566)</t>
  </si>
  <si>
    <t xml:space="preserve">Rijkswegen direct </t>
  </si>
  <si>
    <t>Rijkswegen indirect</t>
  </si>
  <si>
    <t xml:space="preserve">Spoorwegen </t>
  </si>
  <si>
    <t>Spoorwegen indirect</t>
  </si>
  <si>
    <t>Spoorgwegen b.u.</t>
  </si>
  <si>
    <t>Bedrijven</t>
  </si>
  <si>
    <t>MIN(0.28*d; 0.18*d + 0.1; 1)</t>
  </si>
  <si>
    <t>x</t>
  </si>
  <si>
    <t>Begane grond appartementen inboedel en opstal</t>
  </si>
  <si>
    <t>Eengezinswoning opstal</t>
  </si>
  <si>
    <t>Eengezinswoning inboedel</t>
  </si>
  <si>
    <t>Maximale schade inboedel</t>
  </si>
  <si>
    <t>wd(m)</t>
  </si>
  <si>
    <t>Factor</t>
  </si>
  <si>
    <t>factor</t>
  </si>
  <si>
    <t>Ladnbouw en glastuinbouw</t>
  </si>
  <si>
    <t>m2</t>
  </si>
  <si>
    <t>Oppervlakte instromingsgebied</t>
  </si>
  <si>
    <t>Bergingscapaciteit</t>
  </si>
  <si>
    <t>m3</t>
  </si>
  <si>
    <t>Afvoer capaciteit beeksysteem [m3/u]</t>
  </si>
  <si>
    <t>Afwateringscapaciteit</t>
  </si>
  <si>
    <t>m3/u</t>
  </si>
  <si>
    <t>Schade</t>
  </si>
  <si>
    <t>Schade-risico</t>
  </si>
  <si>
    <t>Totaal</t>
  </si>
  <si>
    <t>Totalen</t>
  </si>
  <si>
    <t>%</t>
  </si>
  <si>
    <t>Terugkeertijd [jaren]</t>
  </si>
  <si>
    <t>Faalkans dijkdoorbraak [Pf]</t>
  </si>
  <si>
    <t>Default op basis van LTVRW</t>
  </si>
  <si>
    <t>Functie A</t>
  </si>
  <si>
    <t>Functie B</t>
  </si>
  <si>
    <t>Functie C</t>
  </si>
  <si>
    <t>Functietype [-]</t>
  </si>
  <si>
    <t>Functiespecificatie [-]</t>
  </si>
  <si>
    <t>Functieoppervlakte [m2]</t>
  </si>
  <si>
    <t>Inschatting gemiddeld maaiveldhoogte per functie (bijv. op basis van AHN)</t>
  </si>
  <si>
    <t>Vast boezempeil</t>
  </si>
  <si>
    <t>Maatgevend boezempeil</t>
  </si>
  <si>
    <t>[m NAP]</t>
  </si>
  <si>
    <t>Terugkeertijd [per jaar]</t>
  </si>
  <si>
    <t>Inundatiediepte [m]</t>
  </si>
  <si>
    <t>Dijkdoorbraak</t>
  </si>
  <si>
    <t>Oppervlaktewater</t>
  </si>
  <si>
    <t>Parameters</t>
  </si>
  <si>
    <t>Oppervlakte oppervlaktewater</t>
  </si>
  <si>
    <t>Uitgangspunten</t>
  </si>
  <si>
    <t>*Onverzadigde zones</t>
  </si>
  <si>
    <t>*Klei niet doorlatend in kort tijdsbestek</t>
  </si>
  <si>
    <t>Oppervlakte toestroomgebied object</t>
  </si>
  <si>
    <t>Zand</t>
  </si>
  <si>
    <t>Klei</t>
  </si>
  <si>
    <t>Infiltratie capaciteit bodem</t>
  </si>
  <si>
    <t>m/dag</t>
  </si>
  <si>
    <t>mm/uur</t>
  </si>
  <si>
    <t>https://www.joostdevree.nl/shtmls/k-waarde.shtml#:~:text=De%20k%2Dwaarde%20geeft%20de,0%2C1%20m%20per%20dag.</t>
  </si>
  <si>
    <t>Infiltratie capaciteit verhard</t>
  </si>
  <si>
    <t>https://data.nhi.nu/bekijk</t>
  </si>
  <si>
    <t>Limit state functie = R - S</t>
  </si>
  <si>
    <t>Alles functioneerd</t>
  </si>
  <si>
    <t>Resistance</t>
  </si>
  <si>
    <t>Berging</t>
  </si>
  <si>
    <t>Afwatering</t>
  </si>
  <si>
    <t>Infiltratie</t>
  </si>
  <si>
    <t>Afwatering uit Riool</t>
  </si>
  <si>
    <t>Load</t>
  </si>
  <si>
    <t>Regenval T100</t>
  </si>
  <si>
    <t>uur</t>
  </si>
  <si>
    <t>Regenval T250</t>
  </si>
  <si>
    <t>Regenval T1000</t>
  </si>
  <si>
    <t>Inundatiediepte en kans van optreden</t>
  </si>
  <si>
    <t>LMS (als waarde &lt; 0 geen inundatie)</t>
  </si>
  <si>
    <t>T100</t>
  </si>
  <si>
    <t>kans per jaar</t>
  </si>
  <si>
    <t>T250</t>
  </si>
  <si>
    <t>T1000</t>
  </si>
  <si>
    <t>Totaal schade risico</t>
  </si>
  <si>
    <t>Riolering &amp; stedelijk</t>
  </si>
  <si>
    <t>Oppervlakte verhard</t>
  </si>
  <si>
    <t>Oppervlakte straat</t>
  </si>
  <si>
    <t>0.5 tot 1</t>
  </si>
  <si>
    <t>POC (Afwatering naar RWZI)</t>
  </si>
  <si>
    <t>Beek systeem</t>
  </si>
  <si>
    <t>Aanvoercapaciteit beeksysteem [m3/u]</t>
  </si>
  <si>
    <t>Netto aanvoer-afvoer [m³/u]</t>
  </si>
  <si>
    <t>Oppervlakte projectgebied  [m2]</t>
  </si>
  <si>
    <t>Oppervlakte inundatiezone [m2]</t>
  </si>
  <si>
    <t>Oppervlakte van de functie die binnen inundatiezone van het beeksysteem ligt. *Nu gekoppeld aan projectgebied,moet nog veranderen</t>
  </si>
  <si>
    <t>Regen</t>
  </si>
  <si>
    <t>Regenval T100 [mm/u]</t>
  </si>
  <si>
    <t>Regen volume T100 [m3]</t>
  </si>
  <si>
    <t>Regenval T250 [mm/u]</t>
  </si>
  <si>
    <t>Regen volume T250 [m3]</t>
  </si>
  <si>
    <t>Regenval T1000 [mm/u]</t>
  </si>
  <si>
    <t>LMS (als waarde &lt; -0.01 geen inundatie)</t>
  </si>
  <si>
    <t>Schade (T100, T250 &amp; T1000)</t>
  </si>
  <si>
    <t>T100 Regenbui Schade</t>
  </si>
  <si>
    <t>T250 Regenbui Schade</t>
  </si>
  <si>
    <t>T1000 Regenbui Schade</t>
  </si>
  <si>
    <t>Schade-risico (T100, T250 &amp; T1000)</t>
  </si>
  <si>
    <t>Schade-risico gecombineerd</t>
  </si>
  <si>
    <t>Bestaande koopwoningen; verkoopprijzen prijsindex 2015=100 1995-2023</t>
  </si>
  <si>
    <t>Bron: Centraal Bureau voor de Statistiek. Kadaster</t>
  </si>
  <si>
    <t>Onderwerp</t>
  </si>
  <si>
    <t>Prijsindex verkoopprijzen|Prijsindex bestaande koopwoningen</t>
  </si>
  <si>
    <t>Prijsindex verkoopprijzen|Ontwikkeling  t.o.v. voorgaande periode</t>
  </si>
  <si>
    <t>Prijsindex verkoopprijzen|Ontwikkeling  t.o.v. een jaar eerder</t>
  </si>
  <si>
    <t>Aantal verkochte woningen|Aantal verkochte woningen</t>
  </si>
  <si>
    <t>Aantal verkochte woningen|Ontwikkeling  t.o.v. voorgaande periode</t>
  </si>
  <si>
    <t>Aantal verkochte woningen|Ontwikkeling  t.o.v. een jaar eerder</t>
  </si>
  <si>
    <t>Gemiddelde verkoopprijs</t>
  </si>
  <si>
    <t>Totale waarde verkoopprijzen</t>
  </si>
  <si>
    <t>Perioden</t>
  </si>
  <si>
    <t>2015=100</t>
  </si>
  <si>
    <t>aantal</t>
  </si>
  <si>
    <t>euro</t>
  </si>
  <si>
    <t>mln euro</t>
  </si>
  <si>
    <t>Indexering 2002 tov 2024</t>
  </si>
  <si>
    <t>Bron:</t>
  </si>
  <si>
    <t>https://klimaatadaptatienederland.nl/stresstest/bijsluiter/wateroverlast/informatie-maat/basisgegevens</t>
  </si>
  <si>
    <t>Neerslag duur (uren)</t>
  </si>
  <si>
    <t>Herhalingstijd (1/jaar)</t>
  </si>
  <si>
    <t>Neerslag hoeveelheid (mm)</t>
  </si>
  <si>
    <t>Neerslaghoeveelheid 2050 (mm)</t>
  </si>
  <si>
    <t>Stedelijk gebied</t>
  </si>
  <si>
    <t>Landelijk gebied</t>
  </si>
  <si>
    <t>Voor start: Sla de excel op onder een nieuwe naam voordat u deze gaat bewerken. Gebruik bijvoorbeeld de naam van het gebied. Zo bewaart u altijd een lege goed werkende template.
Deze template bevat een aantal stappen, deze zijn in de handleiding op het eerste tabblad omschreven. Door onderstaande vragen in te vullen wordt een deel van de informatie vanzelf gegeven en wordt u door de template heen geleid.
Er zijn verschillende type cellen:  invulcellen, automatische cellen en controle cellen. Bij een invulcel moet u zelf informatie invullen, deze informatie zorgt ervoor dat er vanzelf informatie in de automatische cellen komt te staan. De controle cellen bieden u de mogelijkheid om de juistheid van enkele aannames, op basis van de ingevulde informatie, te toetsen. Mocht een waarde significant over- of onderschat worden kan deze nog aangepast worden.
De informatie gecombineerd met zorgt uiteindelijk voor een inschatting van de verdeling van het schade-risico over de verschillende deelsystemen.</t>
  </si>
  <si>
    <t>1. Bevinden er zich natuurlijke of fysieke scheidingen in het studiegebied welke niet doorbroken worden door watergangen of duikers?</t>
  </si>
  <si>
    <t>2. Oppervlakte studiegebied [m²]</t>
  </si>
  <si>
    <t>3. Verhard oppervlakte [m²]</t>
  </si>
  <si>
    <t>4. Welke functietypen zijn aanwezig en wilt u verder beschouwen?</t>
  </si>
  <si>
    <t>4a. Bebouwing</t>
  </si>
  <si>
    <t>4b. Agrarische percelen</t>
  </si>
  <si>
    <t>4c. Infrastructuur</t>
  </si>
  <si>
    <t>4d. Recreatie</t>
  </si>
  <si>
    <t xml:space="preserve">4e. Natuur </t>
  </si>
  <si>
    <t>4f. Vitale en Kwetsbare functies</t>
  </si>
  <si>
    <t>5. Bevinden er zich regionale keringen in de omgeving die kunnen leiden tot overstromingen van het gebied?</t>
  </si>
  <si>
    <t>6. Bevat het gebied oppervlakte wateren waarop vanuit de omgeving afgewaterd wordt?</t>
  </si>
  <si>
    <t>7. Bevat het gebied rioleringen en/of andere ondergrondse afwateringselementen?</t>
  </si>
  <si>
    <t>8. Bevat het gebied een beek of rivier welke niet omringd is door keringen waarop waterstandsverschillen kunnen ontstaan?</t>
  </si>
  <si>
    <t>11. Functietype</t>
  </si>
  <si>
    <t xml:space="preserve">12. Functiespecificatie </t>
  </si>
  <si>
    <t>13. Wat is het geschatte oppervlakte van dit functietype? [m / m2]</t>
  </si>
  <si>
    <t>14. Maaiveldhoogte [m NAP]</t>
  </si>
  <si>
    <t>24. Aanvoer capaciteit beeksysteem (instroom) [m3/u]</t>
  </si>
  <si>
    <t>Resultaten</t>
  </si>
  <si>
    <t>Verhard oppervlak</t>
  </si>
  <si>
    <t>Onverhard oppervlak</t>
  </si>
  <si>
    <t>onverhard oppervlak</t>
  </si>
  <si>
    <r>
      <rPr>
        <b/>
        <sz val="11"/>
        <color theme="1"/>
        <rFont val="Calibri"/>
        <family val="2"/>
        <scheme val="minor"/>
      </rPr>
      <t>Let op!</t>
    </r>
    <r>
      <rPr>
        <sz val="11"/>
        <color theme="1"/>
        <rFont val="Calibri"/>
        <family val="2"/>
        <scheme val="minor"/>
      </rPr>
      <t xml:space="preserve"> Je hebt aangegeven dat er vitale en kwetsbare functies in het gebied aanwezig zijn. Deze objecten zijn niet meegenomen in de kwantitatieve analyse van de schade-risico functies. Inundatie en schade aan vitale en kwetsbare objecten kan wel leiden tot verlies van belangrijke functies en daarmee tot maatschappelijke schade en moeten daarom kwalitatief beschouwd worden</t>
    </r>
  </si>
  <si>
    <t>Informatie en toelichting</t>
  </si>
  <si>
    <t>Terugkoppeling</t>
  </si>
  <si>
    <t>Toelichting staat links van dit blok</t>
  </si>
  <si>
    <t>Quickscan "Integrale risicoanalyse wateroverlast"</t>
  </si>
  <si>
    <t>Toelichting schade-risico</t>
  </si>
  <si>
    <t>Percentage schade-risico van de totale waarde</t>
  </si>
  <si>
    <r>
      <rPr>
        <b/>
        <sz val="11"/>
        <rFont val="Calibri"/>
        <family val="2"/>
        <scheme val="minor"/>
      </rPr>
      <t>Toelichting definiëren studiegebied</t>
    </r>
    <r>
      <rPr>
        <sz val="11"/>
        <rFont val="Calibri"/>
        <family val="2"/>
        <scheme val="minor"/>
      </rPr>
      <t xml:space="preserve">
Zorg voor een correcte afkadering van het studiegebied. Deelsystemen moet u in zijn geheel opnemen en tegelijk moet het studiegebied niet te groot zijn. Probeer daarom aan de hand van het aanwezige watersysteem en maaiveld het studiegebied af te kaderen. Hierbij kunt u de volgende stappen doorlopen: 
1. Kies een interessegebied en kader dit op hoofdlijnen af.
2. Gebruik natuurlijke scheidingen in het watersysteem (peilgebieden, afwateringseenheden, bemalingsgebieden) om het studiegebied duidelijk te begrenzen. Betrek hierbij de juiste gebiedskennis. Zorg dat er binnen het plangebied interactie tussen de deelsystemen mogelijk is.
3. Zoek naar scheidingen binnen het afgekaderde gebied, zoals dijken, (spoor)wegen of natuurlijke hoogtes in het maaiveld. Als het studiegebied door een scheiding wordt doorkruist moet het studiegebied verder worden verkleind. </t>
    </r>
  </si>
  <si>
    <r>
      <rPr>
        <b/>
        <sz val="11"/>
        <color theme="1"/>
        <rFont val="Calibri"/>
        <family val="2"/>
        <scheme val="minor"/>
      </rPr>
      <t>Onder Vitale en kwetsbare infrastructuur vallen onder andere:</t>
    </r>
    <r>
      <rPr>
        <sz val="11"/>
        <color theme="1"/>
        <rFont val="Calibri"/>
        <family val="2"/>
        <scheme val="minor"/>
      </rPr>
      <t xml:space="preserve">
- Electra en gasleidingen
- Telecom/ICT
- Waterketen: zuiveringsinstallaties
- Waterketen: gemalen
- Gezondheid: zieken- en verzorgingstehuizen
- Transport: indirecte schade vanuit hoofdinfrastructuur
Als er inundatie rond een object onstaat is er naast risico op (financiele) schade ook risico op uitval van de functie.</t>
    </r>
  </si>
  <si>
    <t>9. Beschouw je landelijk of stedelijk gebied? 
Voor stedelijk of sterk hellend gebied past een korte piekbui, voor landelijke gebied past een lange neerslaggebeurtenis.</t>
  </si>
  <si>
    <r>
      <t xml:space="preserve">
In deze quickscan wordt schade-risico gebruikt als vergelijkingsparameter om de kans en de gevolgen van wateroverlast vanuit verschillende deelsystemen met elkaar te vergelijken. Een overstroming door een dijkdoorbraak kan tot grotere inundatiediepte leiden dan wateroverlast door een maatgevende bui en daarmee tot grotere schade. Tegelijkertijd hebben maatgevende buien vaak kleinere herhalingstijden dan een dijkdoorbraak. Het schade-risico combineert deze twee aspecten: de kans op een gebeurtenis en de potentiële schade die daaruit voortvloeit. Het schade-risico wordt berekend door de kans op een gebeurtenis te vermenigvuldigen met de verwachte schade, gerelateerd aan de inundatiediepte en het type object, als gevolg van die gebeurtenis: 
</t>
    </r>
    <r>
      <rPr>
        <b/>
        <sz val="11"/>
        <color theme="1"/>
        <rFont val="Calibri"/>
        <family val="2"/>
        <scheme val="minor"/>
      </rPr>
      <t>Schade-risico [euro/jaar] = Kans [1/jaar] × Schade [euro]</t>
    </r>
    <r>
      <rPr>
        <sz val="11"/>
        <color theme="1"/>
        <rFont val="Calibri"/>
        <family val="2"/>
        <scheme val="minor"/>
      </rPr>
      <t xml:space="preserve">
Deze benadering biedt een objectieve basis voor het vergelijken en prioriteren van risico’s tussen verschillende deelsystemen.</t>
    </r>
  </si>
  <si>
    <t>Beheerdersoordeel 
overstromingsdiepte [m]</t>
  </si>
  <si>
    <t>16. Wat is de overschrijdingsfrequentie (norm) van de kering? [jaren]</t>
  </si>
  <si>
    <t>15. Kan o.b.v. beschikbare informatie een schatting van de overstromingsdiepte bij dijkdoorbraak gegeven worden?</t>
  </si>
  <si>
    <t>17. Wat is het maatgevend hoogwater (MHW)? [m NAP]</t>
  </si>
  <si>
    <t>17. Wat is de overstromingsdiepte bij een dijkdoorbraak? [m]</t>
  </si>
  <si>
    <t>18. Bergingscapaciteit [m³]</t>
  </si>
  <si>
    <t>19. Afwateringscapaciteit [m³/uur]</t>
  </si>
  <si>
    <t>20. Oppervlakte bovenstroomsgebied  [m²]</t>
  </si>
  <si>
    <t>21. Wat voor type rioleringstelsel is aanwezig in plangebied?</t>
  </si>
  <si>
    <t>22. Oppervlakte straat [m²]</t>
  </si>
  <si>
    <t>23. Buffer capaciteit beeksysteem [m3]</t>
  </si>
  <si>
    <t>24. Afvoer capaciteit beeksysteem (uitstroom) [m3/u]</t>
  </si>
  <si>
    <r>
      <t xml:space="preserve">Indicatieve omvang </t>
    </r>
    <r>
      <rPr>
        <b/>
        <u/>
        <sz val="11"/>
        <color theme="1"/>
        <rFont val="Calibri"/>
        <family val="2"/>
        <scheme val="minor"/>
      </rPr>
      <t>jaarlijks</t>
    </r>
    <r>
      <rPr>
        <b/>
        <sz val="11"/>
        <color theme="1"/>
        <rFont val="Calibri"/>
        <family val="2"/>
        <scheme val="minor"/>
      </rPr>
      <t xml:space="preserve"> schade-risico [€/jaar]</t>
    </r>
  </si>
  <si>
    <t xml:space="preserve">
Op basis van de verdeling van het schade-risico wordt een inschatting gegeven van de verdeling van de risico’s op wateroverlast vanuit de verschillende deelsystemen. Dit dient als indicatie of het toepassen van een integrale risico-analyse voor wateroverlast zinvol is. Zolang niet één systeem bijna het hele schade-risico afdekt, lijkt een integrale risico-analyse zinvol. De inschatting of een integrale risicoanalyse wateroverlast zinvol is wordt aan het oordeel van de gebruiker gelaten. De tool geeft hier geen uitsluitsel over.
Echter heeft de ordegrootte van het schade-risico ook een effect op de meerwaarde van een integrale risico-analyse. Als het totale schade-risico relatief klein is, zijn extra maatregelen niet kostenefficiënt om toe te passen. De indicatie van de omvang kan hierin een eerste inschatting geven of extra investeren in het watersysteem van het studiegebied zinvol is. Het is aan de gebruiker om deze inschatting te maken.</t>
  </si>
  <si>
    <t>Ordegrootte schade-risico</t>
  </si>
  <si>
    <t>Laagbouwwoningen [m2]</t>
  </si>
  <si>
    <t>Middenbouwwoningen [m2]</t>
  </si>
  <si>
    <t>Hoogbouwwoningen [m2]</t>
  </si>
  <si>
    <t>Eengezinswoning [m2]</t>
  </si>
  <si>
    <t>Boerderij [m2]</t>
  </si>
  <si>
    <t>Industrie [m2]</t>
  </si>
  <si>
    <t>Kantoor [m2]</t>
  </si>
  <si>
    <t>Rijkswegen [m]</t>
  </si>
  <si>
    <t>Autowegen [m]</t>
  </si>
  <si>
    <t>Overige wegen [m]</t>
  </si>
  <si>
    <t>Spoorwegen [m]</t>
  </si>
  <si>
    <t>Agrarisch gras [m2]</t>
  </si>
  <si>
    <t>Maïs [m2]</t>
  </si>
  <si>
    <t>Aardappelen [m2]</t>
  </si>
  <si>
    <t>Bieten [m2]</t>
  </si>
  <si>
    <t>Granen [m2]</t>
  </si>
  <si>
    <t>Overige landbouwgewassen [m2]</t>
  </si>
  <si>
    <t>Kassen / glastuinbouw [m2]</t>
  </si>
  <si>
    <t>Boomgaarden [m2]</t>
  </si>
  <si>
    <t>Bloembollen [m2]</t>
  </si>
  <si>
    <t>Boomkwekerijen [m2]</t>
  </si>
  <si>
    <t>Fruitkwekerijen [m2]</t>
  </si>
  <si>
    <t>Intensieve recreatie [m2]</t>
  </si>
  <si>
    <t>Extensieve recreatie [m2]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</si>
</sst>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0.000"/>
    <numFmt numFmtId="166" formatCode="&quot;€&quot;\ #,##0.00"/>
    <numFmt numFmtId="167" formatCode="0.0"/>
    <numFmt numFmtId="168" formatCode="_ * #,##0_ ;_ * \-#,##0_ ;_ * &quot;-&quot;??_ ;_ @_ "/>
    <numFmt numFmtId="169" formatCode="_ * #,##0.0_ ;_ * \-#,##0.0_ ;_ * &quot;-&quot;?_ ;_ @_ "/>
    <numFmt numFmtId="170" formatCode="_(* #,##0_);_(* \(#,##0\);_(* &quot;-&quot;??_);_(@_)"/>
    <numFmt numFmtId="171" formatCode="_ &quot;€&quot;\ * #,##0_ ;_ &quot;€&quot;\ * \-#,##0_ ;_ &quot;€&quot;\ * &quot;-&quot;??_ ;_ @_ "/>
    <numFmt numFmtId="172" formatCode="_ [$€-2]\ * #,##0_ ;_ [$€-2]\ * \-#,##0_ ;_ [$€-2]\ * &quot;-&quot;??_ ;_ @_ "/>
  </numFmts>
  <fonts count="21" x14ac:knownFonts="1">
    <font>
      <sz val="11"/>
      <color theme="1"/>
      <name val="Calibri"/>
      <family val="2"/>
      <scheme val="minor"/>
    </font>
    <font>
      <b/>
      <sz val="11"/>
      <color theme="1"/>
      <name val="Calibri"/>
      <family val="2"/>
      <scheme val="minor"/>
    </font>
    <font>
      <sz val="8"/>
      <name val="Calibri"/>
      <family val="2"/>
      <scheme val="minor"/>
    </font>
    <font>
      <b/>
      <sz val="13"/>
      <color theme="1"/>
      <name val="Calibri"/>
      <family val="2"/>
      <scheme val="minor"/>
    </font>
    <font>
      <sz val="11"/>
      <color theme="1"/>
      <name val="Calibri"/>
      <family val="2"/>
      <scheme val="minor"/>
    </font>
    <font>
      <i/>
      <sz val="11"/>
      <color theme="1"/>
      <name val="Calibri"/>
      <family val="2"/>
      <scheme val="minor"/>
    </font>
    <font>
      <u/>
      <sz val="11"/>
      <color theme="10"/>
      <name val="Calibri"/>
      <family val="2"/>
      <scheme val="minor"/>
    </font>
    <font>
      <i/>
      <u/>
      <sz val="11"/>
      <color theme="1"/>
      <name val="Calibri"/>
      <family val="2"/>
      <scheme val="minor"/>
    </font>
    <font>
      <b/>
      <sz val="12"/>
      <color theme="1"/>
      <name val="Calibri"/>
      <family val="2"/>
      <scheme val="minor"/>
    </font>
    <font>
      <b/>
      <sz val="20"/>
      <color theme="1"/>
      <name val="Calibri"/>
      <family val="2"/>
      <scheme val="minor"/>
    </font>
    <font>
      <b/>
      <sz val="14"/>
      <color theme="1"/>
      <name val="Calibri"/>
      <family val="2"/>
      <scheme val="minor"/>
    </font>
    <font>
      <b/>
      <sz val="16"/>
      <color theme="1"/>
      <name val="Calibri"/>
      <family val="2"/>
      <scheme val="minor"/>
    </font>
    <font>
      <sz val="11"/>
      <color rgb="FFFF0000"/>
      <name val="Calibri"/>
      <family val="2"/>
      <scheme val="minor"/>
    </font>
    <font>
      <sz val="11"/>
      <color theme="0"/>
      <name val="Calibri"/>
      <family val="2"/>
      <scheme val="minor"/>
    </font>
    <font>
      <sz val="22"/>
      <color rgb="FFFF0000"/>
      <name val="Calibri"/>
      <family val="2"/>
      <scheme val="minor"/>
    </font>
    <font>
      <sz val="11"/>
      <color theme="8" tint="0.79998168889431442"/>
      <name val="Calibri"/>
      <family val="2"/>
      <scheme val="minor"/>
    </font>
    <font>
      <sz val="11"/>
      <name val="Calibri"/>
      <family val="2"/>
      <scheme val="minor"/>
    </font>
    <font>
      <b/>
      <sz val="11"/>
      <name val="Calibri"/>
      <family val="2"/>
      <scheme val="minor"/>
    </font>
    <font>
      <b/>
      <sz val="28"/>
      <color theme="1"/>
      <name val="Calibri"/>
      <family val="2"/>
      <scheme val="minor"/>
    </font>
    <font>
      <b/>
      <sz val="11"/>
      <color theme="0"/>
      <name val="Calibri"/>
      <family val="2"/>
      <scheme val="minor"/>
    </font>
    <font>
      <b/>
      <u/>
      <sz val="11"/>
      <color theme="1"/>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F2CC"/>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EEBCCE"/>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s>
  <borders count="51">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style="medium">
        <color rgb="FF000000"/>
      </left>
      <right/>
      <top/>
      <bottom/>
      <diagonal/>
    </border>
    <border>
      <left/>
      <right style="medium">
        <color rgb="FF000000"/>
      </right>
      <top/>
      <bottom/>
      <diagonal/>
    </border>
    <border>
      <left/>
      <right/>
      <top style="thin">
        <color rgb="FF000000"/>
      </top>
      <bottom style="thin">
        <color rgb="FF000000"/>
      </bottom>
      <diagonal/>
    </border>
    <border>
      <left/>
      <right/>
      <top style="thin">
        <color rgb="FF000000"/>
      </top>
      <bottom/>
      <diagonal/>
    </border>
  </borders>
  <cellStyleXfs count="6">
    <xf numFmtId="0" fontId="0" fillId="0" borderId="0"/>
    <xf numFmtId="43" fontId="4"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cellStyleXfs>
  <cellXfs count="291">
    <xf numFmtId="0" fontId="0" fillId="0" borderId="0" xfId="0"/>
    <xf numFmtId="0" fontId="1" fillId="0" borderId="0" xfId="0" applyFont="1"/>
    <xf numFmtId="164" fontId="0" fillId="0" borderId="0" xfId="0" applyNumberFormat="1"/>
    <xf numFmtId="165" fontId="0" fillId="0" borderId="0" xfId="0" applyNumberFormat="1"/>
    <xf numFmtId="0" fontId="0" fillId="0" borderId="3" xfId="0" applyBorder="1"/>
    <xf numFmtId="0" fontId="3" fillId="0" borderId="0" xfId="0" applyFont="1"/>
    <xf numFmtId="0" fontId="0" fillId="3" borderId="0" xfId="0" applyFill="1"/>
    <xf numFmtId="0" fontId="1" fillId="0" borderId="0" xfId="0" applyFont="1" applyAlignment="1">
      <alignment horizontal="center"/>
    </xf>
    <xf numFmtId="2" fontId="0" fillId="0" borderId="0" xfId="0" applyNumberFormat="1"/>
    <xf numFmtId="2" fontId="0" fillId="0" borderId="1" xfId="0" applyNumberFormat="1" applyBorder="1"/>
    <xf numFmtId="0" fontId="0" fillId="0" borderId="4" xfId="0" applyBorder="1"/>
    <xf numFmtId="0" fontId="1" fillId="0" borderId="4" xfId="0" applyFont="1" applyBorder="1"/>
    <xf numFmtId="166" fontId="0" fillId="0" borderId="0" xfId="0" applyNumberFormat="1"/>
    <xf numFmtId="167" fontId="0" fillId="0" borderId="0" xfId="0" applyNumberFormat="1"/>
    <xf numFmtId="0" fontId="6" fillId="0" borderId="0" xfId="2"/>
    <xf numFmtId="0" fontId="0" fillId="2" borderId="0" xfId="0" applyFill="1"/>
    <xf numFmtId="0" fontId="7" fillId="0" borderId="0" xfId="0" applyFont="1"/>
    <xf numFmtId="1" fontId="0" fillId="0" borderId="0" xfId="0" applyNumberFormat="1"/>
    <xf numFmtId="0" fontId="0" fillId="5" borderId="0" xfId="0" applyFill="1"/>
    <xf numFmtId="0" fontId="1" fillId="5" borderId="0" xfId="0" applyFont="1" applyFill="1" applyAlignment="1">
      <alignment vertical="top"/>
    </xf>
    <xf numFmtId="167" fontId="0" fillId="5" borderId="5" xfId="0" applyNumberFormat="1" applyFill="1" applyBorder="1"/>
    <xf numFmtId="167" fontId="0" fillId="5" borderId="6" xfId="0" applyNumberFormat="1" applyFill="1" applyBorder="1"/>
    <xf numFmtId="11" fontId="0" fillId="5" borderId="7" xfId="0" applyNumberFormat="1" applyFill="1" applyBorder="1"/>
    <xf numFmtId="11" fontId="0" fillId="5" borderId="9" xfId="0" applyNumberFormat="1" applyFill="1" applyBorder="1"/>
    <xf numFmtId="0" fontId="0" fillId="5" borderId="10" xfId="0" applyFill="1" applyBorder="1" applyAlignment="1">
      <alignment horizontal="right"/>
    </xf>
    <xf numFmtId="0" fontId="0" fillId="5" borderId="11" xfId="0" applyFill="1" applyBorder="1" applyAlignment="1">
      <alignment horizontal="right"/>
    </xf>
    <xf numFmtId="0" fontId="0" fillId="5" borderId="5"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0" fillId="5" borderId="9" xfId="0" applyFill="1" applyBorder="1" applyAlignment="1">
      <alignment wrapText="1"/>
    </xf>
    <xf numFmtId="0" fontId="1" fillId="5" borderId="9" xfId="0" applyFont="1" applyFill="1" applyBorder="1" applyAlignment="1">
      <alignment horizontal="right"/>
    </xf>
    <xf numFmtId="0" fontId="10" fillId="5" borderId="0" xfId="0" applyFont="1" applyFill="1" applyAlignment="1">
      <alignment horizontal="center"/>
    </xf>
    <xf numFmtId="0" fontId="5" fillId="5" borderId="0" xfId="0" applyFont="1" applyFill="1"/>
    <xf numFmtId="0" fontId="0" fillId="5" borderId="0" xfId="0" applyFill="1" applyAlignment="1">
      <alignment horizontal="center"/>
    </xf>
    <xf numFmtId="0" fontId="5" fillId="5" borderId="6" xfId="0" applyFont="1" applyFill="1" applyBorder="1"/>
    <xf numFmtId="0" fontId="0" fillId="5" borderId="13" xfId="0" applyFill="1" applyBorder="1"/>
    <xf numFmtId="0" fontId="0" fillId="5" borderId="14" xfId="0" applyFill="1" applyBorder="1"/>
    <xf numFmtId="0" fontId="0" fillId="2" borderId="14" xfId="0" applyFill="1" applyBorder="1"/>
    <xf numFmtId="0" fontId="1" fillId="5" borderId="15" xfId="0" applyFont="1" applyFill="1" applyBorder="1"/>
    <xf numFmtId="0" fontId="5" fillId="5" borderId="14" xfId="0" applyFont="1" applyFill="1" applyBorder="1"/>
    <xf numFmtId="0" fontId="0" fillId="6" borderId="14" xfId="0" applyFill="1" applyBorder="1" applyAlignment="1">
      <alignment horizontal="center"/>
    </xf>
    <xf numFmtId="0" fontId="0" fillId="5" borderId="15" xfId="0" applyFill="1" applyBorder="1"/>
    <xf numFmtId="0" fontId="0" fillId="5" borderId="16" xfId="0" applyFill="1" applyBorder="1"/>
    <xf numFmtId="0" fontId="0" fillId="5" borderId="17" xfId="0" applyFill="1" applyBorder="1"/>
    <xf numFmtId="164" fontId="0" fillId="5" borderId="0" xfId="0" applyNumberFormat="1" applyFill="1"/>
    <xf numFmtId="11" fontId="0" fillId="5" borderId="0" xfId="0" applyNumberFormat="1" applyFill="1"/>
    <xf numFmtId="164" fontId="0" fillId="5" borderId="0" xfId="1" applyNumberFormat="1" applyFont="1" applyFill="1" applyBorder="1"/>
    <xf numFmtId="164" fontId="0" fillId="5" borderId="8" xfId="1" applyNumberFormat="1" applyFont="1" applyFill="1" applyBorder="1"/>
    <xf numFmtId="164" fontId="0" fillId="5" borderId="8" xfId="0" applyNumberFormat="1" applyFill="1" applyBorder="1"/>
    <xf numFmtId="164" fontId="0" fillId="5" borderId="6" xfId="0" applyNumberFormat="1" applyFill="1" applyBorder="1"/>
    <xf numFmtId="164" fontId="0" fillId="5" borderId="5" xfId="0" applyNumberFormat="1" applyFill="1" applyBorder="1"/>
    <xf numFmtId="0" fontId="0" fillId="5" borderId="11" xfId="0" applyFill="1" applyBorder="1"/>
    <xf numFmtId="0" fontId="0" fillId="5" borderId="10" xfId="0" applyFill="1" applyBorder="1"/>
    <xf numFmtId="0" fontId="0" fillId="5" borderId="12" xfId="0" applyFill="1" applyBorder="1"/>
    <xf numFmtId="0" fontId="1" fillId="7" borderId="0" xfId="0" applyFont="1" applyFill="1"/>
    <xf numFmtId="164" fontId="0" fillId="7" borderId="0" xfId="0" applyNumberFormat="1" applyFill="1"/>
    <xf numFmtId="0" fontId="0" fillId="7" borderId="0" xfId="0" applyFill="1"/>
    <xf numFmtId="0" fontId="1" fillId="4" borderId="0" xfId="0" applyFont="1" applyFill="1"/>
    <xf numFmtId="164" fontId="0" fillId="4" borderId="0" xfId="0" applyNumberFormat="1" applyFill="1"/>
    <xf numFmtId="0" fontId="0" fillId="4" borderId="0" xfId="0" applyFill="1"/>
    <xf numFmtId="0" fontId="1" fillId="3" borderId="0" xfId="0" applyFont="1" applyFill="1"/>
    <xf numFmtId="164" fontId="0" fillId="3" borderId="0" xfId="0" applyNumberFormat="1" applyFill="1"/>
    <xf numFmtId="0" fontId="0" fillId="0" borderId="11" xfId="0" applyBorder="1"/>
    <xf numFmtId="0" fontId="1" fillId="0" borderId="11" xfId="0" applyFont="1" applyBorder="1"/>
    <xf numFmtId="0" fontId="0" fillId="3" borderId="11" xfId="0" applyFill="1" applyBorder="1"/>
    <xf numFmtId="0" fontId="1" fillId="3" borderId="11" xfId="0" applyFont="1" applyFill="1" applyBorder="1"/>
    <xf numFmtId="164" fontId="0" fillId="3" borderId="11" xfId="0" applyNumberFormat="1" applyFill="1" applyBorder="1"/>
    <xf numFmtId="0" fontId="0" fillId="4" borderId="11" xfId="0" applyFill="1" applyBorder="1"/>
    <xf numFmtId="0" fontId="1" fillId="4" borderId="11" xfId="0" applyFont="1" applyFill="1" applyBorder="1"/>
    <xf numFmtId="164" fontId="0" fillId="4" borderId="11" xfId="0" applyNumberFormat="1" applyFill="1" applyBorder="1"/>
    <xf numFmtId="0" fontId="0" fillId="8" borderId="0" xfId="0" applyFill="1"/>
    <xf numFmtId="49" fontId="0" fillId="5" borderId="0" xfId="0" applyNumberFormat="1" applyFill="1"/>
    <xf numFmtId="168" fontId="0" fillId="3" borderId="0" xfId="1" applyNumberFormat="1" applyFont="1" applyFill="1" applyBorder="1"/>
    <xf numFmtId="0" fontId="1" fillId="5" borderId="8" xfId="0" applyFont="1" applyFill="1" applyBorder="1" applyAlignment="1">
      <alignment vertical="top"/>
    </xf>
    <xf numFmtId="0" fontId="1" fillId="5" borderId="0" xfId="0" applyFont="1" applyFill="1"/>
    <xf numFmtId="0" fontId="1" fillId="5" borderId="8" xfId="0" applyFont="1" applyFill="1" applyBorder="1"/>
    <xf numFmtId="0" fontId="1" fillId="5" borderId="0" xfId="0" applyFont="1" applyFill="1" applyAlignment="1">
      <alignment horizontal="right"/>
    </xf>
    <xf numFmtId="166" fontId="0" fillId="5" borderId="0" xfId="0" applyNumberFormat="1" applyFill="1"/>
    <xf numFmtId="166" fontId="0" fillId="5" borderId="8" xfId="0" applyNumberFormat="1" applyFill="1" applyBorder="1"/>
    <xf numFmtId="0" fontId="1" fillId="5" borderId="7" xfId="0" applyFont="1" applyFill="1" applyBorder="1" applyAlignment="1">
      <alignment horizontal="right"/>
    </xf>
    <xf numFmtId="166" fontId="0" fillId="5" borderId="6" xfId="0" applyNumberFormat="1" applyFill="1" applyBorder="1"/>
    <xf numFmtId="0" fontId="1" fillId="5" borderId="6" xfId="0" applyFont="1" applyFill="1" applyBorder="1" applyAlignment="1">
      <alignment horizontal="right"/>
    </xf>
    <xf numFmtId="166" fontId="0" fillId="5" borderId="5" xfId="0" applyNumberFormat="1" applyFill="1" applyBorder="1"/>
    <xf numFmtId="0" fontId="10" fillId="5" borderId="15" xfId="0" applyFont="1" applyFill="1" applyBorder="1" applyAlignment="1">
      <alignment horizontal="left"/>
    </xf>
    <xf numFmtId="0" fontId="10" fillId="5" borderId="15" xfId="0" applyFont="1" applyFill="1" applyBorder="1"/>
    <xf numFmtId="0" fontId="7" fillId="5" borderId="0" xfId="0" applyFont="1" applyFill="1"/>
    <xf numFmtId="0" fontId="0" fillId="5" borderId="9" xfId="0" applyFill="1" applyBorder="1" applyAlignment="1">
      <alignment horizontal="right"/>
    </xf>
    <xf numFmtId="168" fontId="0" fillId="5" borderId="0" xfId="0" applyNumberFormat="1" applyFill="1"/>
    <xf numFmtId="0" fontId="0" fillId="5" borderId="7" xfId="0" applyFill="1" applyBorder="1" applyAlignment="1">
      <alignment horizontal="right"/>
    </xf>
    <xf numFmtId="168" fontId="0" fillId="5" borderId="6" xfId="0" applyNumberFormat="1" applyFill="1" applyBorder="1"/>
    <xf numFmtId="1" fontId="0" fillId="5" borderId="0" xfId="0" applyNumberFormat="1" applyFill="1"/>
    <xf numFmtId="2" fontId="0" fillId="5" borderId="0" xfId="0" applyNumberFormat="1" applyFill="1"/>
    <xf numFmtId="2" fontId="0" fillId="5" borderId="6" xfId="0" applyNumberFormat="1" applyFill="1" applyBorder="1"/>
    <xf numFmtId="11" fontId="0" fillId="5" borderId="6" xfId="0" applyNumberFormat="1" applyFill="1" applyBorder="1"/>
    <xf numFmtId="0" fontId="10" fillId="5" borderId="14" xfId="0" applyFont="1" applyFill="1" applyBorder="1"/>
    <xf numFmtId="0" fontId="11" fillId="5" borderId="18" xfId="0" applyFont="1" applyFill="1" applyBorder="1"/>
    <xf numFmtId="0" fontId="1" fillId="5" borderId="18" xfId="0" applyFont="1" applyFill="1" applyBorder="1" applyAlignment="1">
      <alignment horizontal="right"/>
    </xf>
    <xf numFmtId="164" fontId="1" fillId="5" borderId="17" xfId="0" applyNumberFormat="1" applyFont="1" applyFill="1" applyBorder="1"/>
    <xf numFmtId="164" fontId="1" fillId="5" borderId="16" xfId="0" applyNumberFormat="1" applyFont="1" applyFill="1" applyBorder="1"/>
    <xf numFmtId="0" fontId="10" fillId="5" borderId="14" xfId="0" applyFont="1" applyFill="1" applyBorder="1" applyAlignment="1">
      <alignment horizontal="right"/>
    </xf>
    <xf numFmtId="0" fontId="10" fillId="5" borderId="9" xfId="0" applyFont="1" applyFill="1" applyBorder="1"/>
    <xf numFmtId="0" fontId="10" fillId="5" borderId="0" xfId="0" applyFont="1" applyFill="1"/>
    <xf numFmtId="0" fontId="10" fillId="5" borderId="0" xfId="0" applyFont="1" applyFill="1" applyAlignment="1">
      <alignment horizontal="right"/>
    </xf>
    <xf numFmtId="0" fontId="10" fillId="5" borderId="8" xfId="0" applyFont="1" applyFill="1" applyBorder="1" applyAlignment="1">
      <alignment horizontal="center"/>
    </xf>
    <xf numFmtId="0" fontId="10" fillId="5" borderId="0" xfId="0" applyFont="1" applyFill="1" applyAlignment="1">
      <alignment horizontal="left"/>
    </xf>
    <xf numFmtId="168" fontId="0" fillId="3" borderId="6" xfId="1" applyNumberFormat="1" applyFont="1" applyFill="1" applyBorder="1"/>
    <xf numFmtId="0" fontId="0" fillId="0" borderId="26" xfId="0" applyBorder="1"/>
    <xf numFmtId="0" fontId="0" fillId="0" borderId="25" xfId="0" applyBorder="1"/>
    <xf numFmtId="0" fontId="11" fillId="0" borderId="3" xfId="0" applyFont="1" applyBorder="1"/>
    <xf numFmtId="0" fontId="1" fillId="0" borderId="24" xfId="0" applyFont="1" applyBorder="1"/>
    <xf numFmtId="0" fontId="7" fillId="0" borderId="3" xfId="0" applyFont="1" applyBorder="1"/>
    <xf numFmtId="0" fontId="10" fillId="0" borderId="3" xfId="0" applyFont="1" applyBorder="1"/>
    <xf numFmtId="0" fontId="7" fillId="0" borderId="20" xfId="0" applyFont="1" applyBorder="1"/>
    <xf numFmtId="0" fontId="7" fillId="0" borderId="26" xfId="0" applyFont="1" applyBorder="1"/>
    <xf numFmtId="0" fontId="0" fillId="0" borderId="22" xfId="0" applyBorder="1"/>
    <xf numFmtId="0" fontId="11" fillId="0" borderId="22" xfId="0" applyFont="1" applyBorder="1"/>
    <xf numFmtId="0" fontId="0" fillId="5" borderId="27" xfId="0" applyFill="1" applyBorder="1"/>
    <xf numFmtId="0" fontId="1" fillId="5" borderId="27" xfId="0" applyFont="1" applyFill="1" applyBorder="1" applyAlignment="1">
      <alignment horizontal="right"/>
    </xf>
    <xf numFmtId="0" fontId="1" fillId="5" borderId="28" xfId="0" applyFont="1" applyFill="1" applyBorder="1" applyAlignment="1">
      <alignment horizontal="right"/>
    </xf>
    <xf numFmtId="0" fontId="10" fillId="0" borderId="11" xfId="0" applyFont="1" applyBorder="1"/>
    <xf numFmtId="0" fontId="1" fillId="5" borderId="20" xfId="0" applyFont="1" applyFill="1" applyBorder="1" applyAlignment="1">
      <alignment vertical="top"/>
    </xf>
    <xf numFmtId="0" fontId="1" fillId="5" borderId="3" xfId="0" applyFont="1" applyFill="1" applyBorder="1" applyAlignment="1">
      <alignment vertical="top"/>
    </xf>
    <xf numFmtId="166" fontId="0" fillId="5" borderId="3" xfId="0" applyNumberFormat="1" applyFill="1" applyBorder="1"/>
    <xf numFmtId="0" fontId="0" fillId="0" borderId="6" xfId="0" applyBorder="1"/>
    <xf numFmtId="166" fontId="0" fillId="0" borderId="17" xfId="0" applyNumberFormat="1" applyBorder="1"/>
    <xf numFmtId="166" fontId="0" fillId="0" borderId="16" xfId="0" applyNumberFormat="1" applyBorder="1"/>
    <xf numFmtId="0" fontId="1" fillId="0" borderId="18" xfId="0" applyFont="1" applyBorder="1"/>
    <xf numFmtId="0" fontId="1" fillId="0" borderId="17" xfId="0" applyFont="1" applyBorder="1"/>
    <xf numFmtId="0" fontId="1" fillId="0" borderId="16" xfId="0" applyFont="1" applyBorder="1"/>
    <xf numFmtId="0" fontId="11" fillId="0" borderId="30" xfId="0" applyFont="1" applyBorder="1"/>
    <xf numFmtId="0" fontId="10" fillId="0" borderId="0" xfId="0" applyFont="1"/>
    <xf numFmtId="0" fontId="0" fillId="0" borderId="31" xfId="0" applyBorder="1"/>
    <xf numFmtId="0" fontId="1" fillId="0" borderId="25" xfId="0" applyFont="1" applyBorder="1"/>
    <xf numFmtId="0" fontId="11" fillId="0" borderId="29" xfId="0" applyFont="1" applyBorder="1"/>
    <xf numFmtId="0" fontId="1" fillId="5" borderId="27" xfId="0" applyFont="1" applyFill="1" applyBorder="1"/>
    <xf numFmtId="0" fontId="0" fillId="5" borderId="28" xfId="0" applyFill="1" applyBorder="1"/>
    <xf numFmtId="0" fontId="1" fillId="0" borderId="32" xfId="0" applyFont="1" applyBorder="1"/>
    <xf numFmtId="166" fontId="10" fillId="0" borderId="0" xfId="0" applyNumberFormat="1" applyFont="1"/>
    <xf numFmtId="0" fontId="1" fillId="0" borderId="33" xfId="0" applyFont="1" applyBorder="1"/>
    <xf numFmtId="0" fontId="7" fillId="0" borderId="2" xfId="0" applyFont="1" applyBorder="1"/>
    <xf numFmtId="0" fontId="0" fillId="0" borderId="2" xfId="0" applyBorder="1"/>
    <xf numFmtId="0" fontId="0" fillId="0" borderId="34" xfId="0" applyBorder="1"/>
    <xf numFmtId="167" fontId="0" fillId="6" borderId="6" xfId="0" applyNumberFormat="1" applyFill="1" applyBorder="1"/>
    <xf numFmtId="0" fontId="0" fillId="6" borderId="6" xfId="0" applyFill="1" applyBorder="1"/>
    <xf numFmtId="9" fontId="0" fillId="5" borderId="6" xfId="3" applyFont="1" applyFill="1" applyBorder="1" applyAlignment="1">
      <alignment horizontal="center"/>
    </xf>
    <xf numFmtId="44" fontId="0" fillId="0" borderId="0" xfId="5" applyFont="1"/>
    <xf numFmtId="0" fontId="1" fillId="5" borderId="15" xfId="0" applyFont="1" applyFill="1" applyBorder="1" applyAlignment="1">
      <alignment vertical="top"/>
    </xf>
    <xf numFmtId="0" fontId="1" fillId="5" borderId="35" xfId="0" applyFont="1" applyFill="1" applyBorder="1" applyAlignment="1">
      <alignment vertical="top"/>
    </xf>
    <xf numFmtId="169" fontId="0" fillId="5" borderId="0" xfId="0" applyNumberFormat="1" applyFill="1"/>
    <xf numFmtId="0" fontId="0" fillId="13" borderId="0" xfId="0" applyFill="1"/>
    <xf numFmtId="2" fontId="0" fillId="0" borderId="37" xfId="0" applyNumberFormat="1" applyBorder="1"/>
    <xf numFmtId="0" fontId="0" fillId="0" borderId="37" xfId="0" applyBorder="1"/>
    <xf numFmtId="0" fontId="0" fillId="5" borderId="39" xfId="0" applyFill="1" applyBorder="1"/>
    <xf numFmtId="0" fontId="0" fillId="5" borderId="47" xfId="0" applyFill="1" applyBorder="1"/>
    <xf numFmtId="0" fontId="0" fillId="5" borderId="40" xfId="0" applyFill="1" applyBorder="1"/>
    <xf numFmtId="0" fontId="0" fillId="5" borderId="41" xfId="0" applyFill="1" applyBorder="1"/>
    <xf numFmtId="166" fontId="0" fillId="0" borderId="0" xfId="5" applyNumberFormat="1" applyFont="1"/>
    <xf numFmtId="166" fontId="0" fillId="0" borderId="8" xfId="5" applyNumberFormat="1" applyFont="1" applyBorder="1"/>
    <xf numFmtId="0" fontId="10" fillId="5" borderId="38" xfId="0" applyFont="1" applyFill="1" applyBorder="1"/>
    <xf numFmtId="0" fontId="0" fillId="3" borderId="48" xfId="0" applyFill="1" applyBorder="1"/>
    <xf numFmtId="2" fontId="0" fillId="0" borderId="21" xfId="0" applyNumberFormat="1" applyBorder="1"/>
    <xf numFmtId="165" fontId="0" fillId="0" borderId="1" xfId="0" applyNumberFormat="1" applyBorder="1"/>
    <xf numFmtId="165" fontId="0" fillId="0" borderId="21" xfId="0" applyNumberFormat="1" applyBorder="1"/>
    <xf numFmtId="0" fontId="15" fillId="4" borderId="0" xfId="0" applyFont="1" applyFill="1" applyProtection="1">
      <protection hidden="1"/>
    </xf>
    <xf numFmtId="0" fontId="0" fillId="4" borderId="0" xfId="0" applyFill="1" applyProtection="1">
      <protection hidden="1"/>
    </xf>
    <xf numFmtId="168" fontId="15" fillId="4" borderId="0" xfId="0" applyNumberFormat="1" applyFont="1" applyFill="1" applyProtection="1">
      <protection hidden="1"/>
    </xf>
    <xf numFmtId="164" fontId="15" fillId="4" borderId="0" xfId="0" applyNumberFormat="1" applyFont="1" applyFill="1" applyProtection="1">
      <protection hidden="1"/>
    </xf>
    <xf numFmtId="0" fontId="0" fillId="3" borderId="3" xfId="0" applyFill="1" applyBorder="1" applyAlignment="1" applyProtection="1">
      <alignment horizontal="right"/>
      <protection locked="0"/>
    </xf>
    <xf numFmtId="170" fontId="0" fillId="3" borderId="3" xfId="1" applyNumberFormat="1" applyFont="1" applyFill="1" applyBorder="1" applyAlignment="1" applyProtection="1">
      <alignment horizontal="left" vertical="top" indent="1"/>
      <protection locked="0"/>
    </xf>
    <xf numFmtId="0" fontId="0" fillId="3" borderId="44" xfId="0" applyFill="1" applyBorder="1" applyAlignment="1" applyProtection="1">
      <alignment horizontal="right"/>
      <protection locked="0"/>
    </xf>
    <xf numFmtId="0" fontId="0" fillId="3" borderId="45" xfId="0" applyFill="1" applyBorder="1" applyAlignment="1" applyProtection="1">
      <alignment horizontal="right"/>
      <protection locked="0"/>
    </xf>
    <xf numFmtId="0" fontId="18" fillId="4" borderId="0" xfId="0" applyFont="1" applyFill="1"/>
    <xf numFmtId="0" fontId="8" fillId="9" borderId="33" xfId="0" applyFont="1" applyFill="1" applyBorder="1" applyAlignment="1">
      <alignment vertical="center"/>
    </xf>
    <xf numFmtId="0" fontId="8" fillId="7" borderId="19" xfId="0" applyFont="1" applyFill="1" applyBorder="1"/>
    <xf numFmtId="0" fontId="0" fillId="7" borderId="20" xfId="0" applyFill="1" applyBorder="1"/>
    <xf numFmtId="0" fontId="15" fillId="4" borderId="0" xfId="0" applyFont="1" applyFill="1"/>
    <xf numFmtId="0" fontId="1" fillId="15" borderId="19" xfId="0" applyFont="1" applyFill="1" applyBorder="1"/>
    <xf numFmtId="0" fontId="1" fillId="15" borderId="20" xfId="0" applyFont="1" applyFill="1" applyBorder="1" applyAlignment="1">
      <alignment wrapText="1"/>
    </xf>
    <xf numFmtId="0" fontId="0" fillId="15" borderId="1" xfId="0" applyFill="1" applyBorder="1"/>
    <xf numFmtId="0" fontId="12" fillId="15" borderId="3" xfId="0" applyFont="1" applyFill="1" applyBorder="1"/>
    <xf numFmtId="0" fontId="1" fillId="15" borderId="3" xfId="0" applyFont="1" applyFill="1" applyBorder="1" applyAlignment="1">
      <alignment wrapText="1"/>
    </xf>
    <xf numFmtId="0" fontId="0" fillId="3" borderId="1" xfId="0" applyFill="1" applyBorder="1" applyAlignment="1">
      <alignment wrapText="1"/>
    </xf>
    <xf numFmtId="0" fontId="0" fillId="3" borderId="1" xfId="0" applyFill="1" applyBorder="1"/>
    <xf numFmtId="0" fontId="12" fillId="4" borderId="0" xfId="0" applyFont="1" applyFill="1"/>
    <xf numFmtId="0" fontId="0" fillId="14" borderId="1" xfId="0" applyFill="1" applyBorder="1"/>
    <xf numFmtId="0" fontId="0" fillId="11" borderId="21" xfId="0" applyFill="1" applyBorder="1"/>
    <xf numFmtId="0" fontId="0" fillId="11" borderId="22" xfId="0" applyFill="1" applyBorder="1"/>
    <xf numFmtId="0" fontId="0" fillId="11" borderId="22" xfId="0" applyFill="1" applyBorder="1" applyAlignment="1">
      <alignment wrapText="1"/>
    </xf>
    <xf numFmtId="0" fontId="0" fillId="4" borderId="0" xfId="0" quotePrefix="1" applyFill="1"/>
    <xf numFmtId="0" fontId="0" fillId="15" borderId="42" xfId="0" applyFill="1" applyBorder="1" applyAlignment="1">
      <alignment wrapText="1"/>
    </xf>
    <xf numFmtId="0" fontId="0" fillId="15" borderId="43" xfId="0" applyFill="1" applyBorder="1" applyAlignment="1">
      <alignment wrapText="1"/>
    </xf>
    <xf numFmtId="0" fontId="1" fillId="15" borderId="0" xfId="0" applyFont="1" applyFill="1" applyAlignment="1">
      <alignment horizontal="center"/>
    </xf>
    <xf numFmtId="0" fontId="5" fillId="12" borderId="1" xfId="0" applyFont="1" applyFill="1" applyBorder="1" applyAlignment="1">
      <alignment wrapText="1"/>
    </xf>
    <xf numFmtId="0" fontId="0" fillId="10" borderId="1" xfId="0" applyFill="1" applyBorder="1"/>
    <xf numFmtId="0" fontId="0" fillId="10" borderId="0" xfId="0" applyFill="1"/>
    <xf numFmtId="0" fontId="0" fillId="3" borderId="21" xfId="0" applyFill="1" applyBorder="1"/>
    <xf numFmtId="0" fontId="14" fillId="4" borderId="0" xfId="0" applyFont="1" applyFill="1"/>
    <xf numFmtId="0" fontId="1" fillId="15" borderId="0" xfId="0" applyFont="1" applyFill="1"/>
    <xf numFmtId="0" fontId="0" fillId="15" borderId="0" xfId="0" applyFill="1"/>
    <xf numFmtId="0" fontId="0" fillId="3" borderId="0" xfId="0" applyFill="1" applyAlignment="1">
      <alignment vertical="center"/>
    </xf>
    <xf numFmtId="0" fontId="0" fillId="3" borderId="1" xfId="0" applyFill="1" applyBorder="1" applyAlignment="1">
      <alignment vertical="center"/>
    </xf>
    <xf numFmtId="0" fontId="9" fillId="15" borderId="46" xfId="0" applyFont="1" applyFill="1" applyBorder="1"/>
    <xf numFmtId="0" fontId="11" fillId="15" borderId="0" xfId="0" applyFont="1" applyFill="1"/>
    <xf numFmtId="0" fontId="11" fillId="15" borderId="46" xfId="0" applyFont="1" applyFill="1" applyBorder="1"/>
    <xf numFmtId="9" fontId="11" fillId="15" borderId="0" xfId="4" applyFont="1" applyFill="1" applyBorder="1" applyProtection="1"/>
    <xf numFmtId="0" fontId="1" fillId="12" borderId="1" xfId="0" applyFont="1" applyFill="1" applyBorder="1"/>
    <xf numFmtId="0" fontId="1" fillId="12" borderId="21" xfId="0" applyFont="1" applyFill="1" applyBorder="1" applyAlignment="1">
      <alignment wrapText="1"/>
    </xf>
    <xf numFmtId="0" fontId="0" fillId="4" borderId="0" xfId="0" applyFill="1" applyAlignment="1">
      <alignment vertical="center" wrapText="1"/>
    </xf>
    <xf numFmtId="168" fontId="0" fillId="14" borderId="3" xfId="1" applyNumberFormat="1" applyFont="1" applyFill="1" applyBorder="1" applyAlignment="1" applyProtection="1">
      <alignment wrapText="1"/>
    </xf>
    <xf numFmtId="0" fontId="19" fillId="10" borderId="0" xfId="0" applyFont="1" applyFill="1"/>
    <xf numFmtId="0" fontId="0" fillId="3" borderId="3" xfId="0" applyFill="1" applyBorder="1" applyAlignment="1" applyProtection="1">
      <alignment horizontal="center"/>
      <protection locked="0"/>
    </xf>
    <xf numFmtId="0" fontId="0" fillId="3" borderId="0" xfId="0" applyFill="1" applyAlignment="1" applyProtection="1">
      <alignment horizontal="center" vertical="center"/>
      <protection locked="0"/>
    </xf>
    <xf numFmtId="0" fontId="0" fillId="3" borderId="0" xfId="0" applyFill="1" applyAlignment="1" applyProtection="1">
      <alignment horizontal="center"/>
      <protection locked="0"/>
    </xf>
    <xf numFmtId="0" fontId="0" fillId="3" borderId="22" xfId="0" applyFill="1" applyBorder="1" applyAlignment="1" applyProtection="1">
      <alignment horizontal="center"/>
      <protection locked="0"/>
    </xf>
    <xf numFmtId="0" fontId="0" fillId="3" borderId="3" xfId="0" applyFill="1" applyBorder="1" applyAlignment="1" applyProtection="1">
      <alignment horizontal="center" vertical="center"/>
      <protection locked="0"/>
    </xf>
    <xf numFmtId="1" fontId="0" fillId="3" borderId="0" xfId="1" applyNumberFormat="1" applyFont="1" applyFill="1" applyBorder="1" applyAlignment="1" applyProtection="1">
      <alignment horizontal="center"/>
      <protection locked="0"/>
    </xf>
    <xf numFmtId="172" fontId="5" fillId="12" borderId="0" xfId="0" applyNumberFormat="1" applyFont="1" applyFill="1" applyAlignment="1">
      <alignment horizontal="center"/>
    </xf>
    <xf numFmtId="0" fontId="0" fillId="3" borderId="1" xfId="0" applyFill="1" applyBorder="1" applyAlignment="1">
      <alignment vertical="top" wrapText="1"/>
    </xf>
    <xf numFmtId="2" fontId="0" fillId="3" borderId="0" xfId="0" applyNumberFormat="1" applyFill="1" applyAlignment="1">
      <alignment horizontal="center" vertical="center"/>
    </xf>
    <xf numFmtId="171" fontId="0" fillId="12" borderId="0" xfId="5" applyNumberFormat="1" applyFont="1" applyFill="1" applyBorder="1" applyAlignment="1" applyProtection="1">
      <alignment horizontal="center"/>
    </xf>
    <xf numFmtId="10" fontId="0" fillId="12" borderId="11" xfId="4" applyNumberFormat="1" applyFont="1" applyFill="1" applyBorder="1" applyAlignment="1" applyProtection="1">
      <alignment horizontal="center"/>
    </xf>
    <xf numFmtId="2" fontId="0" fillId="3" borderId="11" xfId="0" applyNumberFormat="1" applyFill="1" applyBorder="1" applyAlignment="1" applyProtection="1">
      <alignment horizontal="center"/>
      <protection locked="0"/>
    </xf>
    <xf numFmtId="2" fontId="0" fillId="3" borderId="11" xfId="0" applyNumberFormat="1" applyFill="1" applyBorder="1" applyProtection="1">
      <protection locked="0"/>
    </xf>
    <xf numFmtId="0" fontId="1" fillId="15" borderId="20" xfId="0" applyFont="1" applyFill="1" applyBorder="1" applyProtection="1">
      <protection locked="0"/>
    </xf>
    <xf numFmtId="0" fontId="0" fillId="15" borderId="3" xfId="0" applyFill="1" applyBorder="1" applyProtection="1">
      <protection locked="0"/>
    </xf>
    <xf numFmtId="0" fontId="1" fillId="15" borderId="0" xfId="0" applyFont="1" applyFill="1" applyProtection="1">
      <protection locked="0"/>
    </xf>
    <xf numFmtId="0" fontId="0" fillId="15" borderId="0" xfId="0" applyFill="1" applyProtection="1">
      <protection locked="0"/>
    </xf>
    <xf numFmtId="0" fontId="13" fillId="5" borderId="36" xfId="0" applyFont="1" applyFill="1" applyBorder="1" applyAlignment="1">
      <alignment horizontal="center"/>
    </xf>
    <xf numFmtId="0" fontId="13" fillId="5" borderId="2" xfId="0" applyFont="1" applyFill="1" applyBorder="1" applyAlignment="1">
      <alignment horizontal="center"/>
    </xf>
    <xf numFmtId="0" fontId="13" fillId="5" borderId="34" xfId="0" applyFont="1" applyFill="1" applyBorder="1" applyAlignment="1">
      <alignment horizontal="center"/>
    </xf>
    <xf numFmtId="0" fontId="0" fillId="5" borderId="36" xfId="0" applyFill="1" applyBorder="1" applyAlignment="1">
      <alignment horizontal="center"/>
    </xf>
    <xf numFmtId="0" fontId="0" fillId="5" borderId="2" xfId="0" applyFill="1" applyBorder="1" applyAlignment="1">
      <alignment horizontal="center"/>
    </xf>
    <xf numFmtId="0" fontId="0" fillId="5" borderId="34" xfId="0" applyFill="1" applyBorder="1" applyAlignment="1">
      <alignment horizontal="center"/>
    </xf>
    <xf numFmtId="0" fontId="5" fillId="7" borderId="21" xfId="0" applyFont="1" applyFill="1" applyBorder="1" applyAlignment="1">
      <alignment horizontal="center" vertical="top" wrapText="1"/>
    </xf>
    <xf numFmtId="0" fontId="5" fillId="7" borderId="22" xfId="0" applyFont="1" applyFill="1" applyBorder="1" applyAlignment="1">
      <alignment horizontal="center" vertical="top" wrapText="1"/>
    </xf>
    <xf numFmtId="0" fontId="8" fillId="9" borderId="23" xfId="0" applyFont="1" applyFill="1" applyBorder="1" applyAlignment="1">
      <alignment horizontal="center" vertical="center"/>
    </xf>
    <xf numFmtId="0" fontId="8" fillId="9" borderId="24" xfId="0" applyFont="1" applyFill="1" applyBorder="1" applyAlignment="1">
      <alignment horizontal="center" vertical="center"/>
    </xf>
    <xf numFmtId="0" fontId="16" fillId="5" borderId="36" xfId="0" applyFont="1" applyFill="1" applyBorder="1" applyAlignment="1">
      <alignment horizontal="center" vertical="top" wrapText="1"/>
    </xf>
    <xf numFmtId="0" fontId="16" fillId="5" borderId="2" xfId="0" applyFont="1" applyFill="1" applyBorder="1" applyAlignment="1">
      <alignment horizontal="center" vertical="top" wrapText="1"/>
    </xf>
    <xf numFmtId="0" fontId="16" fillId="5" borderId="34" xfId="0" applyFont="1" applyFill="1" applyBorder="1" applyAlignment="1">
      <alignment horizontal="center" vertical="top" wrapText="1"/>
    </xf>
    <xf numFmtId="0" fontId="0" fillId="5" borderId="36" xfId="0" quotePrefix="1" applyFill="1" applyBorder="1" applyAlignment="1">
      <alignment horizontal="center" vertical="top" wrapText="1"/>
    </xf>
    <xf numFmtId="0" fontId="0" fillId="5" borderId="2" xfId="0" quotePrefix="1" applyFill="1" applyBorder="1" applyAlignment="1">
      <alignment horizontal="center" vertical="top" wrapText="1"/>
    </xf>
    <xf numFmtId="0" fontId="0" fillId="5" borderId="34" xfId="0" quotePrefix="1" applyFill="1" applyBorder="1" applyAlignment="1">
      <alignment horizontal="center" vertical="top" wrapText="1"/>
    </xf>
    <xf numFmtId="0" fontId="8" fillId="9" borderId="19" xfId="0" applyFont="1" applyFill="1" applyBorder="1" applyAlignment="1">
      <alignment horizontal="center" vertical="center"/>
    </xf>
    <xf numFmtId="0" fontId="8" fillId="9" borderId="26"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21"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22"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50" xfId="0" applyFont="1" applyFill="1" applyBorder="1" applyAlignment="1">
      <alignment horizontal="center" vertical="center"/>
    </xf>
    <xf numFmtId="0" fontId="8" fillId="9" borderId="49" xfId="0" applyFont="1" applyFill="1" applyBorder="1" applyAlignment="1">
      <alignment horizontal="center" vertical="center"/>
    </xf>
    <xf numFmtId="0" fontId="8" fillId="9" borderId="44" xfId="0" applyFont="1" applyFill="1" applyBorder="1" applyAlignment="1">
      <alignment horizontal="center" vertical="center"/>
    </xf>
    <xf numFmtId="0" fontId="1" fillId="15" borderId="19" xfId="0" applyFont="1" applyFill="1" applyBorder="1" applyAlignment="1">
      <alignment horizontal="center"/>
    </xf>
    <xf numFmtId="0" fontId="1" fillId="15" borderId="20" xfId="0" applyFont="1" applyFill="1" applyBorder="1" applyAlignment="1">
      <alignment horizontal="center"/>
    </xf>
    <xf numFmtId="0" fontId="1" fillId="15" borderId="19" xfId="0" applyFont="1" applyFill="1" applyBorder="1" applyAlignment="1">
      <alignment horizontal="left" wrapText="1"/>
    </xf>
    <xf numFmtId="0" fontId="1" fillId="15" borderId="20" xfId="0" applyFont="1" applyFill="1" applyBorder="1" applyAlignment="1">
      <alignment horizontal="left" wrapText="1"/>
    </xf>
    <xf numFmtId="0" fontId="1" fillId="15" borderId="1" xfId="0" applyFont="1" applyFill="1" applyBorder="1" applyAlignment="1">
      <alignment horizontal="left" wrapText="1"/>
    </xf>
    <xf numFmtId="0" fontId="1" fillId="15" borderId="3" xfId="0" applyFont="1" applyFill="1" applyBorder="1" applyAlignment="1">
      <alignment horizontal="left" wrapText="1"/>
    </xf>
    <xf numFmtId="0" fontId="1" fillId="15" borderId="26" xfId="0" applyFont="1" applyFill="1" applyBorder="1" applyAlignment="1">
      <alignment horizontal="center" wrapText="1"/>
    </xf>
    <xf numFmtId="0" fontId="8" fillId="9" borderId="25" xfId="0" applyFont="1" applyFill="1" applyBorder="1" applyAlignment="1">
      <alignment horizontal="center" vertical="center"/>
    </xf>
    <xf numFmtId="0" fontId="0" fillId="5" borderId="19" xfId="0" applyFill="1" applyBorder="1" applyAlignment="1">
      <alignment horizontal="center" vertical="top" wrapText="1"/>
    </xf>
    <xf numFmtId="0" fontId="0" fillId="5" borderId="20" xfId="0" applyFill="1" applyBorder="1" applyAlignment="1">
      <alignment horizontal="center" vertical="top" wrapText="1"/>
    </xf>
    <xf numFmtId="0" fontId="0" fillId="5" borderId="0" xfId="0" applyFill="1" applyAlignment="1">
      <alignment horizontal="center" vertical="top" wrapText="1"/>
    </xf>
    <xf numFmtId="0" fontId="0" fillId="5" borderId="3" xfId="0" applyFill="1" applyBorder="1" applyAlignment="1">
      <alignment horizontal="center" vertical="top" wrapText="1"/>
    </xf>
    <xf numFmtId="0" fontId="0" fillId="5" borderId="11" xfId="0" applyFill="1" applyBorder="1" applyAlignment="1">
      <alignment horizontal="center" vertical="top" wrapText="1"/>
    </xf>
    <xf numFmtId="0" fontId="0" fillId="5" borderId="22" xfId="0" applyFill="1" applyBorder="1" applyAlignment="1">
      <alignment horizontal="center" vertical="top" wrapText="1"/>
    </xf>
    <xf numFmtId="0" fontId="1" fillId="15" borderId="1" xfId="0" applyFont="1" applyFill="1" applyBorder="1" applyAlignment="1">
      <alignment horizontal="center" vertical="center"/>
    </xf>
    <xf numFmtId="0" fontId="1" fillId="15" borderId="0" xfId="0" applyFont="1" applyFill="1" applyAlignment="1">
      <alignment horizontal="center" vertical="center"/>
    </xf>
    <xf numFmtId="0" fontId="0" fillId="5" borderId="36" xfId="0" quotePrefix="1" applyFill="1" applyBorder="1" applyAlignment="1">
      <alignment horizontal="center" vertical="center" wrapText="1"/>
    </xf>
    <xf numFmtId="0" fontId="0" fillId="5" borderId="2" xfId="0" quotePrefix="1" applyFill="1" applyBorder="1" applyAlignment="1">
      <alignment horizontal="center" vertical="center" wrapText="1"/>
    </xf>
    <xf numFmtId="0" fontId="0" fillId="5" borderId="34" xfId="0" quotePrefix="1" applyFill="1" applyBorder="1" applyAlignment="1">
      <alignment horizontal="center" vertical="center" wrapText="1"/>
    </xf>
    <xf numFmtId="0" fontId="0" fillId="0" borderId="36" xfId="0" applyBorder="1" applyAlignment="1">
      <alignment horizontal="center"/>
    </xf>
    <xf numFmtId="0" fontId="0" fillId="0" borderId="2" xfId="0" applyBorder="1" applyAlignment="1">
      <alignment horizontal="center"/>
    </xf>
    <xf numFmtId="0" fontId="0" fillId="0" borderId="34" xfId="0" applyBorder="1" applyAlignment="1">
      <alignment horizontal="center"/>
    </xf>
    <xf numFmtId="0" fontId="0" fillId="5" borderId="1" xfId="0" applyFill="1" applyBorder="1" applyAlignment="1">
      <alignment horizontal="center" vertical="top" wrapText="1"/>
    </xf>
    <xf numFmtId="0" fontId="0" fillId="5" borderId="21" xfId="0" applyFill="1" applyBorder="1" applyAlignment="1">
      <alignment horizontal="center" vertical="top" wrapText="1"/>
    </xf>
    <xf numFmtId="0" fontId="1" fillId="15" borderId="19" xfId="0" applyFont="1" applyFill="1" applyBorder="1" applyAlignment="1">
      <alignment horizontal="center" vertical="center"/>
    </xf>
    <xf numFmtId="0" fontId="0" fillId="15" borderId="20" xfId="0" applyFill="1" applyBorder="1" applyAlignment="1">
      <alignment horizontal="center" vertical="center"/>
    </xf>
    <xf numFmtId="0" fontId="1" fillId="0" borderId="0" xfId="0" applyFont="1" applyAlignment="1">
      <alignment horizontal="center"/>
    </xf>
    <xf numFmtId="0" fontId="10" fillId="5" borderId="15" xfId="0" applyFont="1" applyFill="1" applyBorder="1" applyAlignment="1">
      <alignment horizontal="center" vertical="top"/>
    </xf>
    <xf numFmtId="0" fontId="10" fillId="5" borderId="12" xfId="0" applyFont="1" applyFill="1" applyBorder="1" applyAlignment="1">
      <alignment horizontal="center" vertical="top"/>
    </xf>
    <xf numFmtId="0" fontId="1" fillId="5" borderId="14" xfId="0" applyFont="1" applyFill="1" applyBorder="1" applyAlignment="1">
      <alignment horizontal="center"/>
    </xf>
    <xf numFmtId="0" fontId="1" fillId="5" borderId="13" xfId="0" applyFont="1" applyFill="1" applyBorder="1" applyAlignment="1">
      <alignment horizontal="center"/>
    </xf>
    <xf numFmtId="0" fontId="0" fillId="5" borderId="0" xfId="0" applyFill="1" applyAlignment="1">
      <alignment horizontal="center"/>
    </xf>
    <xf numFmtId="0" fontId="10" fillId="5" borderId="15" xfId="0" applyFont="1" applyFill="1" applyBorder="1" applyAlignment="1">
      <alignment horizontal="center"/>
    </xf>
    <xf numFmtId="0" fontId="10" fillId="5" borderId="14" xfId="0" applyFont="1" applyFill="1" applyBorder="1" applyAlignment="1">
      <alignment horizontal="center"/>
    </xf>
    <xf numFmtId="0" fontId="10" fillId="5" borderId="13" xfId="0" applyFont="1" applyFill="1" applyBorder="1" applyAlignment="1">
      <alignment horizontal="center"/>
    </xf>
    <xf numFmtId="2" fontId="0" fillId="6" borderId="0" xfId="0" applyNumberFormat="1" applyFill="1" applyAlignment="1">
      <alignment horizontal="center" vertical="center"/>
    </xf>
  </cellXfs>
  <cellStyles count="6">
    <cellStyle name="Hyperlink" xfId="2" builtinId="8"/>
    <cellStyle name="Komma" xfId="1" builtinId="3"/>
    <cellStyle name="Procent" xfId="4" builtinId="5"/>
    <cellStyle name="Procent 2" xfId="3" xr:uid="{5A3634B9-4AF9-417E-AF93-B8067533D4AE}"/>
    <cellStyle name="Standaard" xfId="0" builtinId="0"/>
    <cellStyle name="Valuta" xfId="5" builtinId="4"/>
  </cellStyles>
  <dxfs count="17">
    <dxf>
      <font>
        <color theme="0" tint="-4.9989318521683403E-2"/>
      </font>
      <fill>
        <patternFill>
          <bgColor theme="0"/>
        </patternFill>
      </fill>
    </dxf>
    <dxf>
      <font>
        <color theme="0" tint="-4.9989318521683403E-2"/>
      </font>
      <fill>
        <patternFill>
          <bgColor theme="0"/>
        </patternFill>
      </fill>
    </dxf>
    <dxf>
      <font>
        <color theme="0" tint="-4.9989318521683403E-2"/>
      </font>
      <fill>
        <patternFill>
          <bgColor theme="0"/>
        </patternFill>
      </fill>
    </dxf>
    <dxf>
      <font>
        <color theme="0" tint="-4.9989318521683403E-2"/>
      </font>
      <fill>
        <patternFill>
          <bgColor theme="0"/>
        </patternFill>
      </fill>
    </dxf>
    <dxf>
      <font>
        <color theme="0" tint="-4.9989318521683403E-2"/>
      </font>
      <fill>
        <patternFill>
          <bgColor theme="0"/>
        </patternFill>
      </fill>
    </dxf>
    <dxf>
      <font>
        <color theme="0" tint="-4.9989318521683403E-2"/>
      </font>
      <fill>
        <patternFill>
          <bgColor theme="0"/>
        </patternFill>
      </fill>
    </dxf>
    <dxf>
      <font>
        <color theme="0" tint="-4.9989318521683403E-2"/>
      </font>
      <fill>
        <patternFill>
          <bgColor theme="0"/>
        </patternFill>
      </fill>
    </dxf>
    <dxf>
      <font>
        <color theme="0" tint="-4.9989318521683403E-2"/>
      </font>
      <fill>
        <patternFill>
          <fgColor theme="1"/>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bgColor theme="0"/>
        </patternFill>
      </fill>
    </dxf>
    <dxf>
      <font>
        <color theme="0"/>
      </font>
      <fill>
        <patternFill patternType="solid">
          <bgColor theme="0"/>
        </patternFill>
      </fill>
    </dxf>
    <dxf>
      <font>
        <color theme="0"/>
      </font>
      <fill>
        <patternFill>
          <bgColor theme="0"/>
        </patternFill>
      </fill>
      <border>
        <top/>
        <vertical/>
        <horizontal/>
      </border>
    </dxf>
  </dxfs>
  <tableStyles count="0" defaultTableStyle="TableStyleMedium2" defaultPivotStyle="PivotStyleLight16"/>
  <colors>
    <mruColors>
      <color rgb="FFE494B1"/>
      <color rgb="FFEEBCCE"/>
      <color rgb="FFE07C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Verdeling</a:t>
            </a:r>
            <a:r>
              <a:rPr lang="nl-NL" baseline="0"/>
              <a:t> oppervlakte functies </a:t>
            </a:r>
            <a:r>
              <a:rPr lang="nl-NL"/>
              <a:t>in het studiegebied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1285369328833895"/>
          <c:y val="0.141165791776028"/>
          <c:w val="0.55564214473190854"/>
          <c:h val="0.6752595508894722"/>
        </c:manualLayout>
      </c:layout>
      <c:pieChart>
        <c:varyColors val="1"/>
        <c:ser>
          <c:idx val="0"/>
          <c:order val="0"/>
          <c:dPt>
            <c:idx val="0"/>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1-F9C3-4E97-8181-59E43ECB96EA}"/>
              </c:ext>
            </c:extLst>
          </c:dPt>
          <c:dPt>
            <c:idx val="1"/>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3-F9C3-4E97-8181-59E43ECB96EA}"/>
              </c:ext>
            </c:extLst>
          </c:dPt>
          <c:dPt>
            <c:idx val="2"/>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D-4717-4E26-8E96-BF158D81B897}"/>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C-4717-4E26-8E96-BF158D81B897}"/>
              </c:ext>
            </c:extLst>
          </c:dPt>
          <c:cat>
            <c:strRef>
              <c:f>Template!$S$40:$S$43</c:f>
              <c:strCache>
                <c:ptCount val="4"/>
                <c:pt idx="0">
                  <c:v>0</c:v>
                </c:pt>
                <c:pt idx="1">
                  <c:v>0</c:v>
                </c:pt>
                <c:pt idx="2">
                  <c:v>0</c:v>
                </c:pt>
                <c:pt idx="3">
                  <c:v>Overig (niet meegenomen)</c:v>
                </c:pt>
              </c:strCache>
            </c:strRef>
          </c:cat>
          <c:val>
            <c:numRef>
              <c:f>Template!$T$40:$T$43</c:f>
              <c:numCache>
                <c:formatCode>_ * #,##0_ ;_ * \-#,##0_ ;_ * "-"??_ ;_ @_ </c:formatCode>
                <c:ptCount val="4"/>
                <c:pt idx="0">
                  <c:v>0</c:v>
                </c:pt>
                <c:pt idx="1">
                  <c:v>0</c:v>
                </c:pt>
                <c:pt idx="2">
                  <c:v>0</c:v>
                </c:pt>
                <c:pt idx="3">
                  <c:v>0</c:v>
                </c:pt>
              </c:numCache>
            </c:numRef>
          </c:val>
          <c:extLst>
            <c:ext xmlns:c16="http://schemas.microsoft.com/office/drawing/2014/chart" uri="{C3380CC4-5D6E-409C-BE32-E72D297353CC}">
              <c16:uniqueId val="{00000000-4717-4E26-8E96-BF158D81B89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'Schadefuncties OV'!$N$58:$N$63</c:f>
              <c:numCache>
                <c:formatCode>General</c:formatCode>
                <c:ptCount val="6"/>
                <c:pt idx="0">
                  <c:v>0</c:v>
                </c:pt>
                <c:pt idx="1">
                  <c:v>1</c:v>
                </c:pt>
                <c:pt idx="2">
                  <c:v>2</c:v>
                </c:pt>
                <c:pt idx="3">
                  <c:v>3</c:v>
                </c:pt>
                <c:pt idx="4">
                  <c:v>4</c:v>
                </c:pt>
                <c:pt idx="5">
                  <c:v>5</c:v>
                </c:pt>
              </c:numCache>
            </c:numRef>
          </c:xVal>
          <c:yVal>
            <c:numRef>
              <c:f>'Schadefuncties OV'!$L$58:$L$63</c:f>
              <c:numCache>
                <c:formatCode>General</c:formatCode>
                <c:ptCount val="6"/>
                <c:pt idx="0">
                  <c:v>0</c:v>
                </c:pt>
                <c:pt idx="1">
                  <c:v>0.56000000000000005</c:v>
                </c:pt>
                <c:pt idx="2">
                  <c:v>0.84</c:v>
                </c:pt>
                <c:pt idx="3">
                  <c:v>1</c:v>
                </c:pt>
                <c:pt idx="4">
                  <c:v>1</c:v>
                </c:pt>
                <c:pt idx="5">
                  <c:v>1.0000000000000002</c:v>
                </c:pt>
              </c:numCache>
            </c:numRef>
          </c:yVal>
          <c:smooth val="0"/>
          <c:extLst>
            <c:ext xmlns:c16="http://schemas.microsoft.com/office/drawing/2014/chart" uri="{C3380CC4-5D6E-409C-BE32-E72D297353CC}">
              <c16:uniqueId val="{00000000-280B-42BC-B583-111F98578A00}"/>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Verdeling  €-waarde van functies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3089105293099876"/>
          <c:y val="0.14435185185185184"/>
          <c:w val="0.54587525072046816"/>
          <c:h val="0.66004520268299804"/>
        </c:manualLayout>
      </c:layout>
      <c:doughnutChart>
        <c:varyColors val="1"/>
        <c:ser>
          <c:idx val="0"/>
          <c:order val="0"/>
          <c:dPt>
            <c:idx val="0"/>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3-1E5E-480A-9D27-7155924ADF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1E5E-480A-9D27-7155924ADF2C}"/>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1-1E5E-480A-9D27-7155924ADF2C}"/>
              </c:ext>
            </c:extLst>
          </c:dPt>
          <c:cat>
            <c:numRef>
              <c:f>Template!$D$42:$F$42</c:f>
              <c:numCache>
                <c:formatCode>General</c:formatCode>
                <c:ptCount val="3"/>
              </c:numCache>
            </c:numRef>
          </c:cat>
          <c:val>
            <c:numRef>
              <c:f>Template!$D$45:$F$45</c:f>
              <c:numCache>
                <c:formatCode>_ [$€-2]\ * #,##0_ ;_ [$€-2]\ * \-#,##0_ ;_ [$€-2]\ * "-"??_ ;_ @_ </c:formatCode>
                <c:ptCount val="3"/>
                <c:pt idx="0">
                  <c:v>#N/A</c:v>
                </c:pt>
                <c:pt idx="1">
                  <c:v>#N/A</c:v>
                </c:pt>
                <c:pt idx="2">
                  <c:v>#N/A</c:v>
                </c:pt>
              </c:numCache>
            </c:numRef>
          </c:val>
          <c:extLst>
            <c:ext xmlns:c16="http://schemas.microsoft.com/office/drawing/2014/chart" uri="{C3380CC4-5D6E-409C-BE32-E72D297353CC}">
              <c16:uniqueId val="{00000000-1E5E-480A-9D27-7155924ADF2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3390270933701926"/>
          <c:y val="0.78127523740011251"/>
          <c:w val="0.31055441162813785"/>
          <c:h val="0.182988096574078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Verdeling verhard</a:t>
            </a:r>
            <a:r>
              <a:rPr lang="nl-NL" baseline="0"/>
              <a:t> en onverhard oppervlak</a:t>
            </a:r>
            <a:endParaRPr lang="nl-NL"/>
          </a:p>
        </c:rich>
      </c:tx>
      <c:layout>
        <c:manualLayout>
          <c:xMode val="edge"/>
          <c:yMode val="edge"/>
          <c:x val="0.2029645502811583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1285369328833895"/>
          <c:y val="0.141165791776028"/>
          <c:w val="0.55564214473190854"/>
          <c:h val="0.6752595508894722"/>
        </c:manualLayout>
      </c:layout>
      <c:pieChart>
        <c:varyColors val="1"/>
        <c:ser>
          <c:idx val="0"/>
          <c:order val="0"/>
          <c:tx>
            <c:strRef>
              <c:f>Template!$K$37</c:f>
              <c:strCache>
                <c:ptCount val="1"/>
                <c:pt idx="0">
                  <c:v>Verhard oppervlak</c:v>
                </c:pt>
              </c:strCache>
            </c:strRef>
          </c:tx>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346-481A-92B1-4F9FCCDD2ADC}"/>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346-481A-92B1-4F9FCCDD2ADC}"/>
              </c:ext>
            </c:extLst>
          </c:dPt>
          <c:cat>
            <c:strRef>
              <c:f>Template!$K$37:$K$38</c:f>
              <c:strCache>
                <c:ptCount val="2"/>
                <c:pt idx="0">
                  <c:v>Verhard oppervlak</c:v>
                </c:pt>
                <c:pt idx="1">
                  <c:v>Onverhard oppervlak</c:v>
                </c:pt>
              </c:strCache>
            </c:strRef>
          </c:cat>
          <c:val>
            <c:numRef>
              <c:f>Template!$E$13:$E$14</c:f>
              <c:numCache>
                <c:formatCode>_ * #,##0_ ;_ * \-#,##0_ ;_ * "-"??_ ;_ @_ </c:formatCode>
                <c:ptCount val="2"/>
                <c:pt idx="1">
                  <c:v>0</c:v>
                </c:pt>
              </c:numCache>
            </c:numRef>
          </c:val>
          <c:extLst>
            <c:ext xmlns:c16="http://schemas.microsoft.com/office/drawing/2014/chart" uri="{C3380CC4-5D6E-409C-BE32-E72D297353CC}">
              <c16:uniqueId val="{00000008-6346-481A-92B1-4F9FCCDD2ADC}"/>
            </c:ext>
          </c:extLst>
        </c:ser>
        <c:ser>
          <c:idx val="1"/>
          <c:order val="1"/>
          <c:tx>
            <c:strRef>
              <c:f>Template!$K$38</c:f>
              <c:strCache>
                <c:ptCount val="1"/>
                <c:pt idx="0">
                  <c:v>Onverhard oppervlak</c:v>
                </c:pt>
              </c:strCache>
            </c:strRef>
          </c:tx>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4B98-418E-9D1A-4FAFB2FD44E2}"/>
              </c:ext>
            </c:extLst>
          </c:dPt>
          <c:cat>
            <c:strRef>
              <c:f>Template!$K$37:$K$38</c:f>
              <c:strCache>
                <c:ptCount val="2"/>
                <c:pt idx="0">
                  <c:v>Verhard oppervlak</c:v>
                </c:pt>
                <c:pt idx="1">
                  <c:v>Onverhard oppervlak</c:v>
                </c:pt>
              </c:strCache>
            </c:strRef>
          </c:cat>
          <c:val>
            <c:numRef>
              <c:f>'3b Oppervlaktewater'!$B$7</c:f>
              <c:numCache>
                <c:formatCode>General</c:formatCode>
                <c:ptCount val="1"/>
                <c:pt idx="0">
                  <c:v>0</c:v>
                </c:pt>
              </c:numCache>
            </c:numRef>
          </c:val>
          <c:extLst>
            <c:ext xmlns:c16="http://schemas.microsoft.com/office/drawing/2014/chart" uri="{C3380CC4-5D6E-409C-BE32-E72D297353CC}">
              <c16:uniqueId val="{00000009-6346-481A-92B1-4F9FCCDD2AD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6.5971343745966179E-2"/>
          <c:y val="0.87993913233169252"/>
          <c:w val="0.86805731250806761"/>
          <c:h val="8.086191739266594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v>Schadefunctie laagbouw</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4"/>
            <c:dispRSqr val="0"/>
            <c:dispEq val="1"/>
            <c:trendlineLbl>
              <c:layout>
                <c:manualLayout>
                  <c:x val="-5.7144575678040217E-2"/>
                  <c:y val="-5.1453776611256927E-2"/>
                </c:manualLayout>
              </c:layout>
              <c:numFmt formatCode="#,##0.000000000000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'Schadefuncties OV'!$O$10:$O$16</c:f>
              <c:numCache>
                <c:formatCode>General</c:formatCode>
                <c:ptCount val="7"/>
                <c:pt idx="0">
                  <c:v>0</c:v>
                </c:pt>
                <c:pt idx="1">
                  <c:v>1</c:v>
                </c:pt>
                <c:pt idx="2">
                  <c:v>2</c:v>
                </c:pt>
                <c:pt idx="3">
                  <c:v>3</c:v>
                </c:pt>
                <c:pt idx="4">
                  <c:v>4</c:v>
                </c:pt>
                <c:pt idx="5">
                  <c:v>5</c:v>
                </c:pt>
                <c:pt idx="6">
                  <c:v>6</c:v>
                </c:pt>
              </c:numCache>
            </c:numRef>
          </c:xVal>
          <c:yVal>
            <c:numRef>
              <c:f>'Schadefuncties OV'!$M$10:$M$16</c:f>
              <c:numCache>
                <c:formatCode>General</c:formatCode>
                <c:ptCount val="7"/>
                <c:pt idx="0">
                  <c:v>0</c:v>
                </c:pt>
                <c:pt idx="1">
                  <c:v>0.52</c:v>
                </c:pt>
                <c:pt idx="2">
                  <c:v>0.8</c:v>
                </c:pt>
                <c:pt idx="3">
                  <c:v>0.93</c:v>
                </c:pt>
                <c:pt idx="4">
                  <c:v>0.99</c:v>
                </c:pt>
                <c:pt idx="5">
                  <c:v>1</c:v>
                </c:pt>
                <c:pt idx="6">
                  <c:v>1</c:v>
                </c:pt>
              </c:numCache>
            </c:numRef>
          </c:yVal>
          <c:smooth val="0"/>
          <c:extLst>
            <c:ext xmlns:c16="http://schemas.microsoft.com/office/drawing/2014/chart" uri="{C3380CC4-5D6E-409C-BE32-E72D297353CC}">
              <c16:uniqueId val="{00000000-0A08-4673-8AD8-5E3CDC274025}"/>
            </c:ext>
          </c:extLst>
        </c:ser>
        <c:dLbls>
          <c:showLegendKey val="0"/>
          <c:showVal val="0"/>
          <c:showCatName val="0"/>
          <c:showSerName val="0"/>
          <c:showPercent val="0"/>
          <c:showBubbleSize val="0"/>
        </c:dLbls>
        <c:axId val="804583864"/>
        <c:axId val="804580624"/>
      </c:scatterChart>
      <c:valAx>
        <c:axId val="804583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04580624"/>
        <c:crosses val="autoZero"/>
        <c:crossBetween val="midCat"/>
      </c:valAx>
      <c:valAx>
        <c:axId val="80458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0458386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v>Schadefactor landbouw en recreatie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'Schadefuncties OV'!$N$32:$N$38</c:f>
              <c:numCache>
                <c:formatCode>General</c:formatCode>
                <c:ptCount val="7"/>
                <c:pt idx="0">
                  <c:v>0</c:v>
                </c:pt>
                <c:pt idx="1">
                  <c:v>1</c:v>
                </c:pt>
                <c:pt idx="2">
                  <c:v>2</c:v>
                </c:pt>
                <c:pt idx="3">
                  <c:v>3</c:v>
                </c:pt>
                <c:pt idx="4">
                  <c:v>4</c:v>
                </c:pt>
                <c:pt idx="5">
                  <c:v>5</c:v>
                </c:pt>
              </c:numCache>
            </c:numRef>
          </c:xVal>
          <c:yVal>
            <c:numRef>
              <c:f>'Schadefuncties OV'!$L$32:$L$38</c:f>
              <c:numCache>
                <c:formatCode>General</c:formatCode>
                <c:ptCount val="7"/>
                <c:pt idx="0">
                  <c:v>0</c:v>
                </c:pt>
                <c:pt idx="1">
                  <c:v>0.64</c:v>
                </c:pt>
                <c:pt idx="2">
                  <c:v>0.88</c:v>
                </c:pt>
                <c:pt idx="3">
                  <c:v>0.96</c:v>
                </c:pt>
                <c:pt idx="4">
                  <c:v>1</c:v>
                </c:pt>
                <c:pt idx="5">
                  <c:v>1</c:v>
                </c:pt>
              </c:numCache>
            </c:numRef>
          </c:yVal>
          <c:smooth val="0"/>
          <c:extLst>
            <c:ext xmlns:c16="http://schemas.microsoft.com/office/drawing/2014/chart" uri="{C3380CC4-5D6E-409C-BE32-E72D297353CC}">
              <c16:uniqueId val="{00000001-5C05-4736-9545-C89C44B0B0D5}"/>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v>Schadefactor wegen en spoorwegen</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0"/>
            <c:dispEq val="1"/>
            <c:trendlineLbl>
              <c:layout>
                <c:manualLayout>
                  <c:x val="9.3256889995668342E-3"/>
                  <c:y val="0.2480456087031248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'Schadefuncties OV'!$N$46:$N$51</c:f>
              <c:numCache>
                <c:formatCode>General</c:formatCode>
                <c:ptCount val="6"/>
                <c:pt idx="0">
                  <c:v>0.25</c:v>
                </c:pt>
                <c:pt idx="1">
                  <c:v>1</c:v>
                </c:pt>
                <c:pt idx="2">
                  <c:v>2</c:v>
                </c:pt>
                <c:pt idx="3">
                  <c:v>3</c:v>
                </c:pt>
                <c:pt idx="4">
                  <c:v>4</c:v>
                </c:pt>
                <c:pt idx="5">
                  <c:v>5</c:v>
                </c:pt>
              </c:numCache>
            </c:numRef>
          </c:xVal>
          <c:yVal>
            <c:numRef>
              <c:f>'Schadefuncties OV'!$L$46:$L$51</c:f>
              <c:numCache>
                <c:formatCode>General</c:formatCode>
                <c:ptCount val="6"/>
                <c:pt idx="0">
                  <c:v>0.04</c:v>
                </c:pt>
                <c:pt idx="1">
                  <c:v>0.57999999999999996</c:v>
                </c:pt>
                <c:pt idx="2">
                  <c:v>0.8</c:v>
                </c:pt>
                <c:pt idx="3">
                  <c:v>0.89</c:v>
                </c:pt>
                <c:pt idx="4">
                  <c:v>0.97</c:v>
                </c:pt>
                <c:pt idx="5">
                  <c:v>1</c:v>
                </c:pt>
              </c:numCache>
            </c:numRef>
          </c:yVal>
          <c:smooth val="0"/>
          <c:extLst>
            <c:ext xmlns:c16="http://schemas.microsoft.com/office/drawing/2014/chart" uri="{C3380CC4-5D6E-409C-BE32-E72D297353CC}">
              <c16:uniqueId val="{00000000-4158-497C-86BA-CEC28F01ABD9}"/>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3"/>
            <c:dispRSqr val="0"/>
            <c:dispEq val="1"/>
            <c:trendlineLbl>
              <c:layout>
                <c:manualLayout>
                  <c:x val="8.5129826845238791E-3"/>
                  <c:y val="0.1649357297006570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'Schadefuncties OV'!$N$58:$N$63</c:f>
              <c:numCache>
                <c:formatCode>General</c:formatCode>
                <c:ptCount val="6"/>
                <c:pt idx="0">
                  <c:v>0</c:v>
                </c:pt>
                <c:pt idx="1">
                  <c:v>1</c:v>
                </c:pt>
                <c:pt idx="2">
                  <c:v>2</c:v>
                </c:pt>
                <c:pt idx="3">
                  <c:v>3</c:v>
                </c:pt>
                <c:pt idx="4">
                  <c:v>4</c:v>
                </c:pt>
                <c:pt idx="5">
                  <c:v>5</c:v>
                </c:pt>
              </c:numCache>
            </c:numRef>
          </c:xVal>
          <c:yVal>
            <c:numRef>
              <c:f>'Schadefuncties OV'!$L$58:$L$63</c:f>
              <c:numCache>
                <c:formatCode>General</c:formatCode>
                <c:ptCount val="6"/>
                <c:pt idx="0">
                  <c:v>0</c:v>
                </c:pt>
                <c:pt idx="1">
                  <c:v>0.56000000000000005</c:v>
                </c:pt>
                <c:pt idx="2">
                  <c:v>0.84</c:v>
                </c:pt>
                <c:pt idx="3">
                  <c:v>1</c:v>
                </c:pt>
                <c:pt idx="4">
                  <c:v>1</c:v>
                </c:pt>
                <c:pt idx="5">
                  <c:v>1.0000000000000002</c:v>
                </c:pt>
              </c:numCache>
            </c:numRef>
          </c:yVal>
          <c:smooth val="0"/>
          <c:extLst>
            <c:ext xmlns:c16="http://schemas.microsoft.com/office/drawing/2014/chart" uri="{C3380CC4-5D6E-409C-BE32-E72D297353CC}">
              <c16:uniqueId val="{00000000-FEF8-4F09-91D2-4B0E6F55F893}"/>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v>Schadefactor landbouw en recreatie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'Schadefuncties OV'!$N$32:$N$38</c:f>
              <c:numCache>
                <c:formatCode>General</c:formatCode>
                <c:ptCount val="7"/>
                <c:pt idx="0">
                  <c:v>0</c:v>
                </c:pt>
                <c:pt idx="1">
                  <c:v>1</c:v>
                </c:pt>
                <c:pt idx="2">
                  <c:v>2</c:v>
                </c:pt>
                <c:pt idx="3">
                  <c:v>3</c:v>
                </c:pt>
                <c:pt idx="4">
                  <c:v>4</c:v>
                </c:pt>
                <c:pt idx="5">
                  <c:v>5</c:v>
                </c:pt>
              </c:numCache>
            </c:numRef>
          </c:xVal>
          <c:yVal>
            <c:numRef>
              <c:f>'Schadefuncties OV'!$L$32:$L$38</c:f>
              <c:numCache>
                <c:formatCode>General</c:formatCode>
                <c:ptCount val="7"/>
                <c:pt idx="0">
                  <c:v>0</c:v>
                </c:pt>
                <c:pt idx="1">
                  <c:v>0.64</c:v>
                </c:pt>
                <c:pt idx="2">
                  <c:v>0.88</c:v>
                </c:pt>
                <c:pt idx="3">
                  <c:v>0.96</c:v>
                </c:pt>
                <c:pt idx="4">
                  <c:v>1</c:v>
                </c:pt>
                <c:pt idx="5">
                  <c:v>1</c:v>
                </c:pt>
              </c:numCache>
            </c:numRef>
          </c:yVal>
          <c:smooth val="0"/>
          <c:extLst>
            <c:ext xmlns:c16="http://schemas.microsoft.com/office/drawing/2014/chart" uri="{C3380CC4-5D6E-409C-BE32-E72D297353CC}">
              <c16:uniqueId val="{00000000-0A34-4AAE-B364-CAFF1A92D9AD}"/>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Schadefactor Wegen en</a:t>
            </a:r>
            <a:r>
              <a:rPr lang="nl-NL" baseline="0"/>
              <a:t> spoorwegen</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v>Schadefactor landbouw en recreatie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'Schadefuncties OV'!$N$45:$N$51</c:f>
              <c:numCache>
                <c:formatCode>General</c:formatCode>
                <c:ptCount val="7"/>
                <c:pt idx="0">
                  <c:v>0</c:v>
                </c:pt>
                <c:pt idx="1">
                  <c:v>0.25</c:v>
                </c:pt>
                <c:pt idx="2">
                  <c:v>1</c:v>
                </c:pt>
                <c:pt idx="3">
                  <c:v>2</c:v>
                </c:pt>
                <c:pt idx="4">
                  <c:v>3</c:v>
                </c:pt>
                <c:pt idx="5">
                  <c:v>4</c:v>
                </c:pt>
                <c:pt idx="6">
                  <c:v>5</c:v>
                </c:pt>
              </c:numCache>
            </c:numRef>
          </c:xVal>
          <c:yVal>
            <c:numRef>
              <c:f>'Schadefuncties OV'!$L$45:$L$51</c:f>
              <c:numCache>
                <c:formatCode>General</c:formatCode>
                <c:ptCount val="7"/>
                <c:pt idx="0">
                  <c:v>0</c:v>
                </c:pt>
                <c:pt idx="1">
                  <c:v>0.04</c:v>
                </c:pt>
                <c:pt idx="2">
                  <c:v>0.57999999999999996</c:v>
                </c:pt>
                <c:pt idx="3">
                  <c:v>0.8</c:v>
                </c:pt>
                <c:pt idx="4">
                  <c:v>0.89</c:v>
                </c:pt>
                <c:pt idx="5">
                  <c:v>0.97</c:v>
                </c:pt>
                <c:pt idx="6">
                  <c:v>1</c:v>
                </c:pt>
              </c:numCache>
            </c:numRef>
          </c:yVal>
          <c:smooth val="0"/>
          <c:extLst>
            <c:ext xmlns:c16="http://schemas.microsoft.com/office/drawing/2014/chart" uri="{C3380CC4-5D6E-409C-BE32-E72D297353CC}">
              <c16:uniqueId val="{00000000-CB11-415D-8005-32E7D4037913}"/>
            </c:ext>
          </c:extLst>
        </c:ser>
        <c:dLbls>
          <c:showLegendKey val="0"/>
          <c:showVal val="0"/>
          <c:showCatName val="0"/>
          <c:showSerName val="0"/>
          <c:showPercent val="0"/>
          <c:showBubbleSize val="0"/>
        </c:dLbls>
        <c:axId val="701193888"/>
        <c:axId val="902193968"/>
      </c:scatterChart>
      <c:valAx>
        <c:axId val="70119388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02193968"/>
        <c:crosses val="autoZero"/>
        <c:crossBetween val="midCat"/>
      </c:valAx>
      <c:valAx>
        <c:axId val="90219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011938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chart" Target="../charts/chart7.xml"/><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6.png"/><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11206</xdr:rowOff>
    </xdr:from>
    <xdr:to>
      <xdr:col>12</xdr:col>
      <xdr:colOff>369094</xdr:colOff>
      <xdr:row>57</xdr:row>
      <xdr:rowOff>123265</xdr:rowOff>
    </xdr:to>
    <xdr:pic>
      <xdr:nvPicPr>
        <xdr:cNvPr id="5" name="Afbeelding 4">
          <a:extLst>
            <a:ext uri="{FF2B5EF4-FFF2-40B4-BE49-F238E27FC236}">
              <a16:creationId xmlns:a16="http://schemas.microsoft.com/office/drawing/2014/main" id="{AFCE05B9-94A4-F45C-DC79-5F4C4140C1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 b="-151"/>
        <a:stretch/>
      </xdr:blipFill>
      <xdr:spPr bwMode="auto">
        <a:xfrm>
          <a:off x="0" y="11206"/>
          <a:ext cx="7630506" cy="10970559"/>
        </a:xfrm>
        <a:prstGeom prst="rect">
          <a:avLst/>
        </a:prstGeom>
        <a:noFill/>
      </xdr:spPr>
    </xdr:pic>
    <xdr:clientData/>
  </xdr:twoCellAnchor>
  <xdr:twoCellAnchor editAs="oneCell">
    <xdr:from>
      <xdr:col>0</xdr:col>
      <xdr:colOff>11206</xdr:colOff>
      <xdr:row>57</xdr:row>
      <xdr:rowOff>137971</xdr:rowOff>
    </xdr:from>
    <xdr:to>
      <xdr:col>12</xdr:col>
      <xdr:colOff>104138</xdr:colOff>
      <xdr:row>110</xdr:row>
      <xdr:rowOff>56028</xdr:rowOff>
    </xdr:to>
    <xdr:pic>
      <xdr:nvPicPr>
        <xdr:cNvPr id="6" name="Afbeelding 5">
          <a:extLst>
            <a:ext uri="{FF2B5EF4-FFF2-40B4-BE49-F238E27FC236}">
              <a16:creationId xmlns:a16="http://schemas.microsoft.com/office/drawing/2014/main" id="{052E9B3C-38EF-BDE9-C450-CE7FDC316F2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56" t="636" b="303"/>
        <a:stretch/>
      </xdr:blipFill>
      <xdr:spPr bwMode="auto">
        <a:xfrm>
          <a:off x="11206" y="10996471"/>
          <a:ext cx="7354344" cy="10014557"/>
        </a:xfrm>
        <a:prstGeom prst="rect">
          <a:avLst/>
        </a:prstGeom>
        <a:noFill/>
      </xdr:spPr>
    </xdr:pic>
    <xdr:clientData/>
  </xdr:twoCellAnchor>
  <xdr:twoCellAnchor editAs="oneCell">
    <xdr:from>
      <xdr:col>0</xdr:col>
      <xdr:colOff>0</xdr:colOff>
      <xdr:row>110</xdr:row>
      <xdr:rowOff>89646</xdr:rowOff>
    </xdr:from>
    <xdr:to>
      <xdr:col>12</xdr:col>
      <xdr:colOff>35065</xdr:colOff>
      <xdr:row>148</xdr:row>
      <xdr:rowOff>100851</xdr:rowOff>
    </xdr:to>
    <xdr:pic>
      <xdr:nvPicPr>
        <xdr:cNvPr id="7" name="Afbeelding 6">
          <a:extLst>
            <a:ext uri="{FF2B5EF4-FFF2-40B4-BE49-F238E27FC236}">
              <a16:creationId xmlns:a16="http://schemas.microsoft.com/office/drawing/2014/main" id="{C8FEDD95-4A50-D22A-D4B2-748A0C487D6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0" t="327" b="-749"/>
        <a:stretch/>
      </xdr:blipFill>
      <xdr:spPr bwMode="auto">
        <a:xfrm>
          <a:off x="0" y="21044646"/>
          <a:ext cx="7296477" cy="725020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78864</xdr:colOff>
      <xdr:row>4</xdr:row>
      <xdr:rowOff>2581010</xdr:rowOff>
    </xdr:from>
    <xdr:to>
      <xdr:col>3</xdr:col>
      <xdr:colOff>1410069</xdr:colOff>
      <xdr:row>4</xdr:row>
      <xdr:rowOff>2847250</xdr:rowOff>
    </xdr:to>
    <xdr:sp macro="" textlink="">
      <xdr:nvSpPr>
        <xdr:cNvPr id="10" name="Rechthoek 2">
          <a:extLst>
            <a:ext uri="{FF2B5EF4-FFF2-40B4-BE49-F238E27FC236}">
              <a16:creationId xmlns:a16="http://schemas.microsoft.com/office/drawing/2014/main" id="{4E97D54C-4185-4DBC-37EC-45499D696B07}"/>
            </a:ext>
          </a:extLst>
        </xdr:cNvPr>
        <xdr:cNvSpPr/>
      </xdr:nvSpPr>
      <xdr:spPr>
        <a:xfrm>
          <a:off x="8492614" y="3618177"/>
          <a:ext cx="1331205" cy="266240"/>
        </a:xfrm>
        <a:prstGeom prst="rect">
          <a:avLst/>
        </a:prstGeom>
        <a:solidFill>
          <a:schemeClr val="accent4">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ysClr val="windowText" lastClr="000000"/>
              </a:solidFill>
            </a:rPr>
            <a:t>Invulcel</a:t>
          </a:r>
          <a:r>
            <a:rPr lang="nl-NL" sz="1100"/>
            <a:t>	</a:t>
          </a:r>
        </a:p>
      </xdr:txBody>
    </xdr:sp>
    <xdr:clientData/>
  </xdr:twoCellAnchor>
  <xdr:twoCellAnchor>
    <xdr:from>
      <xdr:col>3</xdr:col>
      <xdr:colOff>1455432</xdr:colOff>
      <xdr:row>4</xdr:row>
      <xdr:rowOff>2581345</xdr:rowOff>
    </xdr:from>
    <xdr:to>
      <xdr:col>4</xdr:col>
      <xdr:colOff>557893</xdr:colOff>
      <xdr:row>4</xdr:row>
      <xdr:rowOff>2841235</xdr:rowOff>
    </xdr:to>
    <xdr:sp macro="" textlink="">
      <xdr:nvSpPr>
        <xdr:cNvPr id="11" name="Rechthoek 3">
          <a:extLst>
            <a:ext uri="{FF2B5EF4-FFF2-40B4-BE49-F238E27FC236}">
              <a16:creationId xmlns:a16="http://schemas.microsoft.com/office/drawing/2014/main" id="{CF836D95-CB7F-49F4-9DB2-F6F9279FC98C}"/>
            </a:ext>
          </a:extLst>
        </xdr:cNvPr>
        <xdr:cNvSpPr/>
      </xdr:nvSpPr>
      <xdr:spPr>
        <a:xfrm>
          <a:off x="9869182" y="3618512"/>
          <a:ext cx="1187378" cy="259890"/>
        </a:xfrm>
        <a:prstGeom prst="rect">
          <a:avLst/>
        </a:prstGeom>
        <a:solidFill>
          <a:srgbClr val="E494B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ysClr val="windowText" lastClr="000000"/>
              </a:solidFill>
            </a:rPr>
            <a:t>Automatische cel</a:t>
          </a:r>
          <a:r>
            <a:rPr lang="nl-NL" sz="1100"/>
            <a:t>	</a:t>
          </a:r>
        </a:p>
      </xdr:txBody>
    </xdr:sp>
    <xdr:clientData/>
  </xdr:twoCellAnchor>
  <xdr:twoCellAnchor>
    <xdr:from>
      <xdr:col>4</xdr:col>
      <xdr:colOff>610922</xdr:colOff>
      <xdr:row>4</xdr:row>
      <xdr:rowOff>2579496</xdr:rowOff>
    </xdr:from>
    <xdr:to>
      <xdr:col>4</xdr:col>
      <xdr:colOff>1678511</xdr:colOff>
      <xdr:row>4</xdr:row>
      <xdr:rowOff>2845736</xdr:rowOff>
    </xdr:to>
    <xdr:sp macro="" textlink="">
      <xdr:nvSpPr>
        <xdr:cNvPr id="20" name="Rechthoek 4">
          <a:extLst>
            <a:ext uri="{FF2B5EF4-FFF2-40B4-BE49-F238E27FC236}">
              <a16:creationId xmlns:a16="http://schemas.microsoft.com/office/drawing/2014/main" id="{2C996A70-AD98-7FDB-CDEC-323C04B5348C}"/>
            </a:ext>
          </a:extLst>
        </xdr:cNvPr>
        <xdr:cNvSpPr/>
      </xdr:nvSpPr>
      <xdr:spPr>
        <a:xfrm>
          <a:off x="11109589" y="3616663"/>
          <a:ext cx="1067589" cy="266240"/>
        </a:xfrm>
        <a:prstGeom prst="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ysClr val="windowText" lastClr="000000"/>
              </a:solidFill>
            </a:rPr>
            <a:t>Controle cel</a:t>
          </a:r>
        </a:p>
      </xdr:txBody>
    </xdr:sp>
    <xdr:clientData/>
  </xdr:twoCellAnchor>
  <xdr:twoCellAnchor>
    <xdr:from>
      <xdr:col>6</xdr:col>
      <xdr:colOff>151190</xdr:colOff>
      <xdr:row>35</xdr:row>
      <xdr:rowOff>75595</xdr:rowOff>
    </xdr:from>
    <xdr:to>
      <xdr:col>6</xdr:col>
      <xdr:colOff>4006547</xdr:colOff>
      <xdr:row>46</xdr:row>
      <xdr:rowOff>126019</xdr:rowOff>
    </xdr:to>
    <xdr:graphicFrame macro="">
      <xdr:nvGraphicFramePr>
        <xdr:cNvPr id="56" name="Grafiek 5">
          <a:extLst>
            <a:ext uri="{FF2B5EF4-FFF2-40B4-BE49-F238E27FC236}">
              <a16:creationId xmlns:a16="http://schemas.microsoft.com/office/drawing/2014/main" id="{4730E3CE-3F41-ED54-4433-EE3B62F696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78770</xdr:colOff>
      <xdr:row>68</xdr:row>
      <xdr:rowOff>30239</xdr:rowOff>
    </xdr:from>
    <xdr:to>
      <xdr:col>2</xdr:col>
      <xdr:colOff>3516992</xdr:colOff>
      <xdr:row>76</xdr:row>
      <xdr:rowOff>123826</xdr:rowOff>
    </xdr:to>
    <xdr:graphicFrame macro="">
      <xdr:nvGraphicFramePr>
        <xdr:cNvPr id="7" name="Grafiek 7">
          <a:extLst>
            <a:ext uri="{FF2B5EF4-FFF2-40B4-BE49-F238E27FC236}">
              <a16:creationId xmlns:a16="http://schemas.microsoft.com/office/drawing/2014/main" id="{40F67D84-D115-7F34-BCC4-AAF10F6496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42333</xdr:colOff>
      <xdr:row>6</xdr:row>
      <xdr:rowOff>31751</xdr:rowOff>
    </xdr:from>
    <xdr:to>
      <xdr:col>7</xdr:col>
      <xdr:colOff>1511</xdr:colOff>
      <xdr:row>14</xdr:row>
      <xdr:rowOff>130970</xdr:rowOff>
    </xdr:to>
    <xdr:graphicFrame macro="">
      <xdr:nvGraphicFramePr>
        <xdr:cNvPr id="12" name="Grafiek 1">
          <a:extLst>
            <a:ext uri="{FF2B5EF4-FFF2-40B4-BE49-F238E27FC236}">
              <a16:creationId xmlns:a16="http://schemas.microsoft.com/office/drawing/2014/main" id="{A1B10230-31CB-44EE-BE73-372FE4392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369308</xdr:colOff>
      <xdr:row>2</xdr:row>
      <xdr:rowOff>180687</xdr:rowOff>
    </xdr:from>
    <xdr:to>
      <xdr:col>19</xdr:col>
      <xdr:colOff>505379</xdr:colOff>
      <xdr:row>15</xdr:row>
      <xdr:rowOff>69678</xdr:rowOff>
    </xdr:to>
    <xdr:pic>
      <xdr:nvPicPr>
        <xdr:cNvPr id="2" name="Afbeelding 1">
          <a:extLst>
            <a:ext uri="{FF2B5EF4-FFF2-40B4-BE49-F238E27FC236}">
              <a16:creationId xmlns:a16="http://schemas.microsoft.com/office/drawing/2014/main" id="{D8194CAD-9526-E0C2-6DDB-1EB98B0A8B9D}"/>
            </a:ext>
          </a:extLst>
        </xdr:cNvPr>
        <xdr:cNvPicPr>
          <a:picLocks noChangeAspect="1"/>
        </xdr:cNvPicPr>
      </xdr:nvPicPr>
      <xdr:blipFill>
        <a:blip xmlns:r="http://schemas.openxmlformats.org/officeDocument/2006/relationships" r:embed="rId1"/>
        <a:stretch>
          <a:fillRect/>
        </a:stretch>
      </xdr:blipFill>
      <xdr:spPr>
        <a:xfrm>
          <a:off x="9977134" y="561687"/>
          <a:ext cx="3200636" cy="2359141"/>
        </a:xfrm>
        <a:prstGeom prst="rect">
          <a:avLst/>
        </a:prstGeom>
      </xdr:spPr>
    </xdr:pic>
    <xdr:clientData/>
  </xdr:twoCellAnchor>
  <xdr:twoCellAnchor editAs="oneCell">
    <xdr:from>
      <xdr:col>5</xdr:col>
      <xdr:colOff>255333</xdr:colOff>
      <xdr:row>19</xdr:row>
      <xdr:rowOff>145121</xdr:rowOff>
    </xdr:from>
    <xdr:to>
      <xdr:col>10</xdr:col>
      <xdr:colOff>522685</xdr:colOff>
      <xdr:row>32</xdr:row>
      <xdr:rowOff>104300</xdr:rowOff>
    </xdr:to>
    <xdr:pic>
      <xdr:nvPicPr>
        <xdr:cNvPr id="3" name="Afbeelding 2">
          <a:extLst>
            <a:ext uri="{FF2B5EF4-FFF2-40B4-BE49-F238E27FC236}">
              <a16:creationId xmlns:a16="http://schemas.microsoft.com/office/drawing/2014/main" id="{0FFE1C44-0C76-DBE2-A50B-4D6161FA1881}"/>
            </a:ext>
          </a:extLst>
        </xdr:cNvPr>
        <xdr:cNvPicPr>
          <a:picLocks noChangeAspect="1"/>
        </xdr:cNvPicPr>
      </xdr:nvPicPr>
      <xdr:blipFill>
        <a:blip xmlns:r="http://schemas.openxmlformats.org/officeDocument/2006/relationships" r:embed="rId2"/>
        <a:stretch>
          <a:fillRect/>
        </a:stretch>
      </xdr:blipFill>
      <xdr:spPr>
        <a:xfrm>
          <a:off x="4346942" y="3193121"/>
          <a:ext cx="3331917" cy="2435679"/>
        </a:xfrm>
        <a:prstGeom prst="rect">
          <a:avLst/>
        </a:prstGeom>
      </xdr:spPr>
    </xdr:pic>
    <xdr:clientData/>
  </xdr:twoCellAnchor>
  <xdr:twoCellAnchor editAs="oneCell">
    <xdr:from>
      <xdr:col>10</xdr:col>
      <xdr:colOff>585108</xdr:colOff>
      <xdr:row>40</xdr:row>
      <xdr:rowOff>64577</xdr:rowOff>
    </xdr:from>
    <xdr:to>
      <xdr:col>16</xdr:col>
      <xdr:colOff>199305</xdr:colOff>
      <xdr:row>52</xdr:row>
      <xdr:rowOff>130883</xdr:rowOff>
    </xdr:to>
    <xdr:pic>
      <xdr:nvPicPr>
        <xdr:cNvPr id="6" name="Afbeelding 5">
          <a:extLst>
            <a:ext uri="{FF2B5EF4-FFF2-40B4-BE49-F238E27FC236}">
              <a16:creationId xmlns:a16="http://schemas.microsoft.com/office/drawing/2014/main" id="{E06BC41E-E069-DE6C-E5B2-418AD4614169}"/>
            </a:ext>
          </a:extLst>
        </xdr:cNvPr>
        <xdr:cNvPicPr>
          <a:picLocks noChangeAspect="1"/>
        </xdr:cNvPicPr>
      </xdr:nvPicPr>
      <xdr:blipFill>
        <a:blip xmlns:r="http://schemas.openxmlformats.org/officeDocument/2006/relationships" r:embed="rId3"/>
        <a:stretch>
          <a:fillRect/>
        </a:stretch>
      </xdr:blipFill>
      <xdr:spPr>
        <a:xfrm>
          <a:off x="7741282" y="6541577"/>
          <a:ext cx="3298025" cy="2352306"/>
        </a:xfrm>
        <a:prstGeom prst="rect">
          <a:avLst/>
        </a:prstGeom>
      </xdr:spPr>
    </xdr:pic>
    <xdr:clientData/>
  </xdr:twoCellAnchor>
  <xdr:twoCellAnchor editAs="oneCell">
    <xdr:from>
      <xdr:col>16</xdr:col>
      <xdr:colOff>317217</xdr:colOff>
      <xdr:row>40</xdr:row>
      <xdr:rowOff>82937</xdr:rowOff>
    </xdr:from>
    <xdr:to>
      <xdr:col>21</xdr:col>
      <xdr:colOff>572659</xdr:colOff>
      <xdr:row>53</xdr:row>
      <xdr:rowOff>149310</xdr:rowOff>
    </xdr:to>
    <xdr:pic>
      <xdr:nvPicPr>
        <xdr:cNvPr id="7" name="Afbeelding 6">
          <a:extLst>
            <a:ext uri="{FF2B5EF4-FFF2-40B4-BE49-F238E27FC236}">
              <a16:creationId xmlns:a16="http://schemas.microsoft.com/office/drawing/2014/main" id="{211E56ED-9825-A60A-5D21-5227B1CE5B6B}"/>
            </a:ext>
          </a:extLst>
        </xdr:cNvPr>
        <xdr:cNvPicPr>
          <a:picLocks noChangeAspect="1"/>
        </xdr:cNvPicPr>
      </xdr:nvPicPr>
      <xdr:blipFill>
        <a:blip xmlns:r="http://schemas.openxmlformats.org/officeDocument/2006/relationships" r:embed="rId4"/>
        <a:stretch>
          <a:fillRect/>
        </a:stretch>
      </xdr:blipFill>
      <xdr:spPr>
        <a:xfrm>
          <a:off x="11150869" y="6559937"/>
          <a:ext cx="3320007" cy="2542873"/>
        </a:xfrm>
        <a:prstGeom prst="rect">
          <a:avLst/>
        </a:prstGeom>
      </xdr:spPr>
    </xdr:pic>
    <xdr:clientData/>
  </xdr:twoCellAnchor>
  <xdr:twoCellAnchor editAs="oneCell">
    <xdr:from>
      <xdr:col>11</xdr:col>
      <xdr:colOff>30451</xdr:colOff>
      <xdr:row>19</xdr:row>
      <xdr:rowOff>141919</xdr:rowOff>
    </xdr:from>
    <xdr:to>
      <xdr:col>16</xdr:col>
      <xdr:colOff>368870</xdr:colOff>
      <xdr:row>32</xdr:row>
      <xdr:rowOff>113008</xdr:rowOff>
    </xdr:to>
    <xdr:pic>
      <xdr:nvPicPr>
        <xdr:cNvPr id="10" name="Afbeelding 9">
          <a:extLst>
            <a:ext uri="{FF2B5EF4-FFF2-40B4-BE49-F238E27FC236}">
              <a16:creationId xmlns:a16="http://schemas.microsoft.com/office/drawing/2014/main" id="{3B66292E-0F75-AE23-E0BA-21C1B155F834}"/>
            </a:ext>
          </a:extLst>
        </xdr:cNvPr>
        <xdr:cNvPicPr>
          <a:picLocks noChangeAspect="1"/>
        </xdr:cNvPicPr>
      </xdr:nvPicPr>
      <xdr:blipFill>
        <a:blip xmlns:r="http://schemas.openxmlformats.org/officeDocument/2006/relationships" r:embed="rId5"/>
        <a:stretch>
          <a:fillRect/>
        </a:stretch>
      </xdr:blipFill>
      <xdr:spPr>
        <a:xfrm>
          <a:off x="7799538" y="3189919"/>
          <a:ext cx="3409334" cy="2447589"/>
        </a:xfrm>
        <a:prstGeom prst="rect">
          <a:avLst/>
        </a:prstGeom>
      </xdr:spPr>
    </xdr:pic>
    <xdr:clientData/>
  </xdr:twoCellAnchor>
  <xdr:twoCellAnchor editAs="oneCell">
    <xdr:from>
      <xdr:col>5</xdr:col>
      <xdr:colOff>201740</xdr:colOff>
      <xdr:row>40</xdr:row>
      <xdr:rowOff>65928</xdr:rowOff>
    </xdr:from>
    <xdr:to>
      <xdr:col>10</xdr:col>
      <xdr:colOff>504824</xdr:colOff>
      <xdr:row>52</xdr:row>
      <xdr:rowOff>126279</xdr:rowOff>
    </xdr:to>
    <xdr:pic>
      <xdr:nvPicPr>
        <xdr:cNvPr id="11" name="Afbeelding 10">
          <a:extLst>
            <a:ext uri="{FF2B5EF4-FFF2-40B4-BE49-F238E27FC236}">
              <a16:creationId xmlns:a16="http://schemas.microsoft.com/office/drawing/2014/main" id="{F7B8C737-478B-9250-B69B-0FD8C4B4648A}"/>
            </a:ext>
          </a:extLst>
        </xdr:cNvPr>
        <xdr:cNvPicPr>
          <a:picLocks noChangeAspect="1"/>
        </xdr:cNvPicPr>
      </xdr:nvPicPr>
      <xdr:blipFill>
        <a:blip xmlns:r="http://schemas.openxmlformats.org/officeDocument/2006/relationships" r:embed="rId6"/>
        <a:stretch>
          <a:fillRect/>
        </a:stretch>
      </xdr:blipFill>
      <xdr:spPr>
        <a:xfrm>
          <a:off x="4293349" y="6542928"/>
          <a:ext cx="3367649" cy="2346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95514</xdr:colOff>
      <xdr:row>0</xdr:row>
      <xdr:rowOff>122653</xdr:rowOff>
    </xdr:from>
    <xdr:to>
      <xdr:col>35</xdr:col>
      <xdr:colOff>476087</xdr:colOff>
      <xdr:row>24</xdr:row>
      <xdr:rowOff>122270</xdr:rowOff>
    </xdr:to>
    <xdr:pic>
      <xdr:nvPicPr>
        <xdr:cNvPr id="10" name="Afbeelding 9">
          <a:extLst>
            <a:ext uri="{FF2B5EF4-FFF2-40B4-BE49-F238E27FC236}">
              <a16:creationId xmlns:a16="http://schemas.microsoft.com/office/drawing/2014/main" id="{F58C5F49-953A-8C3B-E793-C4BEC732CF7D}"/>
            </a:ext>
          </a:extLst>
        </xdr:cNvPr>
        <xdr:cNvPicPr>
          <a:picLocks noChangeAspect="1"/>
        </xdr:cNvPicPr>
      </xdr:nvPicPr>
      <xdr:blipFill>
        <a:blip xmlns:r="http://schemas.openxmlformats.org/officeDocument/2006/relationships" r:embed="rId1"/>
        <a:stretch>
          <a:fillRect/>
        </a:stretch>
      </xdr:blipFill>
      <xdr:spPr>
        <a:xfrm>
          <a:off x="16029478" y="122653"/>
          <a:ext cx="7116110" cy="4646160"/>
        </a:xfrm>
        <a:prstGeom prst="rect">
          <a:avLst/>
        </a:prstGeom>
      </xdr:spPr>
    </xdr:pic>
    <xdr:clientData/>
  </xdr:twoCellAnchor>
  <xdr:twoCellAnchor editAs="oneCell">
    <xdr:from>
      <xdr:col>3</xdr:col>
      <xdr:colOff>95251</xdr:colOff>
      <xdr:row>2</xdr:row>
      <xdr:rowOff>9525</xdr:rowOff>
    </xdr:from>
    <xdr:to>
      <xdr:col>4</xdr:col>
      <xdr:colOff>419101</xdr:colOff>
      <xdr:row>4</xdr:row>
      <xdr:rowOff>56574</xdr:rowOff>
    </xdr:to>
    <xdr:pic>
      <xdr:nvPicPr>
        <xdr:cNvPr id="11" name="Afbeelding 10">
          <a:extLst>
            <a:ext uri="{FF2B5EF4-FFF2-40B4-BE49-F238E27FC236}">
              <a16:creationId xmlns:a16="http://schemas.microsoft.com/office/drawing/2014/main" id="{0C7B618F-7BF0-2123-218F-9B46C79579B1}"/>
            </a:ext>
          </a:extLst>
        </xdr:cNvPr>
        <xdr:cNvPicPr>
          <a:picLocks noChangeAspect="1"/>
        </xdr:cNvPicPr>
      </xdr:nvPicPr>
      <xdr:blipFill>
        <a:blip xmlns:r="http://schemas.openxmlformats.org/officeDocument/2006/relationships" r:embed="rId2"/>
        <a:stretch>
          <a:fillRect/>
        </a:stretch>
      </xdr:blipFill>
      <xdr:spPr>
        <a:xfrm>
          <a:off x="6324601" y="390525"/>
          <a:ext cx="1028700" cy="428049"/>
        </a:xfrm>
        <a:prstGeom prst="rect">
          <a:avLst/>
        </a:prstGeom>
      </xdr:spPr>
    </xdr:pic>
    <xdr:clientData/>
  </xdr:twoCellAnchor>
  <xdr:twoCellAnchor editAs="oneCell">
    <xdr:from>
      <xdr:col>32</xdr:col>
      <xdr:colOff>267195</xdr:colOff>
      <xdr:row>1</xdr:row>
      <xdr:rowOff>101649</xdr:rowOff>
    </xdr:from>
    <xdr:to>
      <xdr:col>42</xdr:col>
      <xdr:colOff>107691</xdr:colOff>
      <xdr:row>20</xdr:row>
      <xdr:rowOff>92446</xdr:rowOff>
    </xdr:to>
    <xdr:pic>
      <xdr:nvPicPr>
        <xdr:cNvPr id="12" name="Afbeelding 11">
          <a:extLst>
            <a:ext uri="{FF2B5EF4-FFF2-40B4-BE49-F238E27FC236}">
              <a16:creationId xmlns:a16="http://schemas.microsoft.com/office/drawing/2014/main" id="{C1EF1D3B-5516-6ABC-842A-F8187AF207C0}"/>
            </a:ext>
          </a:extLst>
        </xdr:cNvPr>
        <xdr:cNvPicPr>
          <a:picLocks noChangeAspect="1"/>
        </xdr:cNvPicPr>
      </xdr:nvPicPr>
      <xdr:blipFill>
        <a:blip xmlns:r="http://schemas.openxmlformats.org/officeDocument/2006/relationships" r:embed="rId3"/>
        <a:stretch>
          <a:fillRect/>
        </a:stretch>
      </xdr:blipFill>
      <xdr:spPr>
        <a:xfrm>
          <a:off x="21099731" y="292149"/>
          <a:ext cx="5963710" cy="3684840"/>
        </a:xfrm>
        <a:prstGeom prst="rect">
          <a:avLst/>
        </a:prstGeom>
      </xdr:spPr>
    </xdr:pic>
    <xdr:clientData/>
  </xdr:twoCellAnchor>
  <xdr:twoCellAnchor>
    <xdr:from>
      <xdr:col>15</xdr:col>
      <xdr:colOff>273324</xdr:colOff>
      <xdr:row>8</xdr:row>
      <xdr:rowOff>119916</xdr:rowOff>
    </xdr:from>
    <xdr:to>
      <xdr:col>23</xdr:col>
      <xdr:colOff>252552</xdr:colOff>
      <xdr:row>25</xdr:row>
      <xdr:rowOff>118322</xdr:rowOff>
    </xdr:to>
    <xdr:graphicFrame macro="">
      <xdr:nvGraphicFramePr>
        <xdr:cNvPr id="4" name="Grafiek 3">
          <a:extLst>
            <a:ext uri="{FF2B5EF4-FFF2-40B4-BE49-F238E27FC236}">
              <a16:creationId xmlns:a16="http://schemas.microsoft.com/office/drawing/2014/main" id="{9B1A1E29-EE42-34B4-1D31-3E78691EB6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140804</xdr:colOff>
      <xdr:row>28</xdr:row>
      <xdr:rowOff>11595</xdr:rowOff>
    </xdr:from>
    <xdr:to>
      <xdr:col>20</xdr:col>
      <xdr:colOff>488673</xdr:colOff>
      <xdr:row>40</xdr:row>
      <xdr:rowOff>34786</xdr:rowOff>
    </xdr:to>
    <xdr:graphicFrame macro="">
      <xdr:nvGraphicFramePr>
        <xdr:cNvPr id="2" name="Grafiek 1">
          <a:extLst>
            <a:ext uri="{FF2B5EF4-FFF2-40B4-BE49-F238E27FC236}">
              <a16:creationId xmlns:a16="http://schemas.microsoft.com/office/drawing/2014/main" id="{E6860942-4321-8BAD-CB12-443ABAEB24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149087</xdr:colOff>
      <xdr:row>41</xdr:row>
      <xdr:rowOff>53008</xdr:rowOff>
    </xdr:from>
    <xdr:to>
      <xdr:col>20</xdr:col>
      <xdr:colOff>496956</xdr:colOff>
      <xdr:row>53</xdr:row>
      <xdr:rowOff>76199</xdr:rowOff>
    </xdr:to>
    <xdr:graphicFrame macro="">
      <xdr:nvGraphicFramePr>
        <xdr:cNvPr id="3" name="Grafiek 2">
          <a:extLst>
            <a:ext uri="{FF2B5EF4-FFF2-40B4-BE49-F238E27FC236}">
              <a16:creationId xmlns:a16="http://schemas.microsoft.com/office/drawing/2014/main" id="{DB0BC3AD-59A0-4B92-ADEB-560F5BC15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157370</xdr:colOff>
      <xdr:row>54</xdr:row>
      <xdr:rowOff>226942</xdr:rowOff>
    </xdr:from>
    <xdr:to>
      <xdr:col>20</xdr:col>
      <xdr:colOff>505239</xdr:colOff>
      <xdr:row>67</xdr:row>
      <xdr:rowOff>59633</xdr:rowOff>
    </xdr:to>
    <xdr:graphicFrame macro="">
      <xdr:nvGraphicFramePr>
        <xdr:cNvPr id="5" name="Grafiek 4">
          <a:extLst>
            <a:ext uri="{FF2B5EF4-FFF2-40B4-BE49-F238E27FC236}">
              <a16:creationId xmlns:a16="http://schemas.microsoft.com/office/drawing/2014/main" id="{727FAAEA-BA45-4625-AD6A-AB8BBB7C8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588466</xdr:colOff>
      <xdr:row>3</xdr:row>
      <xdr:rowOff>170124</xdr:rowOff>
    </xdr:from>
    <xdr:to>
      <xdr:col>18</xdr:col>
      <xdr:colOff>365097</xdr:colOff>
      <xdr:row>14</xdr:row>
      <xdr:rowOff>169525</xdr:rowOff>
    </xdr:to>
    <xdr:pic>
      <xdr:nvPicPr>
        <xdr:cNvPr id="2" name="Afbeelding 1">
          <a:extLst>
            <a:ext uri="{FF2B5EF4-FFF2-40B4-BE49-F238E27FC236}">
              <a16:creationId xmlns:a16="http://schemas.microsoft.com/office/drawing/2014/main" id="{E921C0EE-4AD5-4A1A-B048-49BC8A9FDC94}"/>
            </a:ext>
          </a:extLst>
        </xdr:cNvPr>
        <xdr:cNvPicPr>
          <a:picLocks noChangeAspect="1"/>
        </xdr:cNvPicPr>
      </xdr:nvPicPr>
      <xdr:blipFill>
        <a:blip xmlns:r="http://schemas.openxmlformats.org/officeDocument/2006/relationships" r:embed="rId1"/>
        <a:stretch>
          <a:fillRect/>
        </a:stretch>
      </xdr:blipFill>
      <xdr:spPr>
        <a:xfrm>
          <a:off x="9657923" y="716776"/>
          <a:ext cx="2848816" cy="1996172"/>
        </a:xfrm>
        <a:prstGeom prst="rect">
          <a:avLst/>
        </a:prstGeom>
      </xdr:spPr>
    </xdr:pic>
    <xdr:clientData/>
  </xdr:twoCellAnchor>
  <xdr:twoCellAnchor editAs="oneCell">
    <xdr:from>
      <xdr:col>13</xdr:col>
      <xdr:colOff>589204</xdr:colOff>
      <xdr:row>15</xdr:row>
      <xdr:rowOff>85238</xdr:rowOff>
    </xdr:from>
    <xdr:to>
      <xdr:col>18</xdr:col>
      <xdr:colOff>365097</xdr:colOff>
      <xdr:row>26</xdr:row>
      <xdr:rowOff>60070</xdr:rowOff>
    </xdr:to>
    <xdr:pic>
      <xdr:nvPicPr>
        <xdr:cNvPr id="3" name="Afbeelding 2">
          <a:extLst>
            <a:ext uri="{FF2B5EF4-FFF2-40B4-BE49-F238E27FC236}">
              <a16:creationId xmlns:a16="http://schemas.microsoft.com/office/drawing/2014/main" id="{0CD7AF05-A8ED-4839-AB33-6336292BF49A}"/>
            </a:ext>
          </a:extLst>
        </xdr:cNvPr>
        <xdr:cNvPicPr>
          <a:picLocks noChangeAspect="1"/>
        </xdr:cNvPicPr>
      </xdr:nvPicPr>
      <xdr:blipFill>
        <a:blip xmlns:r="http://schemas.openxmlformats.org/officeDocument/2006/relationships" r:embed="rId2"/>
        <a:stretch>
          <a:fillRect/>
        </a:stretch>
      </xdr:blipFill>
      <xdr:spPr>
        <a:xfrm>
          <a:off x="9658661" y="2818499"/>
          <a:ext cx="2848078" cy="1986843"/>
        </a:xfrm>
        <a:prstGeom prst="rect">
          <a:avLst/>
        </a:prstGeom>
      </xdr:spPr>
    </xdr:pic>
    <xdr:clientData/>
  </xdr:twoCellAnchor>
  <xdr:twoCellAnchor editAs="oneCell">
    <xdr:from>
      <xdr:col>18</xdr:col>
      <xdr:colOff>381852</xdr:colOff>
      <xdr:row>27</xdr:row>
      <xdr:rowOff>93236</xdr:rowOff>
    </xdr:from>
    <xdr:to>
      <xdr:col>23</xdr:col>
      <xdr:colOff>181584</xdr:colOff>
      <xdr:row>38</xdr:row>
      <xdr:rowOff>56412</xdr:rowOff>
    </xdr:to>
    <xdr:pic>
      <xdr:nvPicPr>
        <xdr:cNvPr id="4" name="Afbeelding 3">
          <a:extLst>
            <a:ext uri="{FF2B5EF4-FFF2-40B4-BE49-F238E27FC236}">
              <a16:creationId xmlns:a16="http://schemas.microsoft.com/office/drawing/2014/main" id="{66872436-F2FF-47A8-8F9A-9B70B95193CD}"/>
            </a:ext>
          </a:extLst>
        </xdr:cNvPr>
        <xdr:cNvPicPr>
          <a:picLocks noChangeAspect="1"/>
        </xdr:cNvPicPr>
      </xdr:nvPicPr>
      <xdr:blipFill>
        <a:blip xmlns:r="http://schemas.openxmlformats.org/officeDocument/2006/relationships" r:embed="rId3"/>
        <a:stretch>
          <a:fillRect/>
        </a:stretch>
      </xdr:blipFill>
      <xdr:spPr>
        <a:xfrm>
          <a:off x="12515874" y="5013106"/>
          <a:ext cx="2865568" cy="1977092"/>
        </a:xfrm>
        <a:prstGeom prst="rect">
          <a:avLst/>
        </a:prstGeom>
      </xdr:spPr>
    </xdr:pic>
    <xdr:clientData/>
  </xdr:twoCellAnchor>
  <xdr:twoCellAnchor editAs="oneCell">
    <xdr:from>
      <xdr:col>23</xdr:col>
      <xdr:colOff>173845</xdr:colOff>
      <xdr:row>27</xdr:row>
      <xdr:rowOff>75319</xdr:rowOff>
    </xdr:from>
    <xdr:to>
      <xdr:col>27</xdr:col>
      <xdr:colOff>588959</xdr:colOff>
      <xdr:row>39</xdr:row>
      <xdr:rowOff>9117</xdr:rowOff>
    </xdr:to>
    <xdr:pic>
      <xdr:nvPicPr>
        <xdr:cNvPr id="5" name="Afbeelding 4">
          <a:extLst>
            <a:ext uri="{FF2B5EF4-FFF2-40B4-BE49-F238E27FC236}">
              <a16:creationId xmlns:a16="http://schemas.microsoft.com/office/drawing/2014/main" id="{3F7AEE8D-7AC6-423C-958E-D8D364A371B1}"/>
            </a:ext>
          </a:extLst>
        </xdr:cNvPr>
        <xdr:cNvPicPr>
          <a:picLocks noChangeAspect="1"/>
        </xdr:cNvPicPr>
      </xdr:nvPicPr>
      <xdr:blipFill>
        <a:blip xmlns:r="http://schemas.openxmlformats.org/officeDocument/2006/relationships" r:embed="rId4"/>
        <a:stretch>
          <a:fillRect/>
        </a:stretch>
      </xdr:blipFill>
      <xdr:spPr>
        <a:xfrm>
          <a:off x="15372432" y="4995189"/>
          <a:ext cx="2876291" cy="2115326"/>
        </a:xfrm>
        <a:prstGeom prst="rect">
          <a:avLst/>
        </a:prstGeom>
      </xdr:spPr>
    </xdr:pic>
    <xdr:clientData/>
  </xdr:twoCellAnchor>
  <xdr:twoCellAnchor editAs="oneCell">
    <xdr:from>
      <xdr:col>18</xdr:col>
      <xdr:colOff>470203</xdr:colOff>
      <xdr:row>15</xdr:row>
      <xdr:rowOff>49390</xdr:rowOff>
    </xdr:from>
    <xdr:to>
      <xdr:col>23</xdr:col>
      <xdr:colOff>286080</xdr:colOff>
      <xdr:row>26</xdr:row>
      <xdr:rowOff>58805</xdr:rowOff>
    </xdr:to>
    <xdr:pic>
      <xdr:nvPicPr>
        <xdr:cNvPr id="6" name="Afbeelding 5">
          <a:extLst>
            <a:ext uri="{FF2B5EF4-FFF2-40B4-BE49-F238E27FC236}">
              <a16:creationId xmlns:a16="http://schemas.microsoft.com/office/drawing/2014/main" id="{2539D167-F57D-424E-9D6F-64739B6784AE}"/>
            </a:ext>
          </a:extLst>
        </xdr:cNvPr>
        <xdr:cNvPicPr>
          <a:picLocks noChangeAspect="1"/>
        </xdr:cNvPicPr>
      </xdr:nvPicPr>
      <xdr:blipFill>
        <a:blip xmlns:r="http://schemas.openxmlformats.org/officeDocument/2006/relationships" r:embed="rId5"/>
        <a:stretch>
          <a:fillRect/>
        </a:stretch>
      </xdr:blipFill>
      <xdr:spPr>
        <a:xfrm>
          <a:off x="12604225" y="2782651"/>
          <a:ext cx="2884253" cy="2004281"/>
        </a:xfrm>
        <a:prstGeom prst="rect">
          <a:avLst/>
        </a:prstGeom>
      </xdr:spPr>
    </xdr:pic>
    <xdr:clientData/>
  </xdr:twoCellAnchor>
  <xdr:twoCellAnchor editAs="oneCell">
    <xdr:from>
      <xdr:col>13</xdr:col>
      <xdr:colOff>238678</xdr:colOff>
      <xdr:row>27</xdr:row>
      <xdr:rowOff>78684</xdr:rowOff>
    </xdr:from>
    <xdr:to>
      <xdr:col>18</xdr:col>
      <xdr:colOff>107066</xdr:colOff>
      <xdr:row>38</xdr:row>
      <xdr:rowOff>47483</xdr:rowOff>
    </xdr:to>
    <xdr:pic>
      <xdr:nvPicPr>
        <xdr:cNvPr id="7" name="Afbeelding 6">
          <a:extLst>
            <a:ext uri="{FF2B5EF4-FFF2-40B4-BE49-F238E27FC236}">
              <a16:creationId xmlns:a16="http://schemas.microsoft.com/office/drawing/2014/main" id="{C88085B0-6EF4-483C-9ECD-CF30109A431F}"/>
            </a:ext>
          </a:extLst>
        </xdr:cNvPr>
        <xdr:cNvPicPr>
          <a:picLocks noChangeAspect="1"/>
        </xdr:cNvPicPr>
      </xdr:nvPicPr>
      <xdr:blipFill>
        <a:blip xmlns:r="http://schemas.openxmlformats.org/officeDocument/2006/relationships" r:embed="rId6"/>
        <a:stretch>
          <a:fillRect/>
        </a:stretch>
      </xdr:blipFill>
      <xdr:spPr>
        <a:xfrm>
          <a:off x="9656004" y="4998554"/>
          <a:ext cx="2926603" cy="1979540"/>
        </a:xfrm>
        <a:prstGeom prst="rect">
          <a:avLst/>
        </a:prstGeom>
      </xdr:spPr>
    </xdr:pic>
    <xdr:clientData/>
  </xdr:twoCellAnchor>
  <xdr:twoCellAnchor>
    <xdr:from>
      <xdr:col>15</xdr:col>
      <xdr:colOff>140804</xdr:colOff>
      <xdr:row>60</xdr:row>
      <xdr:rowOff>11595</xdr:rowOff>
    </xdr:from>
    <xdr:to>
      <xdr:col>20</xdr:col>
      <xdr:colOff>488673</xdr:colOff>
      <xdr:row>72</xdr:row>
      <xdr:rowOff>34786</xdr:rowOff>
    </xdr:to>
    <xdr:graphicFrame macro="">
      <xdr:nvGraphicFramePr>
        <xdr:cNvPr id="8" name="Grafiek 7">
          <a:extLst>
            <a:ext uri="{FF2B5EF4-FFF2-40B4-BE49-F238E27FC236}">
              <a16:creationId xmlns:a16="http://schemas.microsoft.com/office/drawing/2014/main" id="{E6AB1093-F297-4C35-81A6-41A91154D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149087</xdr:colOff>
      <xdr:row>73</xdr:row>
      <xdr:rowOff>53008</xdr:rowOff>
    </xdr:from>
    <xdr:to>
      <xdr:col>20</xdr:col>
      <xdr:colOff>496956</xdr:colOff>
      <xdr:row>85</xdr:row>
      <xdr:rowOff>76199</xdr:rowOff>
    </xdr:to>
    <xdr:graphicFrame macro="">
      <xdr:nvGraphicFramePr>
        <xdr:cNvPr id="9" name="Grafiek 8">
          <a:extLst>
            <a:ext uri="{FF2B5EF4-FFF2-40B4-BE49-F238E27FC236}">
              <a16:creationId xmlns:a16="http://schemas.microsoft.com/office/drawing/2014/main" id="{066B7E50-83AA-4484-800D-3C50BC72D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157370</xdr:colOff>
      <xdr:row>86</xdr:row>
      <xdr:rowOff>226942</xdr:rowOff>
    </xdr:from>
    <xdr:to>
      <xdr:col>20</xdr:col>
      <xdr:colOff>505239</xdr:colOff>
      <xdr:row>99</xdr:row>
      <xdr:rowOff>59633</xdr:rowOff>
    </xdr:to>
    <xdr:graphicFrame macro="">
      <xdr:nvGraphicFramePr>
        <xdr:cNvPr id="10" name="Grafiek 9">
          <a:extLst>
            <a:ext uri="{FF2B5EF4-FFF2-40B4-BE49-F238E27FC236}">
              <a16:creationId xmlns:a16="http://schemas.microsoft.com/office/drawing/2014/main" id="{7869B478-8A17-4896-A3DD-7F0A5DF27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64769</xdr:rowOff>
    </xdr:from>
    <xdr:ext cx="6225540" cy="6770441"/>
    <xdr:pic>
      <xdr:nvPicPr>
        <xdr:cNvPr id="2" name="Afbeelding 1">
          <a:extLst>
            <a:ext uri="{FF2B5EF4-FFF2-40B4-BE49-F238E27FC236}">
              <a16:creationId xmlns:a16="http://schemas.microsoft.com/office/drawing/2014/main" id="{675B3AAF-5F57-4903-BE02-4CB6C4215FE2}"/>
            </a:ext>
          </a:extLst>
        </xdr:cNvPr>
        <xdr:cNvPicPr>
          <a:picLocks noChangeAspect="1"/>
        </xdr:cNvPicPr>
      </xdr:nvPicPr>
      <xdr:blipFill>
        <a:blip xmlns:r="http://schemas.openxmlformats.org/officeDocument/2006/relationships" r:embed="rId1"/>
        <a:stretch>
          <a:fillRect/>
        </a:stretch>
      </xdr:blipFill>
      <xdr:spPr>
        <a:xfrm>
          <a:off x="0" y="241934"/>
          <a:ext cx="6225540" cy="6770441"/>
        </a:xfrm>
        <a:prstGeom prst="rect">
          <a:avLst/>
        </a:prstGeom>
      </xdr:spPr>
    </xdr:pic>
    <xdr:clientData/>
  </xdr:one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data.nhi.nu/bekijk" TargetMode="External"/><Relationship Id="rId1" Type="http://schemas.openxmlformats.org/officeDocument/2006/relationships/hyperlink" Target="https://www.joostdevree.nl/shtmls/k-waarde.shtm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data.nhi.nu/bekijk" TargetMode="External"/><Relationship Id="rId1" Type="http://schemas.openxmlformats.org/officeDocument/2006/relationships/hyperlink" Target="https://www.joostdevree.nl/shtmls/k-waarde.s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klimaatadaptatienederland.nl/stresstest/bijsluiter/wateroverlast/informatie-maat/basisgegeve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CF5F-3502-4294-817D-5EE35D376B0E}">
  <sheetPr>
    <pageSetUpPr autoPageBreaks="0"/>
  </sheetPr>
  <dimension ref="A1"/>
  <sheetViews>
    <sheetView showGridLines="0" zoomScale="85" zoomScaleNormal="85" workbookViewId="0">
      <selection activeCell="S91" sqref="S91"/>
    </sheetView>
  </sheetViews>
  <sheetFormatPr defaultRowHeight="14.5" x14ac:dyDescent="0.35"/>
  <sheetData/>
  <sheetProtection algorithmName="SHA-512" hashValue="XbJUfKgG2z6EWYAe9rUg3tQs1b4R6xX8VbUWli+iHFniu0O638L8PKx+9iVol92AgjFVKY6Vik1TU3HSCEnO0A==" saltValue="tGMrdbtPwUFJCrbcoe9NM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6080-D21E-44D3-971D-8A872C92898D}">
  <dimension ref="A1:B502"/>
  <sheetViews>
    <sheetView topLeftCell="A484" zoomScaleNormal="100" workbookViewId="0">
      <selection activeCell="G517" sqref="G517"/>
    </sheetView>
  </sheetViews>
  <sheetFormatPr defaultRowHeight="14.5" x14ac:dyDescent="0.35"/>
  <sheetData>
    <row r="1" spans="1:2" x14ac:dyDescent="0.35">
      <c r="A1" t="s">
        <v>179</v>
      </c>
      <c r="B1" t="s">
        <v>181</v>
      </c>
    </row>
    <row r="2" spans="1:2" x14ac:dyDescent="0.35">
      <c r="A2">
        <v>0</v>
      </c>
      <c r="B2">
        <v>0</v>
      </c>
    </row>
    <row r="3" spans="1:2" x14ac:dyDescent="0.35">
      <c r="A3">
        <v>0.01</v>
      </c>
      <c r="B3">
        <v>2E-3</v>
      </c>
    </row>
    <row r="4" spans="1:2" x14ac:dyDescent="0.35">
      <c r="A4">
        <v>0.02</v>
      </c>
      <c r="B4">
        <v>3.0000000000000001E-3</v>
      </c>
    </row>
    <row r="5" spans="1:2" x14ac:dyDescent="0.35">
      <c r="A5">
        <v>0.03</v>
      </c>
      <c r="B5">
        <v>5.0000000000000001E-3</v>
      </c>
    </row>
    <row r="6" spans="1:2" x14ac:dyDescent="0.35">
      <c r="A6">
        <v>0.04</v>
      </c>
      <c r="B6">
        <v>6.0000000000000001E-3</v>
      </c>
    </row>
    <row r="7" spans="1:2" x14ac:dyDescent="0.35">
      <c r="A7">
        <v>0.05</v>
      </c>
      <c r="B7">
        <v>8.0000000000000002E-3</v>
      </c>
    </row>
    <row r="8" spans="1:2" x14ac:dyDescent="0.35">
      <c r="A8">
        <v>0.06</v>
      </c>
      <c r="B8">
        <v>0.01</v>
      </c>
    </row>
    <row r="9" spans="1:2" x14ac:dyDescent="0.35">
      <c r="A9">
        <v>7.0000000000000007E-2</v>
      </c>
      <c r="B9">
        <v>1.0999999999999999E-2</v>
      </c>
    </row>
    <row r="10" spans="1:2" x14ac:dyDescent="0.35">
      <c r="A10">
        <v>0.08</v>
      </c>
      <c r="B10">
        <v>1.2999999999999999E-2</v>
      </c>
    </row>
    <row r="11" spans="1:2" x14ac:dyDescent="0.35">
      <c r="A11">
        <v>0.09</v>
      </c>
      <c r="B11">
        <v>1.4E-2</v>
      </c>
    </row>
    <row r="12" spans="1:2" x14ac:dyDescent="0.35">
      <c r="A12">
        <v>0.1</v>
      </c>
      <c r="B12">
        <v>1.6E-2</v>
      </c>
    </row>
    <row r="13" spans="1:2" x14ac:dyDescent="0.35">
      <c r="A13">
        <v>0.11</v>
      </c>
      <c r="B13">
        <v>1.7999999999999999E-2</v>
      </c>
    </row>
    <row r="14" spans="1:2" x14ac:dyDescent="0.35">
      <c r="A14">
        <v>0.12</v>
      </c>
      <c r="B14">
        <v>1.9E-2</v>
      </c>
    </row>
    <row r="15" spans="1:2" x14ac:dyDescent="0.35">
      <c r="A15">
        <v>0.13</v>
      </c>
      <c r="B15">
        <v>2.1000000000000001E-2</v>
      </c>
    </row>
    <row r="16" spans="1:2" x14ac:dyDescent="0.35">
      <c r="A16">
        <v>0.14000000000000001</v>
      </c>
      <c r="B16">
        <v>2.1999999999999999E-2</v>
      </c>
    </row>
    <row r="17" spans="1:2" x14ac:dyDescent="0.35">
      <c r="A17">
        <v>0.15</v>
      </c>
      <c r="B17">
        <v>2.4E-2</v>
      </c>
    </row>
    <row r="18" spans="1:2" x14ac:dyDescent="0.35">
      <c r="A18">
        <v>0.16</v>
      </c>
      <c r="B18">
        <v>2.5999999999999999E-2</v>
      </c>
    </row>
    <row r="19" spans="1:2" x14ac:dyDescent="0.35">
      <c r="A19">
        <v>0.17</v>
      </c>
      <c r="B19">
        <v>2.7E-2</v>
      </c>
    </row>
    <row r="20" spans="1:2" x14ac:dyDescent="0.35">
      <c r="A20">
        <v>0.18</v>
      </c>
      <c r="B20">
        <v>2.9000000000000001E-2</v>
      </c>
    </row>
    <row r="21" spans="1:2" x14ac:dyDescent="0.35">
      <c r="A21">
        <v>0.19</v>
      </c>
      <c r="B21">
        <v>0.03</v>
      </c>
    </row>
    <row r="22" spans="1:2" x14ac:dyDescent="0.35">
      <c r="A22">
        <v>0.2</v>
      </c>
      <c r="B22">
        <v>3.2000000000000001E-2</v>
      </c>
    </row>
    <row r="23" spans="1:2" x14ac:dyDescent="0.35">
      <c r="A23">
        <v>0.21</v>
      </c>
      <c r="B23">
        <v>3.4000000000000002E-2</v>
      </c>
    </row>
    <row r="24" spans="1:2" x14ac:dyDescent="0.35">
      <c r="A24">
        <v>0.22</v>
      </c>
      <c r="B24">
        <v>3.5000000000000003E-2</v>
      </c>
    </row>
    <row r="25" spans="1:2" x14ac:dyDescent="0.35">
      <c r="A25">
        <v>0.23</v>
      </c>
      <c r="B25">
        <v>3.6999999999999998E-2</v>
      </c>
    </row>
    <row r="26" spans="1:2" x14ac:dyDescent="0.35">
      <c r="A26">
        <v>0.24</v>
      </c>
      <c r="B26">
        <v>3.7999999999999999E-2</v>
      </c>
    </row>
    <row r="27" spans="1:2" x14ac:dyDescent="0.35">
      <c r="A27">
        <v>0.25</v>
      </c>
      <c r="B27">
        <v>0.04</v>
      </c>
    </row>
    <row r="28" spans="1:2" x14ac:dyDescent="0.35">
      <c r="A28">
        <v>0.26</v>
      </c>
      <c r="B28">
        <v>4.8000000000000001E-2</v>
      </c>
    </row>
    <row r="29" spans="1:2" x14ac:dyDescent="0.35">
      <c r="A29">
        <v>0.27</v>
      </c>
      <c r="B29">
        <v>5.7000000000000002E-2</v>
      </c>
    </row>
    <row r="30" spans="1:2" x14ac:dyDescent="0.35">
      <c r="A30">
        <v>0.28000000000000003</v>
      </c>
      <c r="B30">
        <v>6.5000000000000002E-2</v>
      </c>
    </row>
    <row r="31" spans="1:2" x14ac:dyDescent="0.35">
      <c r="A31">
        <v>0.28999999999999998</v>
      </c>
      <c r="B31">
        <v>7.3999999999999996E-2</v>
      </c>
    </row>
    <row r="32" spans="1:2" x14ac:dyDescent="0.35">
      <c r="A32">
        <v>0.3</v>
      </c>
      <c r="B32">
        <v>8.2000000000000003E-2</v>
      </c>
    </row>
    <row r="33" spans="1:2" x14ac:dyDescent="0.35">
      <c r="A33">
        <v>0.31</v>
      </c>
      <c r="B33">
        <v>0.09</v>
      </c>
    </row>
    <row r="34" spans="1:2" x14ac:dyDescent="0.35">
      <c r="A34">
        <v>0.32</v>
      </c>
      <c r="B34">
        <v>9.9000000000000005E-2</v>
      </c>
    </row>
    <row r="35" spans="1:2" x14ac:dyDescent="0.35">
      <c r="A35">
        <v>0.33</v>
      </c>
      <c r="B35">
        <v>0.107</v>
      </c>
    </row>
    <row r="36" spans="1:2" x14ac:dyDescent="0.35">
      <c r="A36">
        <v>0.34</v>
      </c>
      <c r="B36">
        <v>0.11600000000000001</v>
      </c>
    </row>
    <row r="37" spans="1:2" x14ac:dyDescent="0.35">
      <c r="A37">
        <v>0.35</v>
      </c>
      <c r="B37">
        <v>0.124</v>
      </c>
    </row>
    <row r="38" spans="1:2" x14ac:dyDescent="0.35">
      <c r="A38">
        <v>0.36</v>
      </c>
      <c r="B38">
        <v>0.13200000000000001</v>
      </c>
    </row>
    <row r="39" spans="1:2" x14ac:dyDescent="0.35">
      <c r="A39">
        <v>0.37</v>
      </c>
      <c r="B39">
        <v>0.14099999999999999</v>
      </c>
    </row>
    <row r="40" spans="1:2" x14ac:dyDescent="0.35">
      <c r="A40">
        <v>0.38</v>
      </c>
      <c r="B40">
        <v>0.14899999999999999</v>
      </c>
    </row>
    <row r="41" spans="1:2" x14ac:dyDescent="0.35">
      <c r="A41">
        <v>0.39</v>
      </c>
      <c r="B41">
        <v>0.158</v>
      </c>
    </row>
    <row r="42" spans="1:2" x14ac:dyDescent="0.35">
      <c r="A42">
        <v>0.4</v>
      </c>
      <c r="B42">
        <v>0.16600000000000001</v>
      </c>
    </row>
    <row r="43" spans="1:2" x14ac:dyDescent="0.35">
      <c r="A43">
        <v>0.41</v>
      </c>
      <c r="B43">
        <v>0.17399999999999999</v>
      </c>
    </row>
    <row r="44" spans="1:2" x14ac:dyDescent="0.35">
      <c r="A44">
        <v>0.42</v>
      </c>
      <c r="B44">
        <v>0.183</v>
      </c>
    </row>
    <row r="45" spans="1:2" x14ac:dyDescent="0.35">
      <c r="A45">
        <v>0.43</v>
      </c>
      <c r="B45">
        <v>0.191</v>
      </c>
    </row>
    <row r="46" spans="1:2" x14ac:dyDescent="0.35">
      <c r="A46">
        <v>0.44</v>
      </c>
      <c r="B46">
        <v>0.2</v>
      </c>
    </row>
    <row r="47" spans="1:2" x14ac:dyDescent="0.35">
      <c r="A47">
        <v>0.45</v>
      </c>
      <c r="B47">
        <v>0.20799999999999999</v>
      </c>
    </row>
    <row r="48" spans="1:2" x14ac:dyDescent="0.35">
      <c r="A48">
        <v>0.46</v>
      </c>
      <c r="B48">
        <v>0.216</v>
      </c>
    </row>
    <row r="49" spans="1:2" x14ac:dyDescent="0.35">
      <c r="A49">
        <v>0.47</v>
      </c>
      <c r="B49">
        <v>0.22500000000000001</v>
      </c>
    </row>
    <row r="50" spans="1:2" x14ac:dyDescent="0.35">
      <c r="A50">
        <v>0.48</v>
      </c>
      <c r="B50">
        <v>0.23300000000000001</v>
      </c>
    </row>
    <row r="51" spans="1:2" x14ac:dyDescent="0.35">
      <c r="A51">
        <v>0.49</v>
      </c>
      <c r="B51">
        <v>0.24199999999999999</v>
      </c>
    </row>
    <row r="52" spans="1:2" x14ac:dyDescent="0.35">
      <c r="A52">
        <v>0.5</v>
      </c>
      <c r="B52">
        <v>0.25</v>
      </c>
    </row>
    <row r="53" spans="1:2" x14ac:dyDescent="0.35">
      <c r="A53">
        <v>0.51</v>
      </c>
      <c r="B53">
        <v>0.25700000000000001</v>
      </c>
    </row>
    <row r="54" spans="1:2" x14ac:dyDescent="0.35">
      <c r="A54">
        <v>0.52</v>
      </c>
      <c r="B54">
        <v>0.26400000000000001</v>
      </c>
    </row>
    <row r="55" spans="1:2" x14ac:dyDescent="0.35">
      <c r="A55">
        <v>0.53</v>
      </c>
      <c r="B55">
        <v>0.27200000000000002</v>
      </c>
    </row>
    <row r="56" spans="1:2" x14ac:dyDescent="0.35">
      <c r="A56">
        <v>0.54</v>
      </c>
      <c r="B56">
        <v>0.27900000000000003</v>
      </c>
    </row>
    <row r="57" spans="1:2" x14ac:dyDescent="0.35">
      <c r="A57">
        <v>0.55000000000000004</v>
      </c>
      <c r="B57">
        <v>0.28599999999999998</v>
      </c>
    </row>
    <row r="58" spans="1:2" x14ac:dyDescent="0.35">
      <c r="A58">
        <v>0.56000000000000005</v>
      </c>
      <c r="B58">
        <v>0.29299999999999998</v>
      </c>
    </row>
    <row r="59" spans="1:2" x14ac:dyDescent="0.35">
      <c r="A59">
        <v>0.56999999999999995</v>
      </c>
      <c r="B59">
        <v>0.3</v>
      </c>
    </row>
    <row r="60" spans="1:2" x14ac:dyDescent="0.35">
      <c r="A60">
        <v>0.57999999999999996</v>
      </c>
      <c r="B60">
        <v>0.308</v>
      </c>
    </row>
    <row r="61" spans="1:2" x14ac:dyDescent="0.35">
      <c r="A61">
        <v>0.59</v>
      </c>
      <c r="B61">
        <v>0.315</v>
      </c>
    </row>
    <row r="62" spans="1:2" x14ac:dyDescent="0.35">
      <c r="A62">
        <v>0.6</v>
      </c>
      <c r="B62">
        <v>0.32200000000000001</v>
      </c>
    </row>
    <row r="63" spans="1:2" x14ac:dyDescent="0.35">
      <c r="A63">
        <v>0.61</v>
      </c>
      <c r="B63">
        <v>0.32900000000000001</v>
      </c>
    </row>
    <row r="64" spans="1:2" x14ac:dyDescent="0.35">
      <c r="A64">
        <v>0.62</v>
      </c>
      <c r="B64">
        <v>0.33600000000000002</v>
      </c>
    </row>
    <row r="65" spans="1:2" x14ac:dyDescent="0.35">
      <c r="A65">
        <v>0.63</v>
      </c>
      <c r="B65">
        <v>0.34399999999999997</v>
      </c>
    </row>
    <row r="66" spans="1:2" x14ac:dyDescent="0.35">
      <c r="A66">
        <v>0.64</v>
      </c>
      <c r="B66">
        <v>0.35099999999999998</v>
      </c>
    </row>
    <row r="67" spans="1:2" x14ac:dyDescent="0.35">
      <c r="A67">
        <v>0.65</v>
      </c>
      <c r="B67">
        <v>0.35799999999999998</v>
      </c>
    </row>
    <row r="68" spans="1:2" x14ac:dyDescent="0.35">
      <c r="A68">
        <v>0.66</v>
      </c>
      <c r="B68">
        <v>0.36499999999999999</v>
      </c>
    </row>
    <row r="69" spans="1:2" x14ac:dyDescent="0.35">
      <c r="A69">
        <v>0.67</v>
      </c>
      <c r="B69">
        <v>0.372</v>
      </c>
    </row>
    <row r="70" spans="1:2" x14ac:dyDescent="0.35">
      <c r="A70">
        <v>0.68</v>
      </c>
      <c r="B70">
        <v>0.38</v>
      </c>
    </row>
    <row r="71" spans="1:2" x14ac:dyDescent="0.35">
      <c r="A71">
        <v>0.69</v>
      </c>
      <c r="B71">
        <v>0.38700000000000001</v>
      </c>
    </row>
    <row r="72" spans="1:2" x14ac:dyDescent="0.35">
      <c r="A72">
        <v>0.7</v>
      </c>
      <c r="B72">
        <v>0.39400000000000002</v>
      </c>
    </row>
    <row r="73" spans="1:2" x14ac:dyDescent="0.35">
      <c r="A73">
        <v>0.71</v>
      </c>
      <c r="B73">
        <v>0.40100000000000002</v>
      </c>
    </row>
    <row r="74" spans="1:2" x14ac:dyDescent="0.35">
      <c r="A74">
        <v>0.72</v>
      </c>
      <c r="B74">
        <v>0.40799999999999997</v>
      </c>
    </row>
    <row r="75" spans="1:2" x14ac:dyDescent="0.35">
      <c r="A75">
        <v>0.73</v>
      </c>
      <c r="B75">
        <v>0.41599999999999998</v>
      </c>
    </row>
    <row r="76" spans="1:2" x14ac:dyDescent="0.35">
      <c r="A76">
        <v>0.74</v>
      </c>
      <c r="B76">
        <v>0.42299999999999999</v>
      </c>
    </row>
    <row r="77" spans="1:2" x14ac:dyDescent="0.35">
      <c r="A77">
        <v>0.75</v>
      </c>
      <c r="B77">
        <v>0.43</v>
      </c>
    </row>
    <row r="78" spans="1:2" x14ac:dyDescent="0.35">
      <c r="A78">
        <v>0.76</v>
      </c>
      <c r="B78">
        <v>0.436</v>
      </c>
    </row>
    <row r="79" spans="1:2" x14ac:dyDescent="0.35">
      <c r="A79">
        <v>0.77</v>
      </c>
      <c r="B79">
        <v>0.442</v>
      </c>
    </row>
    <row r="80" spans="1:2" x14ac:dyDescent="0.35">
      <c r="A80">
        <v>0.78</v>
      </c>
      <c r="B80">
        <v>0.44800000000000001</v>
      </c>
    </row>
    <row r="81" spans="1:2" x14ac:dyDescent="0.35">
      <c r="A81">
        <v>0.79</v>
      </c>
      <c r="B81">
        <v>0.45400000000000001</v>
      </c>
    </row>
    <row r="82" spans="1:2" x14ac:dyDescent="0.35">
      <c r="A82">
        <v>0.8</v>
      </c>
      <c r="B82">
        <v>0.46</v>
      </c>
    </row>
    <row r="83" spans="1:2" x14ac:dyDescent="0.35">
      <c r="A83">
        <v>0.81</v>
      </c>
      <c r="B83">
        <v>0.46600000000000003</v>
      </c>
    </row>
    <row r="84" spans="1:2" x14ac:dyDescent="0.35">
      <c r="A84">
        <v>0.82</v>
      </c>
      <c r="B84">
        <v>0.47199999999999998</v>
      </c>
    </row>
    <row r="85" spans="1:2" x14ac:dyDescent="0.35">
      <c r="A85">
        <v>0.83</v>
      </c>
      <c r="B85">
        <v>0.47799999999999998</v>
      </c>
    </row>
    <row r="86" spans="1:2" x14ac:dyDescent="0.35">
      <c r="A86">
        <v>0.84</v>
      </c>
      <c r="B86">
        <v>0.48399999999999999</v>
      </c>
    </row>
    <row r="87" spans="1:2" x14ac:dyDescent="0.35">
      <c r="A87">
        <v>0.85</v>
      </c>
      <c r="B87">
        <v>0.49</v>
      </c>
    </row>
    <row r="88" spans="1:2" x14ac:dyDescent="0.35">
      <c r="A88">
        <v>0.86</v>
      </c>
      <c r="B88">
        <v>0.496</v>
      </c>
    </row>
    <row r="89" spans="1:2" x14ac:dyDescent="0.35">
      <c r="A89">
        <v>0.87</v>
      </c>
      <c r="B89">
        <v>0.502</v>
      </c>
    </row>
    <row r="90" spans="1:2" x14ac:dyDescent="0.35">
      <c r="A90">
        <v>0.88</v>
      </c>
      <c r="B90">
        <v>0.50800000000000001</v>
      </c>
    </row>
    <row r="91" spans="1:2" x14ac:dyDescent="0.35">
      <c r="A91">
        <v>0.89</v>
      </c>
      <c r="B91">
        <v>0.51400000000000001</v>
      </c>
    </row>
    <row r="92" spans="1:2" x14ac:dyDescent="0.35">
      <c r="A92">
        <v>0.9</v>
      </c>
      <c r="B92">
        <v>0.52</v>
      </c>
    </row>
    <row r="93" spans="1:2" x14ac:dyDescent="0.35">
      <c r="A93">
        <v>0.91</v>
      </c>
      <c r="B93">
        <v>0.52600000000000002</v>
      </c>
    </row>
    <row r="94" spans="1:2" x14ac:dyDescent="0.35">
      <c r="A94">
        <v>0.92</v>
      </c>
      <c r="B94">
        <v>0.53200000000000003</v>
      </c>
    </row>
    <row r="95" spans="1:2" x14ac:dyDescent="0.35">
      <c r="A95">
        <v>0.93</v>
      </c>
      <c r="B95">
        <v>0.53800000000000003</v>
      </c>
    </row>
    <row r="96" spans="1:2" x14ac:dyDescent="0.35">
      <c r="A96">
        <v>0.94</v>
      </c>
      <c r="B96">
        <v>0.54400000000000004</v>
      </c>
    </row>
    <row r="97" spans="1:2" x14ac:dyDescent="0.35">
      <c r="A97">
        <v>0.95</v>
      </c>
      <c r="B97">
        <v>0.55000000000000004</v>
      </c>
    </row>
    <row r="98" spans="1:2" x14ac:dyDescent="0.35">
      <c r="A98">
        <v>0.96</v>
      </c>
      <c r="B98">
        <v>0.55600000000000005</v>
      </c>
    </row>
    <row r="99" spans="1:2" x14ac:dyDescent="0.35">
      <c r="A99">
        <v>0.97</v>
      </c>
      <c r="B99">
        <v>0.56200000000000006</v>
      </c>
    </row>
    <row r="100" spans="1:2" x14ac:dyDescent="0.35">
      <c r="A100">
        <v>0.98</v>
      </c>
      <c r="B100">
        <v>0.56799999999999995</v>
      </c>
    </row>
    <row r="101" spans="1:2" x14ac:dyDescent="0.35">
      <c r="A101">
        <v>0.99</v>
      </c>
      <c r="B101">
        <v>0.57399999999999995</v>
      </c>
    </row>
    <row r="102" spans="1:2" x14ac:dyDescent="0.35">
      <c r="A102">
        <v>1</v>
      </c>
      <c r="B102">
        <v>0.57999999999999996</v>
      </c>
    </row>
    <row r="103" spans="1:2" x14ac:dyDescent="0.35">
      <c r="A103">
        <v>1.01</v>
      </c>
      <c r="B103">
        <v>0.58299999999999996</v>
      </c>
    </row>
    <row r="104" spans="1:2" x14ac:dyDescent="0.35">
      <c r="A104">
        <v>1.02</v>
      </c>
      <c r="B104">
        <v>0.58499999999999996</v>
      </c>
    </row>
    <row r="105" spans="1:2" x14ac:dyDescent="0.35">
      <c r="A105">
        <v>1.03</v>
      </c>
      <c r="B105">
        <v>0.58799999999999997</v>
      </c>
    </row>
    <row r="106" spans="1:2" x14ac:dyDescent="0.35">
      <c r="A106">
        <v>1.04</v>
      </c>
      <c r="B106">
        <v>0.59</v>
      </c>
    </row>
    <row r="107" spans="1:2" x14ac:dyDescent="0.35">
      <c r="A107">
        <v>1.05</v>
      </c>
      <c r="B107">
        <v>0.59299999999999997</v>
      </c>
    </row>
    <row r="108" spans="1:2" x14ac:dyDescent="0.35">
      <c r="A108">
        <v>1.06</v>
      </c>
      <c r="B108">
        <v>0.59599999999999997</v>
      </c>
    </row>
    <row r="109" spans="1:2" x14ac:dyDescent="0.35">
      <c r="A109">
        <v>1.07</v>
      </c>
      <c r="B109">
        <v>0.59799999999999998</v>
      </c>
    </row>
    <row r="110" spans="1:2" x14ac:dyDescent="0.35">
      <c r="A110">
        <v>1.08</v>
      </c>
      <c r="B110">
        <v>0.60099999999999998</v>
      </c>
    </row>
    <row r="111" spans="1:2" x14ac:dyDescent="0.35">
      <c r="A111">
        <v>1.0900000000000001</v>
      </c>
      <c r="B111">
        <v>0.60299999999999998</v>
      </c>
    </row>
    <row r="112" spans="1:2" x14ac:dyDescent="0.35">
      <c r="A112">
        <v>1.1000000000000001</v>
      </c>
      <c r="B112">
        <v>0.60599999999999998</v>
      </c>
    </row>
    <row r="113" spans="1:2" x14ac:dyDescent="0.35">
      <c r="A113">
        <v>1.1100000000000001</v>
      </c>
      <c r="B113">
        <v>0.60899999999999999</v>
      </c>
    </row>
    <row r="114" spans="1:2" x14ac:dyDescent="0.35">
      <c r="A114">
        <v>1.1200000000000001</v>
      </c>
      <c r="B114">
        <v>0.61099999999999999</v>
      </c>
    </row>
    <row r="115" spans="1:2" x14ac:dyDescent="0.35">
      <c r="A115">
        <v>1.1299999999999999</v>
      </c>
      <c r="B115">
        <v>0.61399999999999999</v>
      </c>
    </row>
    <row r="116" spans="1:2" x14ac:dyDescent="0.35">
      <c r="A116">
        <v>1.1399999999999999</v>
      </c>
      <c r="B116">
        <v>0.61599999999999999</v>
      </c>
    </row>
    <row r="117" spans="1:2" x14ac:dyDescent="0.35">
      <c r="A117">
        <v>1.1499999999999999</v>
      </c>
      <c r="B117">
        <v>0.61899999999999999</v>
      </c>
    </row>
    <row r="118" spans="1:2" x14ac:dyDescent="0.35">
      <c r="A118">
        <v>1.1599999999999999</v>
      </c>
      <c r="B118">
        <v>0.622</v>
      </c>
    </row>
    <row r="119" spans="1:2" x14ac:dyDescent="0.35">
      <c r="A119">
        <v>1.17</v>
      </c>
      <c r="B119">
        <v>0.624</v>
      </c>
    </row>
    <row r="120" spans="1:2" x14ac:dyDescent="0.35">
      <c r="A120">
        <v>1.18</v>
      </c>
      <c r="B120">
        <v>0.627</v>
      </c>
    </row>
    <row r="121" spans="1:2" x14ac:dyDescent="0.35">
      <c r="A121">
        <v>1.19</v>
      </c>
      <c r="B121">
        <v>0.629</v>
      </c>
    </row>
    <row r="122" spans="1:2" x14ac:dyDescent="0.35">
      <c r="A122">
        <v>1.2</v>
      </c>
      <c r="B122">
        <v>0.63200000000000001</v>
      </c>
    </row>
    <row r="123" spans="1:2" x14ac:dyDescent="0.35">
      <c r="A123">
        <v>1.21</v>
      </c>
      <c r="B123">
        <v>0.63500000000000001</v>
      </c>
    </row>
    <row r="124" spans="1:2" x14ac:dyDescent="0.35">
      <c r="A124">
        <v>1.22</v>
      </c>
      <c r="B124">
        <v>0.63700000000000001</v>
      </c>
    </row>
    <row r="125" spans="1:2" x14ac:dyDescent="0.35">
      <c r="A125">
        <v>1.23</v>
      </c>
      <c r="B125">
        <v>0.64</v>
      </c>
    </row>
    <row r="126" spans="1:2" x14ac:dyDescent="0.35">
      <c r="A126">
        <v>1.24</v>
      </c>
      <c r="B126">
        <v>0.64200000000000002</v>
      </c>
    </row>
    <row r="127" spans="1:2" x14ac:dyDescent="0.35">
      <c r="A127">
        <v>1.25</v>
      </c>
      <c r="B127">
        <v>0.64500000000000002</v>
      </c>
    </row>
    <row r="128" spans="1:2" x14ac:dyDescent="0.35">
      <c r="A128">
        <v>1.26</v>
      </c>
      <c r="B128">
        <v>0.64800000000000002</v>
      </c>
    </row>
    <row r="129" spans="1:2" x14ac:dyDescent="0.35">
      <c r="A129">
        <v>1.27</v>
      </c>
      <c r="B129">
        <v>0.65</v>
      </c>
    </row>
    <row r="130" spans="1:2" x14ac:dyDescent="0.35">
      <c r="A130">
        <v>1.28</v>
      </c>
      <c r="B130">
        <v>0.65300000000000002</v>
      </c>
    </row>
    <row r="131" spans="1:2" x14ac:dyDescent="0.35">
      <c r="A131">
        <v>1.29</v>
      </c>
      <c r="B131">
        <v>0.65500000000000003</v>
      </c>
    </row>
    <row r="132" spans="1:2" x14ac:dyDescent="0.35">
      <c r="A132">
        <v>1.3</v>
      </c>
      <c r="B132">
        <v>0.65800000000000003</v>
      </c>
    </row>
    <row r="133" spans="1:2" x14ac:dyDescent="0.35">
      <c r="A133">
        <v>1.31</v>
      </c>
      <c r="B133">
        <v>0.66100000000000003</v>
      </c>
    </row>
    <row r="134" spans="1:2" x14ac:dyDescent="0.35">
      <c r="A134">
        <v>1.32</v>
      </c>
      <c r="B134">
        <v>0.66300000000000003</v>
      </c>
    </row>
    <row r="135" spans="1:2" x14ac:dyDescent="0.35">
      <c r="A135">
        <v>1.33</v>
      </c>
      <c r="B135">
        <v>0.66600000000000004</v>
      </c>
    </row>
    <row r="136" spans="1:2" x14ac:dyDescent="0.35">
      <c r="A136">
        <v>1.34</v>
      </c>
      <c r="B136">
        <v>0.66800000000000004</v>
      </c>
    </row>
    <row r="137" spans="1:2" x14ac:dyDescent="0.35">
      <c r="A137">
        <v>1.35</v>
      </c>
      <c r="B137">
        <v>0.67100000000000004</v>
      </c>
    </row>
    <row r="138" spans="1:2" x14ac:dyDescent="0.35">
      <c r="A138">
        <v>1.36</v>
      </c>
      <c r="B138">
        <v>0.67400000000000004</v>
      </c>
    </row>
    <row r="139" spans="1:2" x14ac:dyDescent="0.35">
      <c r="A139">
        <v>1.37</v>
      </c>
      <c r="B139">
        <v>0.67600000000000005</v>
      </c>
    </row>
    <row r="140" spans="1:2" x14ac:dyDescent="0.35">
      <c r="A140">
        <v>1.38</v>
      </c>
      <c r="B140">
        <v>0.67900000000000005</v>
      </c>
    </row>
    <row r="141" spans="1:2" x14ac:dyDescent="0.35">
      <c r="A141">
        <v>1.39</v>
      </c>
      <c r="B141">
        <v>0.68100000000000005</v>
      </c>
    </row>
    <row r="142" spans="1:2" x14ac:dyDescent="0.35">
      <c r="A142">
        <v>1.4</v>
      </c>
      <c r="B142">
        <v>0.68400000000000005</v>
      </c>
    </row>
    <row r="143" spans="1:2" x14ac:dyDescent="0.35">
      <c r="A143">
        <v>1.41</v>
      </c>
      <c r="B143">
        <v>0.68700000000000006</v>
      </c>
    </row>
    <row r="144" spans="1:2" x14ac:dyDescent="0.35">
      <c r="A144">
        <v>1.42</v>
      </c>
      <c r="B144">
        <v>0.68899999999999995</v>
      </c>
    </row>
    <row r="145" spans="1:2" x14ac:dyDescent="0.35">
      <c r="A145">
        <v>1.43</v>
      </c>
      <c r="B145">
        <v>0.69199999999999995</v>
      </c>
    </row>
    <row r="146" spans="1:2" x14ac:dyDescent="0.35">
      <c r="A146">
        <v>1.44</v>
      </c>
      <c r="B146">
        <v>0.69399999999999995</v>
      </c>
    </row>
    <row r="147" spans="1:2" x14ac:dyDescent="0.35">
      <c r="A147">
        <v>1.45</v>
      </c>
      <c r="B147">
        <v>0.69699999999999995</v>
      </c>
    </row>
    <row r="148" spans="1:2" x14ac:dyDescent="0.35">
      <c r="A148">
        <v>1.46</v>
      </c>
      <c r="B148">
        <v>0.7</v>
      </c>
    </row>
    <row r="149" spans="1:2" x14ac:dyDescent="0.35">
      <c r="A149">
        <v>1.47</v>
      </c>
      <c r="B149">
        <v>0.70199999999999996</v>
      </c>
    </row>
    <row r="150" spans="1:2" x14ac:dyDescent="0.35">
      <c r="A150">
        <v>1.48</v>
      </c>
      <c r="B150">
        <v>0.70499999999999996</v>
      </c>
    </row>
    <row r="151" spans="1:2" x14ac:dyDescent="0.35">
      <c r="A151">
        <v>1.49</v>
      </c>
      <c r="B151">
        <v>0.70699999999999996</v>
      </c>
    </row>
    <row r="152" spans="1:2" x14ac:dyDescent="0.35">
      <c r="A152">
        <v>1.5</v>
      </c>
      <c r="B152">
        <v>0.71</v>
      </c>
    </row>
    <row r="153" spans="1:2" x14ac:dyDescent="0.35">
      <c r="A153">
        <v>1.51</v>
      </c>
      <c r="B153">
        <v>0.71199999999999997</v>
      </c>
    </row>
    <row r="154" spans="1:2" x14ac:dyDescent="0.35">
      <c r="A154">
        <v>1.52</v>
      </c>
      <c r="B154">
        <v>0.71299999999999997</v>
      </c>
    </row>
    <row r="155" spans="1:2" x14ac:dyDescent="0.35">
      <c r="A155">
        <v>1.53</v>
      </c>
      <c r="B155">
        <v>0.71499999999999997</v>
      </c>
    </row>
    <row r="156" spans="1:2" x14ac:dyDescent="0.35">
      <c r="A156">
        <v>1.54</v>
      </c>
      <c r="B156">
        <v>0.71599999999999997</v>
      </c>
    </row>
    <row r="157" spans="1:2" x14ac:dyDescent="0.35">
      <c r="A157">
        <v>1.55</v>
      </c>
      <c r="B157">
        <v>0.71799999999999997</v>
      </c>
    </row>
    <row r="158" spans="1:2" x14ac:dyDescent="0.35">
      <c r="A158">
        <v>1.56</v>
      </c>
      <c r="B158">
        <v>0.72</v>
      </c>
    </row>
    <row r="159" spans="1:2" x14ac:dyDescent="0.35">
      <c r="A159">
        <v>1.57</v>
      </c>
      <c r="B159">
        <v>0.72099999999999997</v>
      </c>
    </row>
    <row r="160" spans="1:2" x14ac:dyDescent="0.35">
      <c r="A160">
        <v>1.58</v>
      </c>
      <c r="B160">
        <v>0.72299999999999998</v>
      </c>
    </row>
    <row r="161" spans="1:2" x14ac:dyDescent="0.35">
      <c r="A161">
        <v>1.59</v>
      </c>
      <c r="B161">
        <v>0.72399999999999998</v>
      </c>
    </row>
    <row r="162" spans="1:2" x14ac:dyDescent="0.35">
      <c r="A162">
        <v>1.6</v>
      </c>
      <c r="B162">
        <v>0.72599999999999998</v>
      </c>
    </row>
    <row r="163" spans="1:2" x14ac:dyDescent="0.35">
      <c r="A163">
        <v>1.61</v>
      </c>
      <c r="B163">
        <v>0.72799999999999998</v>
      </c>
    </row>
    <row r="164" spans="1:2" x14ac:dyDescent="0.35">
      <c r="A164">
        <v>1.62</v>
      </c>
      <c r="B164">
        <v>0.72899999999999998</v>
      </c>
    </row>
    <row r="165" spans="1:2" x14ac:dyDescent="0.35">
      <c r="A165">
        <v>1.63</v>
      </c>
      <c r="B165">
        <v>0.73099999999999998</v>
      </c>
    </row>
    <row r="166" spans="1:2" x14ac:dyDescent="0.35">
      <c r="A166">
        <v>1.64</v>
      </c>
      <c r="B166">
        <v>0.73199999999999998</v>
      </c>
    </row>
    <row r="167" spans="1:2" x14ac:dyDescent="0.35">
      <c r="A167">
        <v>1.65</v>
      </c>
      <c r="B167">
        <v>0.73399999999999999</v>
      </c>
    </row>
    <row r="168" spans="1:2" x14ac:dyDescent="0.35">
      <c r="A168">
        <v>1.66</v>
      </c>
      <c r="B168">
        <v>0.73599999999999999</v>
      </c>
    </row>
    <row r="169" spans="1:2" x14ac:dyDescent="0.35">
      <c r="A169">
        <v>1.67</v>
      </c>
      <c r="B169">
        <v>0.73699999999999999</v>
      </c>
    </row>
    <row r="170" spans="1:2" x14ac:dyDescent="0.35">
      <c r="A170">
        <v>1.68</v>
      </c>
      <c r="B170">
        <v>0.73899999999999999</v>
      </c>
    </row>
    <row r="171" spans="1:2" x14ac:dyDescent="0.35">
      <c r="A171">
        <v>1.69</v>
      </c>
      <c r="B171">
        <v>0.74</v>
      </c>
    </row>
    <row r="172" spans="1:2" x14ac:dyDescent="0.35">
      <c r="A172">
        <v>1.7</v>
      </c>
      <c r="B172">
        <v>0.74199999999999999</v>
      </c>
    </row>
    <row r="173" spans="1:2" x14ac:dyDescent="0.35">
      <c r="A173">
        <v>1.71</v>
      </c>
      <c r="B173">
        <v>0.74399999999999999</v>
      </c>
    </row>
    <row r="174" spans="1:2" x14ac:dyDescent="0.35">
      <c r="A174">
        <v>1.72</v>
      </c>
      <c r="B174">
        <v>0.745</v>
      </c>
    </row>
    <row r="175" spans="1:2" x14ac:dyDescent="0.35">
      <c r="A175">
        <v>1.73</v>
      </c>
      <c r="B175">
        <v>0.747</v>
      </c>
    </row>
    <row r="176" spans="1:2" x14ac:dyDescent="0.35">
      <c r="A176">
        <v>1.74</v>
      </c>
      <c r="B176">
        <v>0.748</v>
      </c>
    </row>
    <row r="177" spans="1:2" x14ac:dyDescent="0.35">
      <c r="A177">
        <v>1.75</v>
      </c>
      <c r="B177">
        <v>0.75</v>
      </c>
    </row>
    <row r="178" spans="1:2" x14ac:dyDescent="0.35">
      <c r="A178">
        <v>1.76</v>
      </c>
      <c r="B178">
        <v>0.752</v>
      </c>
    </row>
    <row r="179" spans="1:2" x14ac:dyDescent="0.35">
      <c r="A179">
        <v>1.77</v>
      </c>
      <c r="B179">
        <v>0.753</v>
      </c>
    </row>
    <row r="180" spans="1:2" x14ac:dyDescent="0.35">
      <c r="A180">
        <v>1.78</v>
      </c>
      <c r="B180">
        <v>0.755</v>
      </c>
    </row>
    <row r="181" spans="1:2" x14ac:dyDescent="0.35">
      <c r="A181">
        <v>1.79</v>
      </c>
      <c r="B181">
        <v>0.75600000000000001</v>
      </c>
    </row>
    <row r="182" spans="1:2" x14ac:dyDescent="0.35">
      <c r="A182">
        <v>1.8</v>
      </c>
      <c r="B182">
        <v>0.75800000000000001</v>
      </c>
    </row>
    <row r="183" spans="1:2" x14ac:dyDescent="0.35">
      <c r="A183">
        <v>1.81</v>
      </c>
      <c r="B183">
        <v>0.76</v>
      </c>
    </row>
    <row r="184" spans="1:2" x14ac:dyDescent="0.35">
      <c r="A184">
        <v>1.82</v>
      </c>
      <c r="B184">
        <v>0.76100000000000001</v>
      </c>
    </row>
    <row r="185" spans="1:2" x14ac:dyDescent="0.35">
      <c r="A185">
        <v>1.83</v>
      </c>
      <c r="B185">
        <v>0.76300000000000001</v>
      </c>
    </row>
    <row r="186" spans="1:2" x14ac:dyDescent="0.35">
      <c r="A186">
        <v>1.84</v>
      </c>
      <c r="B186">
        <v>0.76400000000000001</v>
      </c>
    </row>
    <row r="187" spans="1:2" x14ac:dyDescent="0.35">
      <c r="A187">
        <v>1.85</v>
      </c>
      <c r="B187">
        <v>0.76600000000000001</v>
      </c>
    </row>
    <row r="188" spans="1:2" x14ac:dyDescent="0.35">
      <c r="A188">
        <v>1.86</v>
      </c>
      <c r="B188">
        <v>0.76800000000000002</v>
      </c>
    </row>
    <row r="189" spans="1:2" x14ac:dyDescent="0.35">
      <c r="A189">
        <v>1.87</v>
      </c>
      <c r="B189">
        <v>0.76900000000000002</v>
      </c>
    </row>
    <row r="190" spans="1:2" x14ac:dyDescent="0.35">
      <c r="A190">
        <v>1.88</v>
      </c>
      <c r="B190">
        <v>0.77100000000000002</v>
      </c>
    </row>
    <row r="191" spans="1:2" x14ac:dyDescent="0.35">
      <c r="A191">
        <v>1.89</v>
      </c>
      <c r="B191">
        <v>0.77200000000000002</v>
      </c>
    </row>
    <row r="192" spans="1:2" x14ac:dyDescent="0.35">
      <c r="A192">
        <v>1.9</v>
      </c>
      <c r="B192">
        <v>0.77400000000000002</v>
      </c>
    </row>
    <row r="193" spans="1:2" x14ac:dyDescent="0.35">
      <c r="A193">
        <v>1.91</v>
      </c>
      <c r="B193">
        <v>0.77600000000000002</v>
      </c>
    </row>
    <row r="194" spans="1:2" x14ac:dyDescent="0.35">
      <c r="A194">
        <v>1.92</v>
      </c>
      <c r="B194">
        <v>0.77700000000000002</v>
      </c>
    </row>
    <row r="195" spans="1:2" x14ac:dyDescent="0.35">
      <c r="A195">
        <v>1.93</v>
      </c>
      <c r="B195">
        <v>0.77900000000000003</v>
      </c>
    </row>
    <row r="196" spans="1:2" x14ac:dyDescent="0.35">
      <c r="A196">
        <v>1.94</v>
      </c>
      <c r="B196">
        <v>0.78</v>
      </c>
    </row>
    <row r="197" spans="1:2" x14ac:dyDescent="0.35">
      <c r="A197">
        <v>1.95</v>
      </c>
      <c r="B197">
        <v>0.78200000000000003</v>
      </c>
    </row>
    <row r="198" spans="1:2" x14ac:dyDescent="0.35">
      <c r="A198">
        <v>1.96</v>
      </c>
      <c r="B198">
        <v>0.78400000000000003</v>
      </c>
    </row>
    <row r="199" spans="1:2" x14ac:dyDescent="0.35">
      <c r="A199">
        <v>1.97</v>
      </c>
      <c r="B199">
        <v>0.78500000000000003</v>
      </c>
    </row>
    <row r="200" spans="1:2" x14ac:dyDescent="0.35">
      <c r="A200">
        <v>1.98</v>
      </c>
      <c r="B200">
        <v>0.78700000000000003</v>
      </c>
    </row>
    <row r="201" spans="1:2" x14ac:dyDescent="0.35">
      <c r="A201">
        <v>1.99</v>
      </c>
      <c r="B201">
        <v>0.78800000000000003</v>
      </c>
    </row>
    <row r="202" spans="1:2" x14ac:dyDescent="0.35">
      <c r="A202">
        <v>2</v>
      </c>
      <c r="B202">
        <v>0.79</v>
      </c>
    </row>
    <row r="203" spans="1:2" x14ac:dyDescent="0.35">
      <c r="A203">
        <v>2.0099999999999998</v>
      </c>
      <c r="B203">
        <v>0.79100000000000004</v>
      </c>
    </row>
    <row r="204" spans="1:2" x14ac:dyDescent="0.35">
      <c r="A204">
        <v>2.02</v>
      </c>
      <c r="B204">
        <v>0.79200000000000004</v>
      </c>
    </row>
    <row r="205" spans="1:2" x14ac:dyDescent="0.35">
      <c r="A205">
        <v>2.0299999999999998</v>
      </c>
      <c r="B205">
        <v>0.79300000000000004</v>
      </c>
    </row>
    <row r="206" spans="1:2" x14ac:dyDescent="0.35">
      <c r="A206">
        <v>2.04</v>
      </c>
      <c r="B206">
        <v>0.79400000000000004</v>
      </c>
    </row>
    <row r="207" spans="1:2" x14ac:dyDescent="0.35">
      <c r="A207">
        <v>2.0499999999999998</v>
      </c>
      <c r="B207">
        <v>0.79500000000000004</v>
      </c>
    </row>
    <row r="208" spans="1:2" x14ac:dyDescent="0.35">
      <c r="A208">
        <v>2.06</v>
      </c>
      <c r="B208">
        <v>0.79600000000000004</v>
      </c>
    </row>
    <row r="209" spans="1:2" x14ac:dyDescent="0.35">
      <c r="A209">
        <v>2.0699999999999998</v>
      </c>
      <c r="B209">
        <v>0.79700000000000004</v>
      </c>
    </row>
    <row r="210" spans="1:2" x14ac:dyDescent="0.35">
      <c r="A210">
        <v>2.08</v>
      </c>
      <c r="B210">
        <v>0.79800000000000004</v>
      </c>
    </row>
    <row r="211" spans="1:2" x14ac:dyDescent="0.35">
      <c r="A211">
        <v>2.09</v>
      </c>
      <c r="B211">
        <v>0.79900000000000004</v>
      </c>
    </row>
    <row r="212" spans="1:2" x14ac:dyDescent="0.35">
      <c r="A212">
        <v>2.1</v>
      </c>
      <c r="B212">
        <v>0.8</v>
      </c>
    </row>
    <row r="213" spans="1:2" x14ac:dyDescent="0.35">
      <c r="A213">
        <v>2.11</v>
      </c>
      <c r="B213">
        <v>0.80100000000000005</v>
      </c>
    </row>
    <row r="214" spans="1:2" x14ac:dyDescent="0.35">
      <c r="A214">
        <v>2.12</v>
      </c>
      <c r="B214">
        <v>0.80200000000000005</v>
      </c>
    </row>
    <row r="215" spans="1:2" x14ac:dyDescent="0.35">
      <c r="A215">
        <v>2.13</v>
      </c>
      <c r="B215">
        <v>0.80300000000000005</v>
      </c>
    </row>
    <row r="216" spans="1:2" x14ac:dyDescent="0.35">
      <c r="A216">
        <v>2.14</v>
      </c>
      <c r="B216">
        <v>0.80400000000000005</v>
      </c>
    </row>
    <row r="217" spans="1:2" x14ac:dyDescent="0.35">
      <c r="A217">
        <v>2.15</v>
      </c>
      <c r="B217">
        <v>0.80500000000000005</v>
      </c>
    </row>
    <row r="218" spans="1:2" x14ac:dyDescent="0.35">
      <c r="A218">
        <v>2.16</v>
      </c>
      <c r="B218">
        <v>0.80600000000000005</v>
      </c>
    </row>
    <row r="219" spans="1:2" x14ac:dyDescent="0.35">
      <c r="A219">
        <v>2.17</v>
      </c>
      <c r="B219">
        <v>0.80700000000000005</v>
      </c>
    </row>
    <row r="220" spans="1:2" x14ac:dyDescent="0.35">
      <c r="A220">
        <v>2.1800000000000002</v>
      </c>
      <c r="B220">
        <v>0.80800000000000005</v>
      </c>
    </row>
    <row r="221" spans="1:2" x14ac:dyDescent="0.35">
      <c r="A221">
        <v>2.19</v>
      </c>
      <c r="B221">
        <v>0.80900000000000005</v>
      </c>
    </row>
    <row r="222" spans="1:2" x14ac:dyDescent="0.35">
      <c r="A222">
        <v>2.2000000000000002</v>
      </c>
      <c r="B222">
        <v>0.81</v>
      </c>
    </row>
    <row r="223" spans="1:2" x14ac:dyDescent="0.35">
      <c r="A223">
        <v>2.21</v>
      </c>
      <c r="B223">
        <v>0.81100000000000005</v>
      </c>
    </row>
    <row r="224" spans="1:2" x14ac:dyDescent="0.35">
      <c r="A224">
        <v>2.2200000000000002</v>
      </c>
      <c r="B224">
        <v>0.81200000000000006</v>
      </c>
    </row>
    <row r="225" spans="1:2" x14ac:dyDescent="0.35">
      <c r="A225">
        <v>2.23</v>
      </c>
      <c r="B225">
        <v>0.81299999999999994</v>
      </c>
    </row>
    <row r="226" spans="1:2" x14ac:dyDescent="0.35">
      <c r="A226">
        <v>2.2400000000000002</v>
      </c>
      <c r="B226">
        <v>0.81399999999999995</v>
      </c>
    </row>
    <row r="227" spans="1:2" x14ac:dyDescent="0.35">
      <c r="A227">
        <v>2.25</v>
      </c>
      <c r="B227">
        <v>0.81499999999999995</v>
      </c>
    </row>
    <row r="228" spans="1:2" x14ac:dyDescent="0.35">
      <c r="A228">
        <v>2.2599999999999998</v>
      </c>
      <c r="B228">
        <v>0.81599999999999995</v>
      </c>
    </row>
    <row r="229" spans="1:2" x14ac:dyDescent="0.35">
      <c r="A229">
        <v>2.27</v>
      </c>
      <c r="B229">
        <v>0.81699999999999995</v>
      </c>
    </row>
    <row r="230" spans="1:2" x14ac:dyDescent="0.35">
      <c r="A230">
        <v>2.2799999999999998</v>
      </c>
      <c r="B230">
        <v>0.81799999999999995</v>
      </c>
    </row>
    <row r="231" spans="1:2" x14ac:dyDescent="0.35">
      <c r="A231">
        <v>2.29</v>
      </c>
      <c r="B231">
        <v>0.81899999999999995</v>
      </c>
    </row>
    <row r="232" spans="1:2" x14ac:dyDescent="0.35">
      <c r="A232">
        <v>2.2999999999999998</v>
      </c>
      <c r="B232">
        <v>0.82</v>
      </c>
    </row>
    <row r="233" spans="1:2" x14ac:dyDescent="0.35">
      <c r="A233">
        <v>2.31</v>
      </c>
      <c r="B233">
        <v>0.82099999999999995</v>
      </c>
    </row>
    <row r="234" spans="1:2" x14ac:dyDescent="0.35">
      <c r="A234">
        <v>2.3199999999999998</v>
      </c>
      <c r="B234">
        <v>0.82199999999999995</v>
      </c>
    </row>
    <row r="235" spans="1:2" x14ac:dyDescent="0.35">
      <c r="A235">
        <v>2.33</v>
      </c>
      <c r="B235">
        <v>0.82299999999999995</v>
      </c>
    </row>
    <row r="236" spans="1:2" x14ac:dyDescent="0.35">
      <c r="A236">
        <v>2.34</v>
      </c>
      <c r="B236">
        <v>0.82399999999999995</v>
      </c>
    </row>
    <row r="237" spans="1:2" x14ac:dyDescent="0.35">
      <c r="A237">
        <v>2.35</v>
      </c>
      <c r="B237">
        <v>0.82499999999999996</v>
      </c>
    </row>
    <row r="238" spans="1:2" x14ac:dyDescent="0.35">
      <c r="A238">
        <v>2.36</v>
      </c>
      <c r="B238">
        <v>0.82599999999999996</v>
      </c>
    </row>
    <row r="239" spans="1:2" x14ac:dyDescent="0.35">
      <c r="A239">
        <v>2.37</v>
      </c>
      <c r="B239">
        <v>0.82699999999999996</v>
      </c>
    </row>
    <row r="240" spans="1:2" x14ac:dyDescent="0.35">
      <c r="A240">
        <v>2.38</v>
      </c>
      <c r="B240">
        <v>0.82799999999999996</v>
      </c>
    </row>
    <row r="241" spans="1:2" x14ac:dyDescent="0.35">
      <c r="A241">
        <v>2.39</v>
      </c>
      <c r="B241">
        <v>0.82899999999999996</v>
      </c>
    </row>
    <row r="242" spans="1:2" x14ac:dyDescent="0.35">
      <c r="A242">
        <v>2.4</v>
      </c>
      <c r="B242">
        <v>0.83</v>
      </c>
    </row>
    <row r="243" spans="1:2" x14ac:dyDescent="0.35">
      <c r="A243">
        <v>2.41</v>
      </c>
      <c r="B243">
        <v>0.83099999999999996</v>
      </c>
    </row>
    <row r="244" spans="1:2" x14ac:dyDescent="0.35">
      <c r="A244">
        <v>2.42</v>
      </c>
      <c r="B244">
        <v>0.83199999999999996</v>
      </c>
    </row>
    <row r="245" spans="1:2" x14ac:dyDescent="0.35">
      <c r="A245">
        <v>2.4300000000000002</v>
      </c>
      <c r="B245">
        <v>0.83299999999999996</v>
      </c>
    </row>
    <row r="246" spans="1:2" x14ac:dyDescent="0.35">
      <c r="A246">
        <v>2.44</v>
      </c>
      <c r="B246">
        <v>0.83399999999999996</v>
      </c>
    </row>
    <row r="247" spans="1:2" x14ac:dyDescent="0.35">
      <c r="A247">
        <v>2.4500000000000002</v>
      </c>
      <c r="B247">
        <v>0.83499999999999996</v>
      </c>
    </row>
    <row r="248" spans="1:2" x14ac:dyDescent="0.35">
      <c r="A248">
        <v>2.46</v>
      </c>
      <c r="B248">
        <v>0.83599999999999997</v>
      </c>
    </row>
    <row r="249" spans="1:2" x14ac:dyDescent="0.35">
      <c r="A249">
        <v>2.4700000000000002</v>
      </c>
      <c r="B249">
        <v>0.83699999999999997</v>
      </c>
    </row>
    <row r="250" spans="1:2" x14ac:dyDescent="0.35">
      <c r="A250">
        <v>2.48</v>
      </c>
      <c r="B250">
        <v>0.83799999999999997</v>
      </c>
    </row>
    <row r="251" spans="1:2" x14ac:dyDescent="0.35">
      <c r="A251">
        <v>2.4900000000000002</v>
      </c>
      <c r="B251">
        <v>0.83899999999999997</v>
      </c>
    </row>
    <row r="252" spans="1:2" x14ac:dyDescent="0.35">
      <c r="A252">
        <v>2.5</v>
      </c>
      <c r="B252">
        <v>0.84</v>
      </c>
    </row>
    <row r="253" spans="1:2" x14ac:dyDescent="0.35">
      <c r="A253">
        <v>2.5099999999999998</v>
      </c>
      <c r="B253">
        <v>0.84099999999999997</v>
      </c>
    </row>
    <row r="254" spans="1:2" x14ac:dyDescent="0.35">
      <c r="A254">
        <v>2.52</v>
      </c>
      <c r="B254">
        <v>0.84199999999999997</v>
      </c>
    </row>
    <row r="255" spans="1:2" x14ac:dyDescent="0.35">
      <c r="A255">
        <v>2.5299999999999998</v>
      </c>
      <c r="B255">
        <v>0.84299999999999997</v>
      </c>
    </row>
    <row r="256" spans="1:2" x14ac:dyDescent="0.35">
      <c r="A256">
        <v>2.54</v>
      </c>
      <c r="B256">
        <v>0.84399999999999997</v>
      </c>
    </row>
    <row r="257" spans="1:2" x14ac:dyDescent="0.35">
      <c r="A257">
        <v>2.5499999999999998</v>
      </c>
      <c r="B257">
        <v>0.84499999999999997</v>
      </c>
    </row>
    <row r="258" spans="1:2" x14ac:dyDescent="0.35">
      <c r="A258">
        <v>2.56</v>
      </c>
      <c r="B258">
        <v>0.84599999999999997</v>
      </c>
    </row>
    <row r="259" spans="1:2" x14ac:dyDescent="0.35">
      <c r="A259">
        <v>2.57</v>
      </c>
      <c r="B259">
        <v>0.84699999999999998</v>
      </c>
    </row>
    <row r="260" spans="1:2" x14ac:dyDescent="0.35">
      <c r="A260">
        <v>2.58</v>
      </c>
      <c r="B260">
        <v>0.84799999999999998</v>
      </c>
    </row>
    <row r="261" spans="1:2" x14ac:dyDescent="0.35">
      <c r="A261">
        <v>2.59</v>
      </c>
      <c r="B261">
        <v>0.84899999999999998</v>
      </c>
    </row>
    <row r="262" spans="1:2" x14ac:dyDescent="0.35">
      <c r="A262">
        <v>2.6</v>
      </c>
      <c r="B262">
        <v>0.85</v>
      </c>
    </row>
    <row r="263" spans="1:2" x14ac:dyDescent="0.35">
      <c r="A263">
        <v>2.61</v>
      </c>
      <c r="B263">
        <v>0.85099999999999998</v>
      </c>
    </row>
    <row r="264" spans="1:2" x14ac:dyDescent="0.35">
      <c r="A264">
        <v>2.62</v>
      </c>
      <c r="B264">
        <v>0.85199999999999998</v>
      </c>
    </row>
    <row r="265" spans="1:2" x14ac:dyDescent="0.35">
      <c r="A265">
        <v>2.63</v>
      </c>
      <c r="B265">
        <v>0.85299999999999998</v>
      </c>
    </row>
    <row r="266" spans="1:2" x14ac:dyDescent="0.35">
      <c r="A266">
        <v>2.64</v>
      </c>
      <c r="B266">
        <v>0.85399999999999998</v>
      </c>
    </row>
    <row r="267" spans="1:2" x14ac:dyDescent="0.35">
      <c r="A267">
        <v>2.65</v>
      </c>
      <c r="B267">
        <v>0.85499999999999998</v>
      </c>
    </row>
    <row r="268" spans="1:2" x14ac:dyDescent="0.35">
      <c r="A268">
        <v>2.66</v>
      </c>
      <c r="B268">
        <v>0.85599999999999998</v>
      </c>
    </row>
    <row r="269" spans="1:2" x14ac:dyDescent="0.35">
      <c r="A269">
        <v>2.67</v>
      </c>
      <c r="B269">
        <v>0.85699999999999998</v>
      </c>
    </row>
    <row r="270" spans="1:2" x14ac:dyDescent="0.35">
      <c r="A270">
        <v>2.68</v>
      </c>
      <c r="B270">
        <v>0.85799999999999998</v>
      </c>
    </row>
    <row r="271" spans="1:2" x14ac:dyDescent="0.35">
      <c r="A271">
        <v>2.69</v>
      </c>
      <c r="B271">
        <v>0.85899999999999999</v>
      </c>
    </row>
    <row r="272" spans="1:2" x14ac:dyDescent="0.35">
      <c r="A272">
        <v>2.7</v>
      </c>
      <c r="B272">
        <v>0.86</v>
      </c>
    </row>
    <row r="273" spans="1:2" x14ac:dyDescent="0.35">
      <c r="A273">
        <v>2.71</v>
      </c>
      <c r="B273">
        <v>0.86099999999999999</v>
      </c>
    </row>
    <row r="274" spans="1:2" x14ac:dyDescent="0.35">
      <c r="A274">
        <v>2.72</v>
      </c>
      <c r="B274">
        <v>0.86199999999999999</v>
      </c>
    </row>
    <row r="275" spans="1:2" x14ac:dyDescent="0.35">
      <c r="A275">
        <v>2.73</v>
      </c>
      <c r="B275">
        <v>0.86299999999999999</v>
      </c>
    </row>
    <row r="276" spans="1:2" x14ac:dyDescent="0.35">
      <c r="A276">
        <v>2.74</v>
      </c>
      <c r="B276">
        <v>0.86399999999999999</v>
      </c>
    </row>
    <row r="277" spans="1:2" x14ac:dyDescent="0.35">
      <c r="A277">
        <v>2.75</v>
      </c>
      <c r="B277">
        <v>0.86499999999999999</v>
      </c>
    </row>
    <row r="278" spans="1:2" x14ac:dyDescent="0.35">
      <c r="A278">
        <v>2.76</v>
      </c>
      <c r="B278">
        <v>0.86599999999999999</v>
      </c>
    </row>
    <row r="279" spans="1:2" x14ac:dyDescent="0.35">
      <c r="A279">
        <v>2.77</v>
      </c>
      <c r="B279">
        <v>0.86699999999999999</v>
      </c>
    </row>
    <row r="280" spans="1:2" x14ac:dyDescent="0.35">
      <c r="A280">
        <v>2.78</v>
      </c>
      <c r="B280">
        <v>0.86799999999999999</v>
      </c>
    </row>
    <row r="281" spans="1:2" x14ac:dyDescent="0.35">
      <c r="A281">
        <v>2.79</v>
      </c>
      <c r="B281">
        <v>0.86899999999999999</v>
      </c>
    </row>
    <row r="282" spans="1:2" x14ac:dyDescent="0.35">
      <c r="A282">
        <v>2.8</v>
      </c>
      <c r="B282">
        <v>0.87</v>
      </c>
    </row>
    <row r="283" spans="1:2" x14ac:dyDescent="0.35">
      <c r="A283">
        <v>2.81</v>
      </c>
      <c r="B283">
        <v>0.871</v>
      </c>
    </row>
    <row r="284" spans="1:2" x14ac:dyDescent="0.35">
      <c r="A284">
        <v>2.82</v>
      </c>
      <c r="B284">
        <v>0.872</v>
      </c>
    </row>
    <row r="285" spans="1:2" x14ac:dyDescent="0.35">
      <c r="A285">
        <v>2.83</v>
      </c>
      <c r="B285">
        <v>0.873</v>
      </c>
    </row>
    <row r="286" spans="1:2" x14ac:dyDescent="0.35">
      <c r="A286">
        <v>2.84</v>
      </c>
      <c r="B286">
        <v>0.874</v>
      </c>
    </row>
    <row r="287" spans="1:2" x14ac:dyDescent="0.35">
      <c r="A287">
        <v>2.85</v>
      </c>
      <c r="B287">
        <v>0.875</v>
      </c>
    </row>
    <row r="288" spans="1:2" x14ac:dyDescent="0.35">
      <c r="A288">
        <v>2.86</v>
      </c>
      <c r="B288">
        <v>0.876</v>
      </c>
    </row>
    <row r="289" spans="1:2" x14ac:dyDescent="0.35">
      <c r="A289">
        <v>2.87</v>
      </c>
      <c r="B289">
        <v>0.877</v>
      </c>
    </row>
    <row r="290" spans="1:2" x14ac:dyDescent="0.35">
      <c r="A290">
        <v>2.88</v>
      </c>
      <c r="B290">
        <v>0.878</v>
      </c>
    </row>
    <row r="291" spans="1:2" x14ac:dyDescent="0.35">
      <c r="A291">
        <v>2.89</v>
      </c>
      <c r="B291">
        <v>0.879</v>
      </c>
    </row>
    <row r="292" spans="1:2" x14ac:dyDescent="0.35">
      <c r="A292">
        <v>2.9</v>
      </c>
      <c r="B292">
        <v>0.88</v>
      </c>
    </row>
    <row r="293" spans="1:2" x14ac:dyDescent="0.35">
      <c r="A293">
        <v>2.91</v>
      </c>
      <c r="B293">
        <v>0.88100000000000001</v>
      </c>
    </row>
    <row r="294" spans="1:2" x14ac:dyDescent="0.35">
      <c r="A294">
        <v>2.92</v>
      </c>
      <c r="B294">
        <v>0.88200000000000001</v>
      </c>
    </row>
    <row r="295" spans="1:2" x14ac:dyDescent="0.35">
      <c r="A295">
        <v>2.93</v>
      </c>
      <c r="B295">
        <v>0.88300000000000001</v>
      </c>
    </row>
    <row r="296" spans="1:2" x14ac:dyDescent="0.35">
      <c r="A296">
        <v>2.94</v>
      </c>
      <c r="B296">
        <v>0.88400000000000001</v>
      </c>
    </row>
    <row r="297" spans="1:2" x14ac:dyDescent="0.35">
      <c r="A297">
        <v>2.95</v>
      </c>
      <c r="B297">
        <v>0.88500000000000001</v>
      </c>
    </row>
    <row r="298" spans="1:2" x14ac:dyDescent="0.35">
      <c r="A298">
        <v>2.96</v>
      </c>
      <c r="B298">
        <v>0.88600000000000001</v>
      </c>
    </row>
    <row r="299" spans="1:2" x14ac:dyDescent="0.35">
      <c r="A299">
        <v>2.97</v>
      </c>
      <c r="B299">
        <v>0.88700000000000001</v>
      </c>
    </row>
    <row r="300" spans="1:2" x14ac:dyDescent="0.35">
      <c r="A300">
        <v>2.98</v>
      </c>
      <c r="B300">
        <v>0.88800000000000001</v>
      </c>
    </row>
    <row r="301" spans="1:2" x14ac:dyDescent="0.35">
      <c r="A301">
        <v>2.99</v>
      </c>
      <c r="B301">
        <v>0.88900000000000001</v>
      </c>
    </row>
    <row r="302" spans="1:2" x14ac:dyDescent="0.35">
      <c r="A302">
        <v>3</v>
      </c>
      <c r="B302">
        <v>0.89</v>
      </c>
    </row>
    <row r="303" spans="1:2" x14ac:dyDescent="0.35">
      <c r="A303">
        <v>3.01</v>
      </c>
      <c r="B303">
        <v>0.89100000000000001</v>
      </c>
    </row>
    <row r="304" spans="1:2" x14ac:dyDescent="0.35">
      <c r="A304">
        <v>3.02</v>
      </c>
      <c r="B304">
        <v>0.89200000000000002</v>
      </c>
    </row>
    <row r="305" spans="1:2" x14ac:dyDescent="0.35">
      <c r="A305">
        <v>3.03</v>
      </c>
      <c r="B305">
        <v>0.89200000000000002</v>
      </c>
    </row>
    <row r="306" spans="1:2" x14ac:dyDescent="0.35">
      <c r="A306">
        <v>3.04</v>
      </c>
      <c r="B306">
        <v>0.89300000000000002</v>
      </c>
    </row>
    <row r="307" spans="1:2" x14ac:dyDescent="0.35">
      <c r="A307">
        <v>3.05</v>
      </c>
      <c r="B307">
        <v>0.89400000000000002</v>
      </c>
    </row>
    <row r="308" spans="1:2" x14ac:dyDescent="0.35">
      <c r="A308">
        <v>3.06</v>
      </c>
      <c r="B308">
        <v>0.89500000000000002</v>
      </c>
    </row>
    <row r="309" spans="1:2" x14ac:dyDescent="0.35">
      <c r="A309">
        <v>3.07</v>
      </c>
      <c r="B309">
        <v>0.89600000000000002</v>
      </c>
    </row>
    <row r="310" spans="1:2" x14ac:dyDescent="0.35">
      <c r="A310">
        <v>3.08</v>
      </c>
      <c r="B310">
        <v>0.89600000000000002</v>
      </c>
    </row>
    <row r="311" spans="1:2" x14ac:dyDescent="0.35">
      <c r="A311">
        <v>3.09</v>
      </c>
      <c r="B311">
        <v>0.89700000000000002</v>
      </c>
    </row>
    <row r="312" spans="1:2" x14ac:dyDescent="0.35">
      <c r="A312">
        <v>3.1</v>
      </c>
      <c r="B312">
        <v>0.89800000000000002</v>
      </c>
    </row>
    <row r="313" spans="1:2" x14ac:dyDescent="0.35">
      <c r="A313">
        <v>3.11</v>
      </c>
      <c r="B313">
        <v>0.89900000000000002</v>
      </c>
    </row>
    <row r="314" spans="1:2" x14ac:dyDescent="0.35">
      <c r="A314">
        <v>3.12</v>
      </c>
      <c r="B314">
        <v>0.9</v>
      </c>
    </row>
    <row r="315" spans="1:2" x14ac:dyDescent="0.35">
      <c r="A315">
        <v>3.13</v>
      </c>
      <c r="B315">
        <v>0.9</v>
      </c>
    </row>
    <row r="316" spans="1:2" x14ac:dyDescent="0.35">
      <c r="A316">
        <v>3.14</v>
      </c>
      <c r="B316">
        <v>0.90100000000000002</v>
      </c>
    </row>
    <row r="317" spans="1:2" x14ac:dyDescent="0.35">
      <c r="A317">
        <v>3.15</v>
      </c>
      <c r="B317">
        <v>0.90200000000000002</v>
      </c>
    </row>
    <row r="318" spans="1:2" x14ac:dyDescent="0.35">
      <c r="A318">
        <v>3.16</v>
      </c>
      <c r="B318">
        <v>0.90300000000000002</v>
      </c>
    </row>
    <row r="319" spans="1:2" x14ac:dyDescent="0.35">
      <c r="A319">
        <v>3.17</v>
      </c>
      <c r="B319">
        <v>0.90400000000000003</v>
      </c>
    </row>
    <row r="320" spans="1:2" x14ac:dyDescent="0.35">
      <c r="A320">
        <v>3.18</v>
      </c>
      <c r="B320">
        <v>0.90400000000000003</v>
      </c>
    </row>
    <row r="321" spans="1:2" x14ac:dyDescent="0.35">
      <c r="A321">
        <v>3.19</v>
      </c>
      <c r="B321">
        <v>0.90500000000000003</v>
      </c>
    </row>
    <row r="322" spans="1:2" x14ac:dyDescent="0.35">
      <c r="A322">
        <v>3.2</v>
      </c>
      <c r="B322">
        <v>0.90600000000000003</v>
      </c>
    </row>
    <row r="323" spans="1:2" x14ac:dyDescent="0.35">
      <c r="A323">
        <v>3.21</v>
      </c>
      <c r="B323">
        <v>0.90700000000000003</v>
      </c>
    </row>
    <row r="324" spans="1:2" x14ac:dyDescent="0.35">
      <c r="A324">
        <v>3.22</v>
      </c>
      <c r="B324">
        <v>0.90800000000000003</v>
      </c>
    </row>
    <row r="325" spans="1:2" x14ac:dyDescent="0.35">
      <c r="A325">
        <v>3.23</v>
      </c>
      <c r="B325">
        <v>0.90800000000000003</v>
      </c>
    </row>
    <row r="326" spans="1:2" x14ac:dyDescent="0.35">
      <c r="A326">
        <v>3.24</v>
      </c>
      <c r="B326">
        <v>0.90900000000000003</v>
      </c>
    </row>
    <row r="327" spans="1:2" x14ac:dyDescent="0.35">
      <c r="A327">
        <v>3.25</v>
      </c>
      <c r="B327">
        <v>0.91</v>
      </c>
    </row>
    <row r="328" spans="1:2" x14ac:dyDescent="0.35">
      <c r="A328">
        <v>3.26</v>
      </c>
      <c r="B328">
        <v>0.91100000000000003</v>
      </c>
    </row>
    <row r="329" spans="1:2" x14ac:dyDescent="0.35">
      <c r="A329">
        <v>3.27</v>
      </c>
      <c r="B329">
        <v>0.91200000000000003</v>
      </c>
    </row>
    <row r="330" spans="1:2" x14ac:dyDescent="0.35">
      <c r="A330">
        <v>3.28</v>
      </c>
      <c r="B330">
        <v>0.91200000000000003</v>
      </c>
    </row>
    <row r="331" spans="1:2" x14ac:dyDescent="0.35">
      <c r="A331">
        <v>3.29</v>
      </c>
      <c r="B331">
        <v>0.91300000000000003</v>
      </c>
    </row>
    <row r="332" spans="1:2" x14ac:dyDescent="0.35">
      <c r="A332">
        <v>3.3</v>
      </c>
      <c r="B332">
        <v>0.91400000000000003</v>
      </c>
    </row>
    <row r="333" spans="1:2" x14ac:dyDescent="0.35">
      <c r="A333">
        <v>3.31</v>
      </c>
      <c r="B333">
        <v>0.91500000000000004</v>
      </c>
    </row>
    <row r="334" spans="1:2" x14ac:dyDescent="0.35">
      <c r="A334">
        <v>3.32</v>
      </c>
      <c r="B334">
        <v>0.91600000000000004</v>
      </c>
    </row>
    <row r="335" spans="1:2" x14ac:dyDescent="0.35">
      <c r="A335">
        <v>3.33</v>
      </c>
      <c r="B335">
        <v>0.91600000000000004</v>
      </c>
    </row>
    <row r="336" spans="1:2" x14ac:dyDescent="0.35">
      <c r="A336">
        <v>3.34</v>
      </c>
      <c r="B336">
        <v>0.91700000000000004</v>
      </c>
    </row>
    <row r="337" spans="1:2" x14ac:dyDescent="0.35">
      <c r="A337">
        <v>3.35</v>
      </c>
      <c r="B337">
        <v>0.91800000000000004</v>
      </c>
    </row>
    <row r="338" spans="1:2" x14ac:dyDescent="0.35">
      <c r="A338">
        <v>3.36</v>
      </c>
      <c r="B338">
        <v>0.91900000000000004</v>
      </c>
    </row>
    <row r="339" spans="1:2" x14ac:dyDescent="0.35">
      <c r="A339">
        <v>3.37</v>
      </c>
      <c r="B339">
        <v>0.92</v>
      </c>
    </row>
    <row r="340" spans="1:2" x14ac:dyDescent="0.35">
      <c r="A340">
        <v>3.38</v>
      </c>
      <c r="B340">
        <v>0.92</v>
      </c>
    </row>
    <row r="341" spans="1:2" x14ac:dyDescent="0.35">
      <c r="A341">
        <v>3.39</v>
      </c>
      <c r="B341">
        <v>0.92100000000000004</v>
      </c>
    </row>
    <row r="342" spans="1:2" x14ac:dyDescent="0.35">
      <c r="A342">
        <v>3.4</v>
      </c>
      <c r="B342">
        <v>0.92200000000000004</v>
      </c>
    </row>
    <row r="343" spans="1:2" x14ac:dyDescent="0.35">
      <c r="A343">
        <v>3.41</v>
      </c>
      <c r="B343">
        <v>0.92300000000000004</v>
      </c>
    </row>
    <row r="344" spans="1:2" x14ac:dyDescent="0.35">
      <c r="A344">
        <v>3.42</v>
      </c>
      <c r="B344">
        <v>0.92400000000000004</v>
      </c>
    </row>
    <row r="345" spans="1:2" x14ac:dyDescent="0.35">
      <c r="A345">
        <v>3.43</v>
      </c>
      <c r="B345">
        <v>0.92400000000000004</v>
      </c>
    </row>
    <row r="346" spans="1:2" x14ac:dyDescent="0.35">
      <c r="A346">
        <v>3.44</v>
      </c>
      <c r="B346">
        <v>0.92500000000000004</v>
      </c>
    </row>
    <row r="347" spans="1:2" x14ac:dyDescent="0.35">
      <c r="A347">
        <v>3.45</v>
      </c>
      <c r="B347">
        <v>0.92600000000000005</v>
      </c>
    </row>
    <row r="348" spans="1:2" x14ac:dyDescent="0.35">
      <c r="A348">
        <v>3.46</v>
      </c>
      <c r="B348">
        <v>0.92700000000000005</v>
      </c>
    </row>
    <row r="349" spans="1:2" x14ac:dyDescent="0.35">
      <c r="A349">
        <v>3.47</v>
      </c>
      <c r="B349">
        <v>0.92800000000000005</v>
      </c>
    </row>
    <row r="350" spans="1:2" x14ac:dyDescent="0.35">
      <c r="A350">
        <v>3.48</v>
      </c>
      <c r="B350">
        <v>0.92800000000000005</v>
      </c>
    </row>
    <row r="351" spans="1:2" x14ac:dyDescent="0.35">
      <c r="A351">
        <v>3.49</v>
      </c>
      <c r="B351">
        <v>0.92900000000000005</v>
      </c>
    </row>
    <row r="352" spans="1:2" x14ac:dyDescent="0.35">
      <c r="A352">
        <v>3.5</v>
      </c>
      <c r="B352">
        <v>0.93</v>
      </c>
    </row>
    <row r="353" spans="1:2" x14ac:dyDescent="0.35">
      <c r="A353">
        <v>3.51</v>
      </c>
      <c r="B353">
        <v>0.93100000000000005</v>
      </c>
    </row>
    <row r="354" spans="1:2" x14ac:dyDescent="0.35">
      <c r="A354">
        <v>3.52</v>
      </c>
      <c r="B354">
        <v>0.93200000000000005</v>
      </c>
    </row>
    <row r="355" spans="1:2" x14ac:dyDescent="0.35">
      <c r="A355">
        <v>3.53</v>
      </c>
      <c r="B355">
        <v>0.93200000000000005</v>
      </c>
    </row>
    <row r="356" spans="1:2" x14ac:dyDescent="0.35">
      <c r="A356">
        <v>3.54</v>
      </c>
      <c r="B356">
        <v>0.93300000000000005</v>
      </c>
    </row>
    <row r="357" spans="1:2" x14ac:dyDescent="0.35">
      <c r="A357">
        <v>3.55</v>
      </c>
      <c r="B357">
        <v>0.93400000000000005</v>
      </c>
    </row>
    <row r="358" spans="1:2" x14ac:dyDescent="0.35">
      <c r="A358">
        <v>3.56</v>
      </c>
      <c r="B358">
        <v>0.93500000000000005</v>
      </c>
    </row>
    <row r="359" spans="1:2" x14ac:dyDescent="0.35">
      <c r="A359">
        <v>3.57</v>
      </c>
      <c r="B359">
        <v>0.93600000000000005</v>
      </c>
    </row>
    <row r="360" spans="1:2" x14ac:dyDescent="0.35">
      <c r="A360">
        <v>3.58</v>
      </c>
      <c r="B360">
        <v>0.93600000000000005</v>
      </c>
    </row>
    <row r="361" spans="1:2" x14ac:dyDescent="0.35">
      <c r="A361">
        <v>3.59</v>
      </c>
      <c r="B361">
        <v>0.93700000000000006</v>
      </c>
    </row>
    <row r="362" spans="1:2" x14ac:dyDescent="0.35">
      <c r="A362">
        <v>3.6</v>
      </c>
      <c r="B362">
        <v>0.93799999999999994</v>
      </c>
    </row>
    <row r="363" spans="1:2" x14ac:dyDescent="0.35">
      <c r="A363">
        <v>3.61</v>
      </c>
      <c r="B363">
        <v>0.93899999999999995</v>
      </c>
    </row>
    <row r="364" spans="1:2" x14ac:dyDescent="0.35">
      <c r="A364">
        <v>3.62</v>
      </c>
      <c r="B364">
        <v>0.94</v>
      </c>
    </row>
    <row r="365" spans="1:2" x14ac:dyDescent="0.35">
      <c r="A365">
        <v>3.63</v>
      </c>
      <c r="B365">
        <v>0.94</v>
      </c>
    </row>
    <row r="366" spans="1:2" x14ac:dyDescent="0.35">
      <c r="A366">
        <v>3.64</v>
      </c>
      <c r="B366">
        <v>0.94099999999999995</v>
      </c>
    </row>
    <row r="367" spans="1:2" x14ac:dyDescent="0.35">
      <c r="A367">
        <v>3.65</v>
      </c>
      <c r="B367">
        <v>0.94199999999999995</v>
      </c>
    </row>
    <row r="368" spans="1:2" x14ac:dyDescent="0.35">
      <c r="A368">
        <v>3.66</v>
      </c>
      <c r="B368">
        <v>0.94299999999999995</v>
      </c>
    </row>
    <row r="369" spans="1:2" x14ac:dyDescent="0.35">
      <c r="A369">
        <v>3.67</v>
      </c>
      <c r="B369">
        <v>0.94399999999999995</v>
      </c>
    </row>
    <row r="370" spans="1:2" x14ac:dyDescent="0.35">
      <c r="A370">
        <v>3.68</v>
      </c>
      <c r="B370">
        <v>0.94399999999999995</v>
      </c>
    </row>
    <row r="371" spans="1:2" x14ac:dyDescent="0.35">
      <c r="A371">
        <v>3.69</v>
      </c>
      <c r="B371">
        <v>0.94499999999999995</v>
      </c>
    </row>
    <row r="372" spans="1:2" x14ac:dyDescent="0.35">
      <c r="A372">
        <v>3.7</v>
      </c>
      <c r="B372">
        <v>0.94599999999999995</v>
      </c>
    </row>
    <row r="373" spans="1:2" x14ac:dyDescent="0.35">
      <c r="A373">
        <v>3.71</v>
      </c>
      <c r="B373">
        <v>0.94699999999999995</v>
      </c>
    </row>
    <row r="374" spans="1:2" x14ac:dyDescent="0.35">
      <c r="A374">
        <v>3.72</v>
      </c>
      <c r="B374">
        <v>0.94799999999999995</v>
      </c>
    </row>
    <row r="375" spans="1:2" x14ac:dyDescent="0.35">
      <c r="A375">
        <v>3.73</v>
      </c>
      <c r="B375">
        <v>0.94799999999999995</v>
      </c>
    </row>
    <row r="376" spans="1:2" x14ac:dyDescent="0.35">
      <c r="A376">
        <v>3.74</v>
      </c>
      <c r="B376">
        <v>0.94899999999999995</v>
      </c>
    </row>
    <row r="377" spans="1:2" x14ac:dyDescent="0.35">
      <c r="A377">
        <v>3.75</v>
      </c>
      <c r="B377">
        <v>0.95</v>
      </c>
    </row>
    <row r="378" spans="1:2" x14ac:dyDescent="0.35">
      <c r="A378">
        <v>3.76</v>
      </c>
      <c r="B378">
        <v>0.95099999999999996</v>
      </c>
    </row>
    <row r="379" spans="1:2" x14ac:dyDescent="0.35">
      <c r="A379">
        <v>3.77</v>
      </c>
      <c r="B379">
        <v>0.95199999999999996</v>
      </c>
    </row>
    <row r="380" spans="1:2" x14ac:dyDescent="0.35">
      <c r="A380">
        <v>3.78</v>
      </c>
      <c r="B380">
        <v>0.95199999999999996</v>
      </c>
    </row>
    <row r="381" spans="1:2" x14ac:dyDescent="0.35">
      <c r="A381">
        <v>3.79</v>
      </c>
      <c r="B381">
        <v>0.95299999999999996</v>
      </c>
    </row>
    <row r="382" spans="1:2" x14ac:dyDescent="0.35">
      <c r="A382">
        <v>3.8</v>
      </c>
      <c r="B382">
        <v>0.95399999999999996</v>
      </c>
    </row>
    <row r="383" spans="1:2" x14ac:dyDescent="0.35">
      <c r="A383">
        <v>3.81</v>
      </c>
      <c r="B383">
        <v>0.95499999999999996</v>
      </c>
    </row>
    <row r="384" spans="1:2" x14ac:dyDescent="0.35">
      <c r="A384">
        <v>3.82</v>
      </c>
      <c r="B384">
        <v>0.95599999999999996</v>
      </c>
    </row>
    <row r="385" spans="1:2" x14ac:dyDescent="0.35">
      <c r="A385">
        <v>3.83</v>
      </c>
      <c r="B385">
        <v>0.95599999999999996</v>
      </c>
    </row>
    <row r="386" spans="1:2" x14ac:dyDescent="0.35">
      <c r="A386">
        <v>3.84</v>
      </c>
      <c r="B386">
        <v>0.95699999999999996</v>
      </c>
    </row>
    <row r="387" spans="1:2" x14ac:dyDescent="0.35">
      <c r="A387">
        <v>3.85</v>
      </c>
      <c r="B387">
        <v>0.95799999999999996</v>
      </c>
    </row>
    <row r="388" spans="1:2" x14ac:dyDescent="0.35">
      <c r="A388">
        <v>3.86</v>
      </c>
      <c r="B388">
        <v>0.95899999999999996</v>
      </c>
    </row>
    <row r="389" spans="1:2" x14ac:dyDescent="0.35">
      <c r="A389">
        <v>3.87</v>
      </c>
      <c r="B389">
        <v>0.96</v>
      </c>
    </row>
    <row r="390" spans="1:2" x14ac:dyDescent="0.35">
      <c r="A390">
        <v>3.88</v>
      </c>
      <c r="B390">
        <v>0.96</v>
      </c>
    </row>
    <row r="391" spans="1:2" x14ac:dyDescent="0.35">
      <c r="A391">
        <v>3.89</v>
      </c>
      <c r="B391">
        <v>0.96099999999999997</v>
      </c>
    </row>
    <row r="392" spans="1:2" x14ac:dyDescent="0.35">
      <c r="A392">
        <v>3.9</v>
      </c>
      <c r="B392">
        <v>0.96199999999999997</v>
      </c>
    </row>
    <row r="393" spans="1:2" x14ac:dyDescent="0.35">
      <c r="A393">
        <v>3.91</v>
      </c>
      <c r="B393">
        <v>0.96299999999999997</v>
      </c>
    </row>
    <row r="394" spans="1:2" x14ac:dyDescent="0.35">
      <c r="A394">
        <v>3.92</v>
      </c>
      <c r="B394">
        <v>0.96399999999999997</v>
      </c>
    </row>
    <row r="395" spans="1:2" x14ac:dyDescent="0.35">
      <c r="A395">
        <v>3.93</v>
      </c>
      <c r="B395">
        <v>0.96399999999999997</v>
      </c>
    </row>
    <row r="396" spans="1:2" x14ac:dyDescent="0.35">
      <c r="A396">
        <v>3.94</v>
      </c>
      <c r="B396">
        <v>0.96499999999999997</v>
      </c>
    </row>
    <row r="397" spans="1:2" x14ac:dyDescent="0.35">
      <c r="A397">
        <v>3.95</v>
      </c>
      <c r="B397">
        <v>0.96599999999999997</v>
      </c>
    </row>
    <row r="398" spans="1:2" x14ac:dyDescent="0.35">
      <c r="A398">
        <v>3.96</v>
      </c>
      <c r="B398">
        <v>0.96699999999999997</v>
      </c>
    </row>
    <row r="399" spans="1:2" x14ac:dyDescent="0.35">
      <c r="A399">
        <v>3.97</v>
      </c>
      <c r="B399">
        <v>0.96799999999999997</v>
      </c>
    </row>
    <row r="400" spans="1:2" x14ac:dyDescent="0.35">
      <c r="A400">
        <v>3.98</v>
      </c>
      <c r="B400">
        <v>0.96799999999999997</v>
      </c>
    </row>
    <row r="401" spans="1:2" x14ac:dyDescent="0.35">
      <c r="A401">
        <v>3.99</v>
      </c>
      <c r="B401">
        <v>0.96899999999999997</v>
      </c>
    </row>
    <row r="402" spans="1:2" x14ac:dyDescent="0.35">
      <c r="A402">
        <v>4</v>
      </c>
      <c r="B402">
        <v>0.97</v>
      </c>
    </row>
    <row r="403" spans="1:2" x14ac:dyDescent="0.35">
      <c r="A403">
        <v>4.01</v>
      </c>
      <c r="B403">
        <v>0.97</v>
      </c>
    </row>
    <row r="404" spans="1:2" x14ac:dyDescent="0.35">
      <c r="A404">
        <v>4.0199999999999996</v>
      </c>
      <c r="B404">
        <v>0.97099999999999997</v>
      </c>
    </row>
    <row r="405" spans="1:2" x14ac:dyDescent="0.35">
      <c r="A405">
        <v>4.03</v>
      </c>
      <c r="B405">
        <v>0.97099999999999997</v>
      </c>
    </row>
    <row r="406" spans="1:2" x14ac:dyDescent="0.35">
      <c r="A406">
        <v>4.04</v>
      </c>
      <c r="B406">
        <v>0.97099999999999997</v>
      </c>
    </row>
    <row r="407" spans="1:2" x14ac:dyDescent="0.35">
      <c r="A407">
        <v>4.05</v>
      </c>
      <c r="B407">
        <v>0.97199999999999998</v>
      </c>
    </row>
    <row r="408" spans="1:2" x14ac:dyDescent="0.35">
      <c r="A408">
        <v>4.0599999999999996</v>
      </c>
      <c r="B408">
        <v>0.97199999999999998</v>
      </c>
    </row>
    <row r="409" spans="1:2" x14ac:dyDescent="0.35">
      <c r="A409">
        <v>4.07</v>
      </c>
      <c r="B409">
        <v>0.97199999999999998</v>
      </c>
    </row>
    <row r="410" spans="1:2" x14ac:dyDescent="0.35">
      <c r="A410">
        <v>4.08</v>
      </c>
      <c r="B410">
        <v>0.97199999999999998</v>
      </c>
    </row>
    <row r="411" spans="1:2" x14ac:dyDescent="0.35">
      <c r="A411">
        <v>4.09</v>
      </c>
      <c r="B411">
        <v>0.97299999999999998</v>
      </c>
    </row>
    <row r="412" spans="1:2" x14ac:dyDescent="0.35">
      <c r="A412">
        <v>4.0999999999999996</v>
      </c>
      <c r="B412">
        <v>0.97299999999999998</v>
      </c>
    </row>
    <row r="413" spans="1:2" x14ac:dyDescent="0.35">
      <c r="A413">
        <v>4.1100000000000003</v>
      </c>
      <c r="B413">
        <v>0.97299999999999998</v>
      </c>
    </row>
    <row r="414" spans="1:2" x14ac:dyDescent="0.35">
      <c r="A414">
        <v>4.12</v>
      </c>
      <c r="B414">
        <v>0.97399999999999998</v>
      </c>
    </row>
    <row r="415" spans="1:2" x14ac:dyDescent="0.35">
      <c r="A415">
        <v>4.13</v>
      </c>
      <c r="B415">
        <v>0.97399999999999998</v>
      </c>
    </row>
    <row r="416" spans="1:2" x14ac:dyDescent="0.35">
      <c r="A416">
        <v>4.1399999999999997</v>
      </c>
      <c r="B416">
        <v>0.97399999999999998</v>
      </c>
    </row>
    <row r="417" spans="1:2" x14ac:dyDescent="0.35">
      <c r="A417">
        <v>4.1500000000000004</v>
      </c>
      <c r="B417">
        <v>0.97499999999999998</v>
      </c>
    </row>
    <row r="418" spans="1:2" x14ac:dyDescent="0.35">
      <c r="A418">
        <v>4.16</v>
      </c>
      <c r="B418">
        <v>0.97499999999999998</v>
      </c>
    </row>
    <row r="419" spans="1:2" x14ac:dyDescent="0.35">
      <c r="A419">
        <v>4.17</v>
      </c>
      <c r="B419">
        <v>0.97499999999999998</v>
      </c>
    </row>
    <row r="420" spans="1:2" x14ac:dyDescent="0.35">
      <c r="A420">
        <v>4.18</v>
      </c>
      <c r="B420">
        <v>0.97499999999999998</v>
      </c>
    </row>
    <row r="421" spans="1:2" x14ac:dyDescent="0.35">
      <c r="A421">
        <v>4.1900000000000004</v>
      </c>
      <c r="B421">
        <v>0.97599999999999998</v>
      </c>
    </row>
    <row r="422" spans="1:2" x14ac:dyDescent="0.35">
      <c r="A422">
        <v>4.2</v>
      </c>
      <c r="B422">
        <v>0.97599999999999998</v>
      </c>
    </row>
    <row r="423" spans="1:2" x14ac:dyDescent="0.35">
      <c r="A423">
        <v>4.21</v>
      </c>
      <c r="B423">
        <v>0.97599999999999998</v>
      </c>
    </row>
    <row r="424" spans="1:2" x14ac:dyDescent="0.35">
      <c r="A424">
        <v>4.22</v>
      </c>
      <c r="B424">
        <v>0.97699999999999998</v>
      </c>
    </row>
    <row r="425" spans="1:2" x14ac:dyDescent="0.35">
      <c r="A425">
        <v>4.2300000000000004</v>
      </c>
      <c r="B425">
        <v>0.97699999999999998</v>
      </c>
    </row>
    <row r="426" spans="1:2" x14ac:dyDescent="0.35">
      <c r="A426">
        <v>4.24</v>
      </c>
      <c r="B426">
        <v>0.97699999999999998</v>
      </c>
    </row>
    <row r="427" spans="1:2" x14ac:dyDescent="0.35">
      <c r="A427">
        <v>4.25</v>
      </c>
      <c r="B427">
        <v>0.97799999999999998</v>
      </c>
    </row>
    <row r="428" spans="1:2" x14ac:dyDescent="0.35">
      <c r="A428">
        <v>4.26</v>
      </c>
      <c r="B428">
        <v>0.97799999999999998</v>
      </c>
    </row>
    <row r="429" spans="1:2" x14ac:dyDescent="0.35">
      <c r="A429">
        <v>4.2699999999999996</v>
      </c>
      <c r="B429">
        <v>0.97799999999999998</v>
      </c>
    </row>
    <row r="430" spans="1:2" x14ac:dyDescent="0.35">
      <c r="A430">
        <v>4.28</v>
      </c>
      <c r="B430">
        <v>0.97799999999999998</v>
      </c>
    </row>
    <row r="431" spans="1:2" x14ac:dyDescent="0.35">
      <c r="A431">
        <v>4.29</v>
      </c>
      <c r="B431">
        <v>0.97899999999999998</v>
      </c>
    </row>
    <row r="432" spans="1:2" x14ac:dyDescent="0.35">
      <c r="A432">
        <v>4.3</v>
      </c>
      <c r="B432">
        <v>0.97899999999999998</v>
      </c>
    </row>
    <row r="433" spans="1:2" x14ac:dyDescent="0.35">
      <c r="A433">
        <v>4.3099999999999996</v>
      </c>
      <c r="B433">
        <v>0.97899999999999998</v>
      </c>
    </row>
    <row r="434" spans="1:2" x14ac:dyDescent="0.35">
      <c r="A434">
        <v>4.32</v>
      </c>
      <c r="B434">
        <v>0.98</v>
      </c>
    </row>
    <row r="435" spans="1:2" x14ac:dyDescent="0.35">
      <c r="A435">
        <v>4.33</v>
      </c>
      <c r="B435">
        <v>0.98</v>
      </c>
    </row>
    <row r="436" spans="1:2" x14ac:dyDescent="0.35">
      <c r="A436">
        <v>4.34</v>
      </c>
      <c r="B436">
        <v>0.98</v>
      </c>
    </row>
    <row r="437" spans="1:2" x14ac:dyDescent="0.35">
      <c r="A437">
        <v>4.3499999999999996</v>
      </c>
      <c r="B437">
        <v>0.98099999999999998</v>
      </c>
    </row>
    <row r="438" spans="1:2" x14ac:dyDescent="0.35">
      <c r="A438">
        <v>4.3600000000000003</v>
      </c>
      <c r="B438">
        <v>0.98099999999999998</v>
      </c>
    </row>
    <row r="439" spans="1:2" x14ac:dyDescent="0.35">
      <c r="A439">
        <v>4.37</v>
      </c>
      <c r="B439">
        <v>0.98099999999999998</v>
      </c>
    </row>
    <row r="440" spans="1:2" x14ac:dyDescent="0.35">
      <c r="A440">
        <v>4.38</v>
      </c>
      <c r="B440">
        <v>0.98099999999999998</v>
      </c>
    </row>
    <row r="441" spans="1:2" x14ac:dyDescent="0.35">
      <c r="A441">
        <v>4.3899999999999997</v>
      </c>
      <c r="B441">
        <v>0.98199999999999998</v>
      </c>
    </row>
    <row r="442" spans="1:2" x14ac:dyDescent="0.35">
      <c r="A442">
        <v>4.4000000000000004</v>
      </c>
      <c r="B442">
        <v>0.98199999999999998</v>
      </c>
    </row>
    <row r="443" spans="1:2" x14ac:dyDescent="0.35">
      <c r="A443">
        <v>4.41</v>
      </c>
      <c r="B443">
        <v>0.98199999999999998</v>
      </c>
    </row>
    <row r="444" spans="1:2" x14ac:dyDescent="0.35">
      <c r="A444">
        <v>4.42</v>
      </c>
      <c r="B444">
        <v>0.98299999999999998</v>
      </c>
    </row>
    <row r="445" spans="1:2" x14ac:dyDescent="0.35">
      <c r="A445">
        <v>4.43</v>
      </c>
      <c r="B445">
        <v>0.98299999999999998</v>
      </c>
    </row>
    <row r="446" spans="1:2" x14ac:dyDescent="0.35">
      <c r="A446">
        <v>4.4400000000000004</v>
      </c>
      <c r="B446">
        <v>0.98299999999999998</v>
      </c>
    </row>
    <row r="447" spans="1:2" x14ac:dyDescent="0.35">
      <c r="A447">
        <v>4.45</v>
      </c>
      <c r="B447">
        <v>0.98399999999999999</v>
      </c>
    </row>
    <row r="448" spans="1:2" x14ac:dyDescent="0.35">
      <c r="A448">
        <v>4.46</v>
      </c>
      <c r="B448">
        <v>0.98399999999999999</v>
      </c>
    </row>
    <row r="449" spans="1:2" x14ac:dyDescent="0.35">
      <c r="A449">
        <v>4.47</v>
      </c>
      <c r="B449">
        <v>0.98399999999999999</v>
      </c>
    </row>
    <row r="450" spans="1:2" x14ac:dyDescent="0.35">
      <c r="A450">
        <v>4.4800000000000004</v>
      </c>
      <c r="B450">
        <v>0.98399999999999999</v>
      </c>
    </row>
    <row r="451" spans="1:2" x14ac:dyDescent="0.35">
      <c r="A451">
        <v>4.49</v>
      </c>
      <c r="B451">
        <v>0.98499999999999999</v>
      </c>
    </row>
    <row r="452" spans="1:2" x14ac:dyDescent="0.35">
      <c r="A452">
        <v>4.5</v>
      </c>
      <c r="B452">
        <v>0.98499999999999999</v>
      </c>
    </row>
    <row r="453" spans="1:2" x14ac:dyDescent="0.35">
      <c r="A453">
        <v>4.51</v>
      </c>
      <c r="B453">
        <v>0.98499999999999999</v>
      </c>
    </row>
    <row r="454" spans="1:2" x14ac:dyDescent="0.35">
      <c r="A454">
        <v>4.5199999999999996</v>
      </c>
      <c r="B454">
        <v>0.98599999999999999</v>
      </c>
    </row>
    <row r="455" spans="1:2" x14ac:dyDescent="0.35">
      <c r="A455">
        <v>4.53</v>
      </c>
      <c r="B455">
        <v>0.98599999999999999</v>
      </c>
    </row>
    <row r="456" spans="1:2" x14ac:dyDescent="0.35">
      <c r="A456">
        <v>4.54</v>
      </c>
      <c r="B456">
        <v>0.98599999999999999</v>
      </c>
    </row>
    <row r="457" spans="1:2" x14ac:dyDescent="0.35">
      <c r="A457">
        <v>4.55</v>
      </c>
      <c r="B457">
        <v>0.98699999999999999</v>
      </c>
    </row>
    <row r="458" spans="1:2" x14ac:dyDescent="0.35">
      <c r="A458">
        <v>4.5599999999999996</v>
      </c>
      <c r="B458">
        <v>0.98699999999999999</v>
      </c>
    </row>
    <row r="459" spans="1:2" x14ac:dyDescent="0.35">
      <c r="A459">
        <v>4.57</v>
      </c>
      <c r="B459">
        <v>0.98699999999999999</v>
      </c>
    </row>
    <row r="460" spans="1:2" x14ac:dyDescent="0.35">
      <c r="A460">
        <v>4.58</v>
      </c>
      <c r="B460">
        <v>0.98699999999999999</v>
      </c>
    </row>
    <row r="461" spans="1:2" x14ac:dyDescent="0.35">
      <c r="A461">
        <v>4.59</v>
      </c>
      <c r="B461">
        <v>0.98799999999999999</v>
      </c>
    </row>
    <row r="462" spans="1:2" x14ac:dyDescent="0.35">
      <c r="A462">
        <v>4.5999999999999996</v>
      </c>
      <c r="B462">
        <v>0.98799999999999999</v>
      </c>
    </row>
    <row r="463" spans="1:2" x14ac:dyDescent="0.35">
      <c r="A463">
        <v>4.6100000000000003</v>
      </c>
      <c r="B463">
        <v>0.98799999999999999</v>
      </c>
    </row>
    <row r="464" spans="1:2" x14ac:dyDescent="0.35">
      <c r="A464">
        <v>4.62</v>
      </c>
      <c r="B464">
        <v>0.98899999999999999</v>
      </c>
    </row>
    <row r="465" spans="1:2" x14ac:dyDescent="0.35">
      <c r="A465">
        <v>4.63</v>
      </c>
      <c r="B465">
        <v>0.98899999999999999</v>
      </c>
    </row>
    <row r="466" spans="1:2" x14ac:dyDescent="0.35">
      <c r="A466">
        <v>4.6399999999999997</v>
      </c>
      <c r="B466">
        <v>0.98899999999999999</v>
      </c>
    </row>
    <row r="467" spans="1:2" x14ac:dyDescent="0.35">
      <c r="A467">
        <v>4.6500000000000004</v>
      </c>
      <c r="B467">
        <v>0.99</v>
      </c>
    </row>
    <row r="468" spans="1:2" x14ac:dyDescent="0.35">
      <c r="A468">
        <v>4.66</v>
      </c>
      <c r="B468">
        <v>0.99</v>
      </c>
    </row>
    <row r="469" spans="1:2" x14ac:dyDescent="0.35">
      <c r="A469">
        <v>4.67</v>
      </c>
      <c r="B469">
        <v>0.99</v>
      </c>
    </row>
    <row r="470" spans="1:2" x14ac:dyDescent="0.35">
      <c r="A470">
        <v>4.68</v>
      </c>
      <c r="B470">
        <v>0.99</v>
      </c>
    </row>
    <row r="471" spans="1:2" x14ac:dyDescent="0.35">
      <c r="A471">
        <v>4.6900000000000004</v>
      </c>
      <c r="B471">
        <v>0.99099999999999999</v>
      </c>
    </row>
    <row r="472" spans="1:2" x14ac:dyDescent="0.35">
      <c r="A472">
        <v>4.7</v>
      </c>
      <c r="B472">
        <v>0.99099999999999999</v>
      </c>
    </row>
    <row r="473" spans="1:2" x14ac:dyDescent="0.35">
      <c r="A473">
        <v>4.71</v>
      </c>
      <c r="B473">
        <v>0.99099999999999999</v>
      </c>
    </row>
    <row r="474" spans="1:2" x14ac:dyDescent="0.35">
      <c r="A474">
        <v>4.72</v>
      </c>
      <c r="B474">
        <v>0.99199999999999999</v>
      </c>
    </row>
    <row r="475" spans="1:2" x14ac:dyDescent="0.35">
      <c r="A475">
        <v>4.7300000000000004</v>
      </c>
      <c r="B475">
        <v>0.99199999999999999</v>
      </c>
    </row>
    <row r="476" spans="1:2" x14ac:dyDescent="0.35">
      <c r="A476">
        <v>4.74</v>
      </c>
      <c r="B476">
        <v>0.99199999999999999</v>
      </c>
    </row>
    <row r="477" spans="1:2" x14ac:dyDescent="0.35">
      <c r="A477">
        <v>4.75</v>
      </c>
      <c r="B477">
        <v>0.99299999999999999</v>
      </c>
    </row>
    <row r="478" spans="1:2" x14ac:dyDescent="0.35">
      <c r="A478">
        <v>4.76</v>
      </c>
      <c r="B478">
        <v>0.99299999999999999</v>
      </c>
    </row>
    <row r="479" spans="1:2" x14ac:dyDescent="0.35">
      <c r="A479">
        <v>4.7699999999999996</v>
      </c>
      <c r="B479">
        <v>0.99299999999999999</v>
      </c>
    </row>
    <row r="480" spans="1:2" x14ac:dyDescent="0.35">
      <c r="A480">
        <v>4.78</v>
      </c>
      <c r="B480">
        <v>0.99299999999999999</v>
      </c>
    </row>
    <row r="481" spans="1:2" x14ac:dyDescent="0.35">
      <c r="A481">
        <v>4.79</v>
      </c>
      <c r="B481">
        <v>0.99399999999999999</v>
      </c>
    </row>
    <row r="482" spans="1:2" x14ac:dyDescent="0.35">
      <c r="A482">
        <v>4.8</v>
      </c>
      <c r="B482">
        <v>0.99399999999999999</v>
      </c>
    </row>
    <row r="483" spans="1:2" x14ac:dyDescent="0.35">
      <c r="A483">
        <v>4.8099999999999996</v>
      </c>
      <c r="B483">
        <v>0.99399999999999999</v>
      </c>
    </row>
    <row r="484" spans="1:2" x14ac:dyDescent="0.35">
      <c r="A484">
        <v>4.82</v>
      </c>
      <c r="B484">
        <v>0.995</v>
      </c>
    </row>
    <row r="485" spans="1:2" x14ac:dyDescent="0.35">
      <c r="A485">
        <v>4.83</v>
      </c>
      <c r="B485">
        <v>0.995</v>
      </c>
    </row>
    <row r="486" spans="1:2" x14ac:dyDescent="0.35">
      <c r="A486">
        <v>4.84</v>
      </c>
      <c r="B486">
        <v>0.995</v>
      </c>
    </row>
    <row r="487" spans="1:2" x14ac:dyDescent="0.35">
      <c r="A487">
        <v>4.8499999999999996</v>
      </c>
      <c r="B487">
        <v>0.996</v>
      </c>
    </row>
    <row r="488" spans="1:2" x14ac:dyDescent="0.35">
      <c r="A488">
        <v>4.8600000000000003</v>
      </c>
      <c r="B488">
        <v>0.996</v>
      </c>
    </row>
    <row r="489" spans="1:2" x14ac:dyDescent="0.35">
      <c r="A489">
        <v>4.87</v>
      </c>
      <c r="B489">
        <v>0.996</v>
      </c>
    </row>
    <row r="490" spans="1:2" x14ac:dyDescent="0.35">
      <c r="A490">
        <v>4.88</v>
      </c>
      <c r="B490">
        <v>0.996</v>
      </c>
    </row>
    <row r="491" spans="1:2" x14ac:dyDescent="0.35">
      <c r="A491">
        <v>4.8899999999999997</v>
      </c>
      <c r="B491">
        <v>0.997</v>
      </c>
    </row>
    <row r="492" spans="1:2" x14ac:dyDescent="0.35">
      <c r="A492">
        <v>4.9000000000000004</v>
      </c>
      <c r="B492">
        <v>0.997</v>
      </c>
    </row>
    <row r="493" spans="1:2" x14ac:dyDescent="0.35">
      <c r="A493">
        <v>4.91</v>
      </c>
      <c r="B493">
        <v>0.997</v>
      </c>
    </row>
    <row r="494" spans="1:2" x14ac:dyDescent="0.35">
      <c r="A494">
        <v>4.92</v>
      </c>
      <c r="B494">
        <v>0.998</v>
      </c>
    </row>
    <row r="495" spans="1:2" x14ac:dyDescent="0.35">
      <c r="A495">
        <v>4.93</v>
      </c>
      <c r="B495">
        <v>0.998</v>
      </c>
    </row>
    <row r="496" spans="1:2" x14ac:dyDescent="0.35">
      <c r="A496">
        <v>4.9400000000000004</v>
      </c>
      <c r="B496">
        <v>0.998</v>
      </c>
    </row>
    <row r="497" spans="1:2" x14ac:dyDescent="0.35">
      <c r="A497">
        <v>4.95</v>
      </c>
      <c r="B497">
        <v>0.999</v>
      </c>
    </row>
    <row r="498" spans="1:2" x14ac:dyDescent="0.35">
      <c r="A498">
        <v>4.96</v>
      </c>
      <c r="B498">
        <v>0.999</v>
      </c>
    </row>
    <row r="499" spans="1:2" x14ac:dyDescent="0.35">
      <c r="A499">
        <v>4.97</v>
      </c>
      <c r="B499">
        <v>0.999</v>
      </c>
    </row>
    <row r="500" spans="1:2" x14ac:dyDescent="0.35">
      <c r="A500">
        <v>4.9800000000000004</v>
      </c>
      <c r="B500">
        <v>0.999</v>
      </c>
    </row>
    <row r="501" spans="1:2" x14ac:dyDescent="0.35">
      <c r="A501">
        <v>4.99</v>
      </c>
      <c r="B501">
        <v>1</v>
      </c>
    </row>
    <row r="502" spans="1:2" x14ac:dyDescent="0.35">
      <c r="A502">
        <v>5</v>
      </c>
      <c r="B502">
        <v>1</v>
      </c>
    </row>
  </sheetData>
  <sheetProtection algorithmName="SHA-512" hashValue="Bd47h0mzzK79hs/Gsp9RqGfa6LQmOHrezFeycpbMM+8hxPk4X5wUsu35WGSnQmwbetEdu6Tnb9Y8Yugz/dWO5A==" saltValue="qMvAyCUorXs0NnUG3kMFH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CDB61-6333-450E-83F8-93747CD8D595}">
  <dimension ref="A1:B501"/>
  <sheetViews>
    <sheetView workbookViewId="0">
      <selection activeCell="V41" sqref="V41"/>
    </sheetView>
  </sheetViews>
  <sheetFormatPr defaultRowHeight="14.5" x14ac:dyDescent="0.35"/>
  <sheetData>
    <row r="1" spans="1:2" x14ac:dyDescent="0.35">
      <c r="A1" t="s">
        <v>179</v>
      </c>
      <c r="B1" t="s">
        <v>180</v>
      </c>
    </row>
    <row r="2" spans="1:2" x14ac:dyDescent="0.35">
      <c r="A2">
        <v>0</v>
      </c>
      <c r="B2">
        <v>0</v>
      </c>
    </row>
    <row r="3" spans="1:2" x14ac:dyDescent="0.35">
      <c r="A3">
        <v>0.01</v>
      </c>
      <c r="B3">
        <v>0.01</v>
      </c>
    </row>
    <row r="4" spans="1:2" x14ac:dyDescent="0.35">
      <c r="A4">
        <v>0.02</v>
      </c>
      <c r="B4">
        <v>0.02</v>
      </c>
    </row>
    <row r="5" spans="1:2" x14ac:dyDescent="0.35">
      <c r="A5">
        <v>0.03</v>
      </c>
      <c r="B5">
        <v>0.03</v>
      </c>
    </row>
    <row r="6" spans="1:2" x14ac:dyDescent="0.35">
      <c r="A6">
        <v>0.04</v>
      </c>
      <c r="B6">
        <v>0.04</v>
      </c>
    </row>
    <row r="7" spans="1:2" x14ac:dyDescent="0.35">
      <c r="A7">
        <v>0.05</v>
      </c>
      <c r="B7">
        <v>0.05</v>
      </c>
    </row>
    <row r="8" spans="1:2" x14ac:dyDescent="0.35">
      <c r="A8">
        <v>0.06</v>
      </c>
      <c r="B8">
        <v>0.06</v>
      </c>
    </row>
    <row r="9" spans="1:2" x14ac:dyDescent="0.35">
      <c r="A9">
        <v>7.0000000000000007E-2</v>
      </c>
      <c r="B9">
        <v>7.0000000000000007E-2</v>
      </c>
    </row>
    <row r="10" spans="1:2" x14ac:dyDescent="0.35">
      <c r="A10">
        <v>0.08</v>
      </c>
      <c r="B10">
        <v>0.08</v>
      </c>
    </row>
    <row r="11" spans="1:2" x14ac:dyDescent="0.35">
      <c r="A11">
        <v>0.09</v>
      </c>
      <c r="B11">
        <v>0.09</v>
      </c>
    </row>
    <row r="12" spans="1:2" x14ac:dyDescent="0.35">
      <c r="A12">
        <v>0.1</v>
      </c>
      <c r="B12">
        <v>0.1</v>
      </c>
    </row>
    <row r="13" spans="1:2" x14ac:dyDescent="0.35">
      <c r="A13">
        <v>0.11</v>
      </c>
      <c r="B13">
        <v>0.11</v>
      </c>
    </row>
    <row r="14" spans="1:2" x14ac:dyDescent="0.35">
      <c r="A14">
        <v>0.12</v>
      </c>
      <c r="B14">
        <v>0.12</v>
      </c>
    </row>
    <row r="15" spans="1:2" x14ac:dyDescent="0.35">
      <c r="A15">
        <v>0.13</v>
      </c>
      <c r="B15">
        <v>0.13</v>
      </c>
    </row>
    <row r="16" spans="1:2" x14ac:dyDescent="0.35">
      <c r="A16">
        <v>0.14000000000000001</v>
      </c>
      <c r="B16">
        <v>0.14000000000000001</v>
      </c>
    </row>
    <row r="17" spans="1:2" x14ac:dyDescent="0.35">
      <c r="A17">
        <v>0.15</v>
      </c>
      <c r="B17">
        <v>0.15</v>
      </c>
    </row>
    <row r="18" spans="1:2" x14ac:dyDescent="0.35">
      <c r="A18">
        <v>0.16</v>
      </c>
      <c r="B18">
        <v>0.16</v>
      </c>
    </row>
    <row r="19" spans="1:2" x14ac:dyDescent="0.35">
      <c r="A19">
        <v>0.17</v>
      </c>
      <c r="B19">
        <v>0.17</v>
      </c>
    </row>
    <row r="20" spans="1:2" x14ac:dyDescent="0.35">
      <c r="A20">
        <v>0.18</v>
      </c>
      <c r="B20">
        <v>0.18</v>
      </c>
    </row>
    <row r="21" spans="1:2" x14ac:dyDescent="0.35">
      <c r="A21">
        <v>0.19</v>
      </c>
      <c r="B21">
        <v>0.19</v>
      </c>
    </row>
    <row r="22" spans="1:2" x14ac:dyDescent="0.35">
      <c r="A22">
        <v>0.2</v>
      </c>
      <c r="B22">
        <v>0.2</v>
      </c>
    </row>
    <row r="23" spans="1:2" x14ac:dyDescent="0.35">
      <c r="A23">
        <v>0.21</v>
      </c>
      <c r="B23">
        <v>0.21</v>
      </c>
    </row>
    <row r="24" spans="1:2" x14ac:dyDescent="0.35">
      <c r="A24">
        <v>0.22</v>
      </c>
      <c r="B24">
        <v>0.22</v>
      </c>
    </row>
    <row r="25" spans="1:2" x14ac:dyDescent="0.35">
      <c r="A25">
        <v>0.23</v>
      </c>
      <c r="B25">
        <v>0.23</v>
      </c>
    </row>
    <row r="26" spans="1:2" x14ac:dyDescent="0.35">
      <c r="A26">
        <v>0.24</v>
      </c>
      <c r="B26">
        <v>0.24</v>
      </c>
    </row>
    <row r="27" spans="1:2" x14ac:dyDescent="0.35">
      <c r="A27">
        <v>0.25</v>
      </c>
      <c r="B27">
        <v>0.25</v>
      </c>
    </row>
    <row r="28" spans="1:2" x14ac:dyDescent="0.35">
      <c r="A28">
        <v>0.26</v>
      </c>
      <c r="B28">
        <v>0.26</v>
      </c>
    </row>
    <row r="29" spans="1:2" x14ac:dyDescent="0.35">
      <c r="A29">
        <v>0.27</v>
      </c>
      <c r="B29">
        <v>0.27</v>
      </c>
    </row>
    <row r="30" spans="1:2" x14ac:dyDescent="0.35">
      <c r="A30">
        <v>0.28000000000000003</v>
      </c>
      <c r="B30">
        <v>0.28000000000000003</v>
      </c>
    </row>
    <row r="31" spans="1:2" x14ac:dyDescent="0.35">
      <c r="A31">
        <v>0.28999999999999998</v>
      </c>
      <c r="B31">
        <v>0.28999999999999998</v>
      </c>
    </row>
    <row r="32" spans="1:2" x14ac:dyDescent="0.35">
      <c r="A32">
        <v>0.3</v>
      </c>
      <c r="B32">
        <v>0.3</v>
      </c>
    </row>
    <row r="33" spans="1:2" x14ac:dyDescent="0.35">
      <c r="A33">
        <v>0.31</v>
      </c>
      <c r="B33">
        <v>0.31</v>
      </c>
    </row>
    <row r="34" spans="1:2" x14ac:dyDescent="0.35">
      <c r="A34">
        <v>0.32</v>
      </c>
      <c r="B34">
        <v>0.32</v>
      </c>
    </row>
    <row r="35" spans="1:2" x14ac:dyDescent="0.35">
      <c r="A35">
        <v>0.33</v>
      </c>
      <c r="B35">
        <v>0.33</v>
      </c>
    </row>
    <row r="36" spans="1:2" x14ac:dyDescent="0.35">
      <c r="A36">
        <v>0.34</v>
      </c>
      <c r="B36">
        <v>0.34</v>
      </c>
    </row>
    <row r="37" spans="1:2" x14ac:dyDescent="0.35">
      <c r="A37">
        <v>0.35</v>
      </c>
      <c r="B37">
        <v>0.35</v>
      </c>
    </row>
    <row r="38" spans="1:2" x14ac:dyDescent="0.35">
      <c r="A38">
        <v>0.36</v>
      </c>
      <c r="B38">
        <v>0.36</v>
      </c>
    </row>
    <row r="39" spans="1:2" x14ac:dyDescent="0.35">
      <c r="A39">
        <v>0.37</v>
      </c>
      <c r="B39">
        <v>0.37</v>
      </c>
    </row>
    <row r="40" spans="1:2" x14ac:dyDescent="0.35">
      <c r="A40">
        <v>0.38</v>
      </c>
      <c r="B40">
        <v>0.38</v>
      </c>
    </row>
    <row r="41" spans="1:2" x14ac:dyDescent="0.35">
      <c r="A41">
        <v>0.39</v>
      </c>
      <c r="B41">
        <v>0.39</v>
      </c>
    </row>
    <row r="42" spans="1:2" x14ac:dyDescent="0.35">
      <c r="A42">
        <v>0.4</v>
      </c>
      <c r="B42">
        <v>0.4</v>
      </c>
    </row>
    <row r="43" spans="1:2" x14ac:dyDescent="0.35">
      <c r="A43">
        <v>0.41</v>
      </c>
      <c r="B43">
        <v>0.41</v>
      </c>
    </row>
    <row r="44" spans="1:2" x14ac:dyDescent="0.35">
      <c r="A44">
        <v>0.42</v>
      </c>
      <c r="B44">
        <v>0.42</v>
      </c>
    </row>
    <row r="45" spans="1:2" x14ac:dyDescent="0.35">
      <c r="A45">
        <v>0.43</v>
      </c>
      <c r="B45">
        <v>0.43</v>
      </c>
    </row>
    <row r="46" spans="1:2" x14ac:dyDescent="0.35">
      <c r="A46">
        <v>0.44</v>
      </c>
      <c r="B46">
        <v>0.44</v>
      </c>
    </row>
    <row r="47" spans="1:2" x14ac:dyDescent="0.35">
      <c r="A47">
        <v>0.45</v>
      </c>
      <c r="B47">
        <v>0.45</v>
      </c>
    </row>
    <row r="48" spans="1:2" x14ac:dyDescent="0.35">
      <c r="A48">
        <v>0.46</v>
      </c>
      <c r="B48">
        <v>0.46</v>
      </c>
    </row>
    <row r="49" spans="1:2" x14ac:dyDescent="0.35">
      <c r="A49">
        <v>0.47</v>
      </c>
      <c r="B49">
        <v>0.47</v>
      </c>
    </row>
    <row r="50" spans="1:2" x14ac:dyDescent="0.35">
      <c r="A50">
        <v>0.48</v>
      </c>
      <c r="B50">
        <v>0.48</v>
      </c>
    </row>
    <row r="51" spans="1:2" x14ac:dyDescent="0.35">
      <c r="A51">
        <v>0.49</v>
      </c>
      <c r="B51">
        <v>0.49</v>
      </c>
    </row>
    <row r="52" spans="1:2" x14ac:dyDescent="0.35">
      <c r="A52">
        <v>0.5</v>
      </c>
      <c r="B52">
        <v>0.5</v>
      </c>
    </row>
    <row r="53" spans="1:2" x14ac:dyDescent="0.35">
      <c r="A53">
        <v>0.51</v>
      </c>
      <c r="B53">
        <v>0.52239999999999998</v>
      </c>
    </row>
    <row r="54" spans="1:2" x14ac:dyDescent="0.35">
      <c r="A54">
        <v>0.52</v>
      </c>
      <c r="B54">
        <v>0.52480000000000004</v>
      </c>
    </row>
    <row r="55" spans="1:2" x14ac:dyDescent="0.35">
      <c r="A55">
        <v>0.53</v>
      </c>
      <c r="B55">
        <v>0.5272</v>
      </c>
    </row>
    <row r="56" spans="1:2" x14ac:dyDescent="0.35">
      <c r="A56">
        <v>0.54</v>
      </c>
      <c r="B56">
        <v>0.52959999999999996</v>
      </c>
    </row>
    <row r="57" spans="1:2" x14ac:dyDescent="0.35">
      <c r="A57">
        <v>0.55000000000000004</v>
      </c>
      <c r="B57">
        <v>0.53200000000000003</v>
      </c>
    </row>
    <row r="58" spans="1:2" x14ac:dyDescent="0.35">
      <c r="A58">
        <v>0.56000000000000005</v>
      </c>
      <c r="B58">
        <v>0.53439999999999999</v>
      </c>
    </row>
    <row r="59" spans="1:2" x14ac:dyDescent="0.35">
      <c r="A59">
        <v>0.56999999999999995</v>
      </c>
      <c r="B59">
        <v>0.53680000000000005</v>
      </c>
    </row>
    <row r="60" spans="1:2" x14ac:dyDescent="0.35">
      <c r="A60">
        <v>0.57999999999999996</v>
      </c>
      <c r="B60">
        <v>0.53920000000000001</v>
      </c>
    </row>
    <row r="61" spans="1:2" x14ac:dyDescent="0.35">
      <c r="A61">
        <v>0.59</v>
      </c>
      <c r="B61">
        <v>0.54159999999999997</v>
      </c>
    </row>
    <row r="62" spans="1:2" x14ac:dyDescent="0.35">
      <c r="A62">
        <v>0.6</v>
      </c>
      <c r="B62">
        <v>0.54400000000000004</v>
      </c>
    </row>
    <row r="63" spans="1:2" x14ac:dyDescent="0.35">
      <c r="A63">
        <v>0.61</v>
      </c>
      <c r="B63">
        <v>0.5464</v>
      </c>
    </row>
    <row r="64" spans="1:2" x14ac:dyDescent="0.35">
      <c r="A64">
        <v>0.62</v>
      </c>
      <c r="B64">
        <v>0.54879999999999995</v>
      </c>
    </row>
    <row r="65" spans="1:2" x14ac:dyDescent="0.35">
      <c r="A65">
        <v>0.63</v>
      </c>
      <c r="B65">
        <v>0.55120000000000002</v>
      </c>
    </row>
    <row r="66" spans="1:2" x14ac:dyDescent="0.35">
      <c r="A66">
        <v>0.64</v>
      </c>
      <c r="B66">
        <v>0.55359999999999998</v>
      </c>
    </row>
    <row r="67" spans="1:2" x14ac:dyDescent="0.35">
      <c r="A67">
        <v>0.65</v>
      </c>
      <c r="B67">
        <v>0.55600000000000005</v>
      </c>
    </row>
    <row r="68" spans="1:2" x14ac:dyDescent="0.35">
      <c r="A68">
        <v>0.66</v>
      </c>
      <c r="B68">
        <v>0.55840000000000001</v>
      </c>
    </row>
    <row r="69" spans="1:2" x14ac:dyDescent="0.35">
      <c r="A69">
        <v>0.67</v>
      </c>
      <c r="B69">
        <v>0.56079999999999997</v>
      </c>
    </row>
    <row r="70" spans="1:2" x14ac:dyDescent="0.35">
      <c r="A70">
        <v>0.68</v>
      </c>
      <c r="B70">
        <v>0.56320000000000003</v>
      </c>
    </row>
    <row r="71" spans="1:2" x14ac:dyDescent="0.35">
      <c r="A71">
        <v>0.69</v>
      </c>
      <c r="B71">
        <v>0.56559999999999999</v>
      </c>
    </row>
    <row r="72" spans="1:2" x14ac:dyDescent="0.35">
      <c r="A72">
        <v>0.7</v>
      </c>
      <c r="B72">
        <v>0.56799999999999995</v>
      </c>
    </row>
    <row r="73" spans="1:2" x14ac:dyDescent="0.35">
      <c r="A73">
        <v>0.71</v>
      </c>
      <c r="B73">
        <v>0.57040000000000002</v>
      </c>
    </row>
    <row r="74" spans="1:2" x14ac:dyDescent="0.35">
      <c r="A74">
        <v>0.72</v>
      </c>
      <c r="B74">
        <v>0.57279999999999998</v>
      </c>
    </row>
    <row r="75" spans="1:2" x14ac:dyDescent="0.35">
      <c r="A75">
        <v>0.73</v>
      </c>
      <c r="B75">
        <v>0.57520000000000004</v>
      </c>
    </row>
    <row r="76" spans="1:2" x14ac:dyDescent="0.35">
      <c r="A76">
        <v>0.74</v>
      </c>
      <c r="B76">
        <v>0.5776</v>
      </c>
    </row>
    <row r="77" spans="1:2" x14ac:dyDescent="0.35">
      <c r="A77">
        <v>0.75</v>
      </c>
      <c r="B77">
        <v>0.57999999999999996</v>
      </c>
    </row>
    <row r="78" spans="1:2" x14ac:dyDescent="0.35">
      <c r="A78">
        <v>0.76</v>
      </c>
      <c r="B78">
        <v>0.58240000000000003</v>
      </c>
    </row>
    <row r="79" spans="1:2" x14ac:dyDescent="0.35">
      <c r="A79">
        <v>0.77</v>
      </c>
      <c r="B79">
        <v>0.58479999999999999</v>
      </c>
    </row>
    <row r="80" spans="1:2" x14ac:dyDescent="0.35">
      <c r="A80">
        <v>0.78</v>
      </c>
      <c r="B80">
        <v>0.58720000000000006</v>
      </c>
    </row>
    <row r="81" spans="1:2" x14ac:dyDescent="0.35">
      <c r="A81">
        <v>0.79</v>
      </c>
      <c r="B81">
        <v>0.58960000000000001</v>
      </c>
    </row>
    <row r="82" spans="1:2" x14ac:dyDescent="0.35">
      <c r="A82">
        <v>0.8</v>
      </c>
      <c r="B82">
        <v>0.59199999999999997</v>
      </c>
    </row>
    <row r="83" spans="1:2" x14ac:dyDescent="0.35">
      <c r="A83">
        <v>0.81</v>
      </c>
      <c r="B83">
        <v>0.59440000000000004</v>
      </c>
    </row>
    <row r="84" spans="1:2" x14ac:dyDescent="0.35">
      <c r="A84">
        <v>0.82</v>
      </c>
      <c r="B84">
        <v>0.5968</v>
      </c>
    </row>
    <row r="85" spans="1:2" x14ac:dyDescent="0.35">
      <c r="A85">
        <v>0.83</v>
      </c>
      <c r="B85">
        <v>0.59919999999999995</v>
      </c>
    </row>
    <row r="86" spans="1:2" x14ac:dyDescent="0.35">
      <c r="A86">
        <v>0.84</v>
      </c>
      <c r="B86">
        <v>0.60160000000000002</v>
      </c>
    </row>
    <row r="87" spans="1:2" x14ac:dyDescent="0.35">
      <c r="A87">
        <v>0.85</v>
      </c>
      <c r="B87">
        <v>0.60399999999999998</v>
      </c>
    </row>
    <row r="88" spans="1:2" x14ac:dyDescent="0.35">
      <c r="A88">
        <v>0.86</v>
      </c>
      <c r="B88">
        <v>0.60640000000000005</v>
      </c>
    </row>
    <row r="89" spans="1:2" x14ac:dyDescent="0.35">
      <c r="A89">
        <v>0.87</v>
      </c>
      <c r="B89">
        <v>0.60880000000000001</v>
      </c>
    </row>
    <row r="90" spans="1:2" x14ac:dyDescent="0.35">
      <c r="A90">
        <v>0.88</v>
      </c>
      <c r="B90">
        <v>0.61119999999999997</v>
      </c>
    </row>
    <row r="91" spans="1:2" x14ac:dyDescent="0.35">
      <c r="A91">
        <v>0.89</v>
      </c>
      <c r="B91">
        <v>0.61360000000000003</v>
      </c>
    </row>
    <row r="92" spans="1:2" x14ac:dyDescent="0.35">
      <c r="A92">
        <v>0.9</v>
      </c>
      <c r="B92">
        <v>0.61599999999999999</v>
      </c>
    </row>
    <row r="93" spans="1:2" x14ac:dyDescent="0.35">
      <c r="A93">
        <v>0.91</v>
      </c>
      <c r="B93">
        <v>0.61839999999999995</v>
      </c>
    </row>
    <row r="94" spans="1:2" x14ac:dyDescent="0.35">
      <c r="A94">
        <v>0.92</v>
      </c>
      <c r="B94">
        <v>0.62080000000000002</v>
      </c>
    </row>
    <row r="95" spans="1:2" x14ac:dyDescent="0.35">
      <c r="A95">
        <v>0.93</v>
      </c>
      <c r="B95">
        <v>0.62319999999999998</v>
      </c>
    </row>
    <row r="96" spans="1:2" x14ac:dyDescent="0.35">
      <c r="A96">
        <v>0.94</v>
      </c>
      <c r="B96">
        <v>0.62560000000000004</v>
      </c>
    </row>
    <row r="97" spans="1:2" x14ac:dyDescent="0.35">
      <c r="A97">
        <v>0.95</v>
      </c>
      <c r="B97">
        <v>0.628</v>
      </c>
    </row>
    <row r="98" spans="1:2" x14ac:dyDescent="0.35">
      <c r="A98">
        <v>0.96</v>
      </c>
      <c r="B98">
        <v>0.63039999999999996</v>
      </c>
    </row>
    <row r="99" spans="1:2" x14ac:dyDescent="0.35">
      <c r="A99">
        <v>0.97</v>
      </c>
      <c r="B99">
        <v>0.63280000000000003</v>
      </c>
    </row>
    <row r="100" spans="1:2" x14ac:dyDescent="0.35">
      <c r="A100">
        <v>0.98</v>
      </c>
      <c r="B100">
        <v>0.63519999999999999</v>
      </c>
    </row>
    <row r="101" spans="1:2" x14ac:dyDescent="0.35">
      <c r="A101">
        <v>0.99</v>
      </c>
      <c r="B101">
        <v>0.63759999999999994</v>
      </c>
    </row>
    <row r="102" spans="1:2" x14ac:dyDescent="0.35">
      <c r="A102">
        <v>1</v>
      </c>
      <c r="B102">
        <v>0.64</v>
      </c>
    </row>
    <row r="103" spans="1:2" x14ac:dyDescent="0.35">
      <c r="A103">
        <v>1.01</v>
      </c>
      <c r="B103">
        <v>0.64239999999999997</v>
      </c>
    </row>
    <row r="104" spans="1:2" x14ac:dyDescent="0.35">
      <c r="A104">
        <v>1.02</v>
      </c>
      <c r="B104">
        <v>0.64480000000000004</v>
      </c>
    </row>
    <row r="105" spans="1:2" x14ac:dyDescent="0.35">
      <c r="A105">
        <v>1.03</v>
      </c>
      <c r="B105">
        <v>0.6472</v>
      </c>
    </row>
    <row r="106" spans="1:2" x14ac:dyDescent="0.35">
      <c r="A106">
        <v>1.04</v>
      </c>
      <c r="B106">
        <v>0.64959999999999996</v>
      </c>
    </row>
    <row r="107" spans="1:2" x14ac:dyDescent="0.35">
      <c r="A107">
        <v>1.05</v>
      </c>
      <c r="B107">
        <v>0.65200000000000002</v>
      </c>
    </row>
    <row r="108" spans="1:2" x14ac:dyDescent="0.35">
      <c r="A108">
        <v>1.06</v>
      </c>
      <c r="B108">
        <v>0.65439999999999998</v>
      </c>
    </row>
    <row r="109" spans="1:2" x14ac:dyDescent="0.35">
      <c r="A109">
        <v>1.07</v>
      </c>
      <c r="B109">
        <v>0.65680000000000005</v>
      </c>
    </row>
    <row r="110" spans="1:2" x14ac:dyDescent="0.35">
      <c r="A110">
        <v>1.08</v>
      </c>
      <c r="B110">
        <v>0.65920000000000001</v>
      </c>
    </row>
    <row r="111" spans="1:2" x14ac:dyDescent="0.35">
      <c r="A111">
        <v>1.0900000000000001</v>
      </c>
      <c r="B111">
        <v>0.66159999999999997</v>
      </c>
    </row>
    <row r="112" spans="1:2" x14ac:dyDescent="0.35">
      <c r="A112">
        <v>1.1000000000000001</v>
      </c>
      <c r="B112">
        <v>0.66400000000000003</v>
      </c>
    </row>
    <row r="113" spans="1:2" x14ac:dyDescent="0.35">
      <c r="A113">
        <v>1.1100000000000001</v>
      </c>
      <c r="B113">
        <v>0.66639999999999999</v>
      </c>
    </row>
    <row r="114" spans="1:2" x14ac:dyDescent="0.35">
      <c r="A114">
        <v>1.1200000000000001</v>
      </c>
      <c r="B114">
        <v>0.66879999999999995</v>
      </c>
    </row>
    <row r="115" spans="1:2" x14ac:dyDescent="0.35">
      <c r="A115">
        <v>1.1299999999999999</v>
      </c>
      <c r="B115">
        <v>0.67120000000000002</v>
      </c>
    </row>
    <row r="116" spans="1:2" x14ac:dyDescent="0.35">
      <c r="A116">
        <v>1.1399999999999999</v>
      </c>
      <c r="B116">
        <v>0.67359999999999998</v>
      </c>
    </row>
    <row r="117" spans="1:2" x14ac:dyDescent="0.35">
      <c r="A117">
        <v>1.1499999999999999</v>
      </c>
      <c r="B117">
        <v>0.67600000000000005</v>
      </c>
    </row>
    <row r="118" spans="1:2" x14ac:dyDescent="0.35">
      <c r="A118">
        <v>1.1599999999999999</v>
      </c>
      <c r="B118">
        <v>0.6784</v>
      </c>
    </row>
    <row r="119" spans="1:2" x14ac:dyDescent="0.35">
      <c r="A119">
        <v>1.17</v>
      </c>
      <c r="B119">
        <v>0.68079999999999996</v>
      </c>
    </row>
    <row r="120" spans="1:2" x14ac:dyDescent="0.35">
      <c r="A120">
        <v>1.18</v>
      </c>
      <c r="B120">
        <v>0.68320000000000003</v>
      </c>
    </row>
    <row r="121" spans="1:2" x14ac:dyDescent="0.35">
      <c r="A121">
        <v>1.19</v>
      </c>
      <c r="B121">
        <v>0.68559999999999999</v>
      </c>
    </row>
    <row r="122" spans="1:2" x14ac:dyDescent="0.35">
      <c r="A122">
        <v>1.2</v>
      </c>
      <c r="B122">
        <v>0.68799999999999994</v>
      </c>
    </row>
    <row r="123" spans="1:2" x14ac:dyDescent="0.35">
      <c r="A123">
        <v>1.21</v>
      </c>
      <c r="B123">
        <v>0.69040000000000001</v>
      </c>
    </row>
    <row r="124" spans="1:2" x14ac:dyDescent="0.35">
      <c r="A124">
        <v>1.22</v>
      </c>
      <c r="B124">
        <v>0.69279999999999997</v>
      </c>
    </row>
    <row r="125" spans="1:2" x14ac:dyDescent="0.35">
      <c r="A125">
        <v>1.23</v>
      </c>
      <c r="B125">
        <v>0.69520000000000004</v>
      </c>
    </row>
    <row r="126" spans="1:2" x14ac:dyDescent="0.35">
      <c r="A126">
        <v>1.24</v>
      </c>
      <c r="B126">
        <v>0.6976</v>
      </c>
    </row>
    <row r="127" spans="1:2" x14ac:dyDescent="0.35">
      <c r="A127">
        <v>1.25</v>
      </c>
      <c r="B127">
        <v>0.7</v>
      </c>
    </row>
    <row r="128" spans="1:2" x14ac:dyDescent="0.35">
      <c r="A128">
        <v>1.26</v>
      </c>
      <c r="B128">
        <v>0.70240000000000002</v>
      </c>
    </row>
    <row r="129" spans="1:2" x14ac:dyDescent="0.35">
      <c r="A129">
        <v>1.27</v>
      </c>
      <c r="B129">
        <v>0.70479999999999998</v>
      </c>
    </row>
    <row r="130" spans="1:2" x14ac:dyDescent="0.35">
      <c r="A130">
        <v>1.28</v>
      </c>
      <c r="B130">
        <v>0.70720000000000005</v>
      </c>
    </row>
    <row r="131" spans="1:2" x14ac:dyDescent="0.35">
      <c r="A131">
        <v>1.29</v>
      </c>
      <c r="B131">
        <v>0.70960000000000001</v>
      </c>
    </row>
    <row r="132" spans="1:2" x14ac:dyDescent="0.35">
      <c r="A132">
        <v>1.3</v>
      </c>
      <c r="B132">
        <v>0.71199999999999997</v>
      </c>
    </row>
    <row r="133" spans="1:2" x14ac:dyDescent="0.35">
      <c r="A133">
        <v>1.31</v>
      </c>
      <c r="B133">
        <v>0.71440000000000003</v>
      </c>
    </row>
    <row r="134" spans="1:2" x14ac:dyDescent="0.35">
      <c r="A134">
        <v>1.32</v>
      </c>
      <c r="B134">
        <v>0.71679999999999999</v>
      </c>
    </row>
    <row r="135" spans="1:2" x14ac:dyDescent="0.35">
      <c r="A135">
        <v>1.33</v>
      </c>
      <c r="B135">
        <v>0.71919999999999995</v>
      </c>
    </row>
    <row r="136" spans="1:2" x14ac:dyDescent="0.35">
      <c r="A136">
        <v>1.34</v>
      </c>
      <c r="B136">
        <v>0.72160000000000002</v>
      </c>
    </row>
    <row r="137" spans="1:2" x14ac:dyDescent="0.35">
      <c r="A137">
        <v>1.35</v>
      </c>
      <c r="B137">
        <v>0.72399999999999998</v>
      </c>
    </row>
    <row r="138" spans="1:2" x14ac:dyDescent="0.35">
      <c r="A138">
        <v>1.36</v>
      </c>
      <c r="B138">
        <v>0.72640000000000005</v>
      </c>
    </row>
    <row r="139" spans="1:2" x14ac:dyDescent="0.35">
      <c r="A139">
        <v>1.37</v>
      </c>
      <c r="B139">
        <v>0.7288</v>
      </c>
    </row>
    <row r="140" spans="1:2" x14ac:dyDescent="0.35">
      <c r="A140">
        <v>1.38</v>
      </c>
      <c r="B140">
        <v>0.73119999999999996</v>
      </c>
    </row>
    <row r="141" spans="1:2" x14ac:dyDescent="0.35">
      <c r="A141">
        <v>1.39</v>
      </c>
      <c r="B141">
        <v>0.73360000000000003</v>
      </c>
    </row>
    <row r="142" spans="1:2" x14ac:dyDescent="0.35">
      <c r="A142">
        <v>1.4</v>
      </c>
      <c r="B142">
        <v>0.73599999999999999</v>
      </c>
    </row>
    <row r="143" spans="1:2" x14ac:dyDescent="0.35">
      <c r="A143">
        <v>1.41</v>
      </c>
      <c r="B143">
        <v>0.73839999999999995</v>
      </c>
    </row>
    <row r="144" spans="1:2" x14ac:dyDescent="0.35">
      <c r="A144">
        <v>1.42</v>
      </c>
      <c r="B144">
        <v>0.74080000000000001</v>
      </c>
    </row>
    <row r="145" spans="1:2" x14ac:dyDescent="0.35">
      <c r="A145">
        <v>1.43</v>
      </c>
      <c r="B145">
        <v>0.74319999999999997</v>
      </c>
    </row>
    <row r="146" spans="1:2" x14ac:dyDescent="0.35">
      <c r="A146">
        <v>1.44</v>
      </c>
      <c r="B146">
        <v>0.74560000000000004</v>
      </c>
    </row>
    <row r="147" spans="1:2" x14ac:dyDescent="0.35">
      <c r="A147">
        <v>1.45</v>
      </c>
      <c r="B147">
        <v>0.748</v>
      </c>
    </row>
    <row r="148" spans="1:2" x14ac:dyDescent="0.35">
      <c r="A148">
        <v>1.46</v>
      </c>
      <c r="B148">
        <v>0.75039999999999996</v>
      </c>
    </row>
    <row r="149" spans="1:2" x14ac:dyDescent="0.35">
      <c r="A149">
        <v>1.47</v>
      </c>
      <c r="B149">
        <v>0.75280000000000002</v>
      </c>
    </row>
    <row r="150" spans="1:2" x14ac:dyDescent="0.35">
      <c r="A150">
        <v>1.48</v>
      </c>
      <c r="B150">
        <v>0.75519999999999998</v>
      </c>
    </row>
    <row r="151" spans="1:2" x14ac:dyDescent="0.35">
      <c r="A151">
        <v>1.49</v>
      </c>
      <c r="B151">
        <v>0.75760000000000005</v>
      </c>
    </row>
    <row r="152" spans="1:2" x14ac:dyDescent="0.35">
      <c r="A152">
        <v>1.5</v>
      </c>
      <c r="B152">
        <v>0.76</v>
      </c>
    </row>
    <row r="153" spans="1:2" x14ac:dyDescent="0.35">
      <c r="A153">
        <v>1.51</v>
      </c>
      <c r="B153">
        <v>0.76239999999999997</v>
      </c>
    </row>
    <row r="154" spans="1:2" x14ac:dyDescent="0.35">
      <c r="A154">
        <v>1.52</v>
      </c>
      <c r="B154">
        <v>0.76480000000000004</v>
      </c>
    </row>
    <row r="155" spans="1:2" x14ac:dyDescent="0.35">
      <c r="A155">
        <v>1.53</v>
      </c>
      <c r="B155">
        <v>0.76719999999999999</v>
      </c>
    </row>
    <row r="156" spans="1:2" x14ac:dyDescent="0.35">
      <c r="A156">
        <v>1.54</v>
      </c>
      <c r="B156">
        <v>0.76959999999999995</v>
      </c>
    </row>
    <row r="157" spans="1:2" x14ac:dyDescent="0.35">
      <c r="A157">
        <v>1.55</v>
      </c>
      <c r="B157">
        <v>0.77200000000000002</v>
      </c>
    </row>
    <row r="158" spans="1:2" x14ac:dyDescent="0.35">
      <c r="A158">
        <v>1.56</v>
      </c>
      <c r="B158">
        <v>0.77439999999999998</v>
      </c>
    </row>
    <row r="159" spans="1:2" x14ac:dyDescent="0.35">
      <c r="A159">
        <v>1.57</v>
      </c>
      <c r="B159">
        <v>0.77680000000000005</v>
      </c>
    </row>
    <row r="160" spans="1:2" x14ac:dyDescent="0.35">
      <c r="A160">
        <v>1.58</v>
      </c>
      <c r="B160">
        <v>0.7792</v>
      </c>
    </row>
    <row r="161" spans="1:2" x14ac:dyDescent="0.35">
      <c r="A161">
        <v>1.59</v>
      </c>
      <c r="B161">
        <v>0.78159999999999996</v>
      </c>
    </row>
    <row r="162" spans="1:2" x14ac:dyDescent="0.35">
      <c r="A162">
        <v>1.6</v>
      </c>
      <c r="B162">
        <v>0.78400000000000003</v>
      </c>
    </row>
    <row r="163" spans="1:2" x14ac:dyDescent="0.35">
      <c r="A163">
        <v>1.61</v>
      </c>
      <c r="B163">
        <v>0.78639999999999999</v>
      </c>
    </row>
    <row r="164" spans="1:2" x14ac:dyDescent="0.35">
      <c r="A164">
        <v>1.62</v>
      </c>
      <c r="B164">
        <v>0.78879999999999995</v>
      </c>
    </row>
    <row r="165" spans="1:2" x14ac:dyDescent="0.35">
      <c r="A165">
        <v>1.63</v>
      </c>
      <c r="B165">
        <v>0.79120000000000001</v>
      </c>
    </row>
    <row r="166" spans="1:2" x14ac:dyDescent="0.35">
      <c r="A166">
        <v>1.64</v>
      </c>
      <c r="B166">
        <v>0.79359999999999997</v>
      </c>
    </row>
    <row r="167" spans="1:2" x14ac:dyDescent="0.35">
      <c r="A167">
        <v>1.65</v>
      </c>
      <c r="B167">
        <v>0.79600000000000004</v>
      </c>
    </row>
    <row r="168" spans="1:2" x14ac:dyDescent="0.35">
      <c r="A168">
        <v>1.66</v>
      </c>
      <c r="B168">
        <v>0.7984</v>
      </c>
    </row>
    <row r="169" spans="1:2" x14ac:dyDescent="0.35">
      <c r="A169">
        <v>1.67</v>
      </c>
      <c r="B169">
        <v>0.80079999999999996</v>
      </c>
    </row>
    <row r="170" spans="1:2" x14ac:dyDescent="0.35">
      <c r="A170">
        <v>1.68</v>
      </c>
      <c r="B170">
        <v>0.80320000000000003</v>
      </c>
    </row>
    <row r="171" spans="1:2" x14ac:dyDescent="0.35">
      <c r="A171">
        <v>1.69</v>
      </c>
      <c r="B171">
        <v>0.80559999999999998</v>
      </c>
    </row>
    <row r="172" spans="1:2" x14ac:dyDescent="0.35">
      <c r="A172">
        <v>1.7</v>
      </c>
      <c r="B172">
        <v>0.80800000000000005</v>
      </c>
    </row>
    <row r="173" spans="1:2" x14ac:dyDescent="0.35">
      <c r="A173">
        <v>1.71</v>
      </c>
      <c r="B173">
        <v>0.81040000000000001</v>
      </c>
    </row>
    <row r="174" spans="1:2" x14ac:dyDescent="0.35">
      <c r="A174">
        <v>1.72</v>
      </c>
      <c r="B174">
        <v>0.81279999999999997</v>
      </c>
    </row>
    <row r="175" spans="1:2" x14ac:dyDescent="0.35">
      <c r="A175">
        <v>1.73</v>
      </c>
      <c r="B175">
        <v>0.81520000000000004</v>
      </c>
    </row>
    <row r="176" spans="1:2" x14ac:dyDescent="0.35">
      <c r="A176">
        <v>1.74</v>
      </c>
      <c r="B176">
        <v>0.81759999999999999</v>
      </c>
    </row>
    <row r="177" spans="1:2" x14ac:dyDescent="0.35">
      <c r="A177">
        <v>1.75</v>
      </c>
      <c r="B177">
        <v>0.82</v>
      </c>
    </row>
    <row r="178" spans="1:2" x14ac:dyDescent="0.35">
      <c r="A178">
        <v>1.76</v>
      </c>
      <c r="B178">
        <v>0.82240000000000002</v>
      </c>
    </row>
    <row r="179" spans="1:2" x14ac:dyDescent="0.35">
      <c r="A179">
        <v>1.77</v>
      </c>
      <c r="B179">
        <v>0.82479999999999998</v>
      </c>
    </row>
    <row r="180" spans="1:2" x14ac:dyDescent="0.35">
      <c r="A180">
        <v>1.78</v>
      </c>
      <c r="B180">
        <v>0.82720000000000005</v>
      </c>
    </row>
    <row r="181" spans="1:2" x14ac:dyDescent="0.35">
      <c r="A181">
        <v>1.79</v>
      </c>
      <c r="B181">
        <v>0.8296</v>
      </c>
    </row>
    <row r="182" spans="1:2" x14ac:dyDescent="0.35">
      <c r="A182">
        <v>1.8</v>
      </c>
      <c r="B182">
        <v>0.83199999999999996</v>
      </c>
    </row>
    <row r="183" spans="1:2" x14ac:dyDescent="0.35">
      <c r="A183">
        <v>1.81</v>
      </c>
      <c r="B183">
        <v>0.83440000000000003</v>
      </c>
    </row>
    <row r="184" spans="1:2" x14ac:dyDescent="0.35">
      <c r="A184">
        <v>1.82</v>
      </c>
      <c r="B184">
        <v>0.83679999999999999</v>
      </c>
    </row>
    <row r="185" spans="1:2" x14ac:dyDescent="0.35">
      <c r="A185">
        <v>1.83</v>
      </c>
      <c r="B185">
        <v>0.83919999999999995</v>
      </c>
    </row>
    <row r="186" spans="1:2" x14ac:dyDescent="0.35">
      <c r="A186">
        <v>1.84</v>
      </c>
      <c r="B186">
        <v>0.84160000000000001</v>
      </c>
    </row>
    <row r="187" spans="1:2" x14ac:dyDescent="0.35">
      <c r="A187">
        <v>1.85</v>
      </c>
      <c r="B187">
        <v>0.84399999999999997</v>
      </c>
    </row>
    <row r="188" spans="1:2" x14ac:dyDescent="0.35">
      <c r="A188">
        <v>1.86</v>
      </c>
      <c r="B188">
        <v>0.84640000000000004</v>
      </c>
    </row>
    <row r="189" spans="1:2" x14ac:dyDescent="0.35">
      <c r="A189">
        <v>1.87</v>
      </c>
      <c r="B189">
        <v>0.8488</v>
      </c>
    </row>
    <row r="190" spans="1:2" x14ac:dyDescent="0.35">
      <c r="A190">
        <v>1.88</v>
      </c>
      <c r="B190">
        <v>0.85119999999999996</v>
      </c>
    </row>
    <row r="191" spans="1:2" x14ac:dyDescent="0.35">
      <c r="A191">
        <v>1.89</v>
      </c>
      <c r="B191">
        <v>0.85360000000000003</v>
      </c>
    </row>
    <row r="192" spans="1:2" x14ac:dyDescent="0.35">
      <c r="A192">
        <v>1.9</v>
      </c>
      <c r="B192">
        <v>0.85599999999999998</v>
      </c>
    </row>
    <row r="193" spans="1:2" x14ac:dyDescent="0.35">
      <c r="A193">
        <v>1.91</v>
      </c>
      <c r="B193">
        <v>0.85840000000000005</v>
      </c>
    </row>
    <row r="194" spans="1:2" x14ac:dyDescent="0.35">
      <c r="A194">
        <v>1.92</v>
      </c>
      <c r="B194">
        <v>0.86080000000000001</v>
      </c>
    </row>
    <row r="195" spans="1:2" x14ac:dyDescent="0.35">
      <c r="A195">
        <v>1.93</v>
      </c>
      <c r="B195">
        <v>0.86319999999999997</v>
      </c>
    </row>
    <row r="196" spans="1:2" x14ac:dyDescent="0.35">
      <c r="A196">
        <v>1.94</v>
      </c>
      <c r="B196">
        <v>0.86560000000000004</v>
      </c>
    </row>
    <row r="197" spans="1:2" x14ac:dyDescent="0.35">
      <c r="A197">
        <v>1.95</v>
      </c>
      <c r="B197">
        <v>0.86799999999999999</v>
      </c>
    </row>
    <row r="198" spans="1:2" x14ac:dyDescent="0.35">
      <c r="A198">
        <v>1.96</v>
      </c>
      <c r="B198">
        <v>0.87039999999999995</v>
      </c>
    </row>
    <row r="199" spans="1:2" x14ac:dyDescent="0.35">
      <c r="A199">
        <v>1.97</v>
      </c>
      <c r="B199">
        <v>0.87280000000000002</v>
      </c>
    </row>
    <row r="200" spans="1:2" x14ac:dyDescent="0.35">
      <c r="A200">
        <v>1.98</v>
      </c>
      <c r="B200">
        <v>0.87519999999999998</v>
      </c>
    </row>
    <row r="201" spans="1:2" x14ac:dyDescent="0.35">
      <c r="A201">
        <v>1.99</v>
      </c>
      <c r="B201">
        <v>0.87760000000000005</v>
      </c>
    </row>
    <row r="202" spans="1:2" x14ac:dyDescent="0.35">
      <c r="A202">
        <v>2</v>
      </c>
      <c r="B202">
        <v>0.88</v>
      </c>
    </row>
    <row r="203" spans="1:2" x14ac:dyDescent="0.35">
      <c r="A203">
        <v>2.0099999999999998</v>
      </c>
      <c r="B203">
        <v>0.89070000000000005</v>
      </c>
    </row>
    <row r="204" spans="1:2" x14ac:dyDescent="0.35">
      <c r="A204">
        <v>2.02</v>
      </c>
      <c r="B204">
        <v>0.89139999999999997</v>
      </c>
    </row>
    <row r="205" spans="1:2" x14ac:dyDescent="0.35">
      <c r="A205">
        <v>2.0299999999999998</v>
      </c>
      <c r="B205">
        <v>0.8921</v>
      </c>
    </row>
    <row r="206" spans="1:2" x14ac:dyDescent="0.35">
      <c r="A206">
        <v>2.04</v>
      </c>
      <c r="B206">
        <v>0.89280000000000004</v>
      </c>
    </row>
    <row r="207" spans="1:2" x14ac:dyDescent="0.35">
      <c r="A207">
        <v>2.0499999999999998</v>
      </c>
      <c r="B207">
        <v>0.89349999999999996</v>
      </c>
    </row>
    <row r="208" spans="1:2" x14ac:dyDescent="0.35">
      <c r="A208">
        <v>2.06</v>
      </c>
      <c r="B208">
        <v>0.89419999999999999</v>
      </c>
    </row>
    <row r="209" spans="1:2" x14ac:dyDescent="0.35">
      <c r="A209">
        <v>2.0699999999999998</v>
      </c>
      <c r="B209">
        <v>0.89490000000000003</v>
      </c>
    </row>
    <row r="210" spans="1:2" x14ac:dyDescent="0.35">
      <c r="A210">
        <v>2.08</v>
      </c>
      <c r="B210">
        <v>0.89559999999999995</v>
      </c>
    </row>
    <row r="211" spans="1:2" x14ac:dyDescent="0.35">
      <c r="A211">
        <v>2.09</v>
      </c>
      <c r="B211">
        <v>0.89629999999999999</v>
      </c>
    </row>
    <row r="212" spans="1:2" x14ac:dyDescent="0.35">
      <c r="A212">
        <v>2.1</v>
      </c>
      <c r="B212">
        <v>0.89700000000000002</v>
      </c>
    </row>
    <row r="213" spans="1:2" x14ac:dyDescent="0.35">
      <c r="A213">
        <v>2.11</v>
      </c>
      <c r="B213">
        <v>0.89770000000000005</v>
      </c>
    </row>
    <row r="214" spans="1:2" x14ac:dyDescent="0.35">
      <c r="A214">
        <v>2.12</v>
      </c>
      <c r="B214">
        <v>0.89839999999999998</v>
      </c>
    </row>
    <row r="215" spans="1:2" x14ac:dyDescent="0.35">
      <c r="A215">
        <v>2.13</v>
      </c>
      <c r="B215">
        <v>0.89910000000000001</v>
      </c>
    </row>
    <row r="216" spans="1:2" x14ac:dyDescent="0.35">
      <c r="A216">
        <v>2.14</v>
      </c>
      <c r="B216">
        <v>0.89980000000000004</v>
      </c>
    </row>
    <row r="217" spans="1:2" x14ac:dyDescent="0.35">
      <c r="A217">
        <v>2.15</v>
      </c>
      <c r="B217">
        <v>0.90049999999999997</v>
      </c>
    </row>
    <row r="218" spans="1:2" x14ac:dyDescent="0.35">
      <c r="A218">
        <v>2.16</v>
      </c>
      <c r="B218">
        <v>0.9012</v>
      </c>
    </row>
    <row r="219" spans="1:2" x14ac:dyDescent="0.35">
      <c r="A219">
        <v>2.17</v>
      </c>
      <c r="B219">
        <v>0.90190000000000003</v>
      </c>
    </row>
    <row r="220" spans="1:2" x14ac:dyDescent="0.35">
      <c r="A220">
        <v>2.1800000000000002</v>
      </c>
      <c r="B220">
        <v>0.90259999999999996</v>
      </c>
    </row>
    <row r="221" spans="1:2" x14ac:dyDescent="0.35">
      <c r="A221">
        <v>2.19</v>
      </c>
      <c r="B221">
        <v>0.90329999999999999</v>
      </c>
    </row>
    <row r="222" spans="1:2" x14ac:dyDescent="0.35">
      <c r="A222">
        <v>2.2000000000000002</v>
      </c>
      <c r="B222">
        <v>0.90400000000000003</v>
      </c>
    </row>
    <row r="223" spans="1:2" x14ac:dyDescent="0.35">
      <c r="A223">
        <v>2.21</v>
      </c>
      <c r="B223">
        <v>0.90469999999999995</v>
      </c>
    </row>
    <row r="224" spans="1:2" x14ac:dyDescent="0.35">
      <c r="A224">
        <v>2.2200000000000002</v>
      </c>
      <c r="B224">
        <v>0.90539999999999998</v>
      </c>
    </row>
    <row r="225" spans="1:2" x14ac:dyDescent="0.35">
      <c r="A225">
        <v>2.23</v>
      </c>
      <c r="B225">
        <v>0.90610000000000002</v>
      </c>
    </row>
    <row r="226" spans="1:2" x14ac:dyDescent="0.35">
      <c r="A226">
        <v>2.2400000000000002</v>
      </c>
      <c r="B226">
        <v>0.90680000000000005</v>
      </c>
    </row>
    <row r="227" spans="1:2" x14ac:dyDescent="0.35">
      <c r="A227">
        <v>2.25</v>
      </c>
      <c r="B227">
        <v>0.90749999999999997</v>
      </c>
    </row>
    <row r="228" spans="1:2" x14ac:dyDescent="0.35">
      <c r="A228">
        <v>2.2599999999999998</v>
      </c>
      <c r="B228">
        <v>0.90820000000000001</v>
      </c>
    </row>
    <row r="229" spans="1:2" x14ac:dyDescent="0.35">
      <c r="A229">
        <v>2.27</v>
      </c>
      <c r="B229">
        <v>0.90890000000000004</v>
      </c>
    </row>
    <row r="230" spans="1:2" x14ac:dyDescent="0.35">
      <c r="A230">
        <v>2.2799999999999998</v>
      </c>
      <c r="B230">
        <v>0.90959999999999996</v>
      </c>
    </row>
    <row r="231" spans="1:2" x14ac:dyDescent="0.35">
      <c r="A231">
        <v>2.29</v>
      </c>
      <c r="B231">
        <v>0.9103</v>
      </c>
    </row>
    <row r="232" spans="1:2" x14ac:dyDescent="0.35">
      <c r="A232">
        <v>2.2999999999999998</v>
      </c>
      <c r="B232">
        <v>0.91100000000000003</v>
      </c>
    </row>
    <row r="233" spans="1:2" x14ac:dyDescent="0.35">
      <c r="A233">
        <v>2.31</v>
      </c>
      <c r="B233">
        <v>0.91169999999999995</v>
      </c>
    </row>
    <row r="234" spans="1:2" x14ac:dyDescent="0.35">
      <c r="A234">
        <v>2.3199999999999998</v>
      </c>
      <c r="B234">
        <v>0.91239999999999999</v>
      </c>
    </row>
    <row r="235" spans="1:2" x14ac:dyDescent="0.35">
      <c r="A235">
        <v>2.33</v>
      </c>
      <c r="B235">
        <v>0.91310000000000002</v>
      </c>
    </row>
    <row r="236" spans="1:2" x14ac:dyDescent="0.35">
      <c r="A236">
        <v>2.34</v>
      </c>
      <c r="B236">
        <v>0.91379999999999995</v>
      </c>
    </row>
    <row r="237" spans="1:2" x14ac:dyDescent="0.35">
      <c r="A237">
        <v>2.35</v>
      </c>
      <c r="B237">
        <v>0.91449999999999998</v>
      </c>
    </row>
    <row r="238" spans="1:2" x14ac:dyDescent="0.35">
      <c r="A238">
        <v>2.36</v>
      </c>
      <c r="B238">
        <v>0.91520000000000001</v>
      </c>
    </row>
    <row r="239" spans="1:2" x14ac:dyDescent="0.35">
      <c r="A239">
        <v>2.37</v>
      </c>
      <c r="B239">
        <v>0.91590000000000005</v>
      </c>
    </row>
    <row r="240" spans="1:2" x14ac:dyDescent="0.35">
      <c r="A240">
        <v>2.38</v>
      </c>
      <c r="B240">
        <v>0.91659999999999997</v>
      </c>
    </row>
    <row r="241" spans="1:2" x14ac:dyDescent="0.35">
      <c r="A241">
        <v>2.39</v>
      </c>
      <c r="B241">
        <v>0.9173</v>
      </c>
    </row>
    <row r="242" spans="1:2" x14ac:dyDescent="0.35">
      <c r="A242">
        <v>2.4</v>
      </c>
      <c r="B242">
        <v>0.91800000000000004</v>
      </c>
    </row>
    <row r="243" spans="1:2" x14ac:dyDescent="0.35">
      <c r="A243">
        <v>2.41</v>
      </c>
      <c r="B243">
        <v>0.91869999999999996</v>
      </c>
    </row>
    <row r="244" spans="1:2" x14ac:dyDescent="0.35">
      <c r="A244">
        <v>2.42</v>
      </c>
      <c r="B244">
        <v>0.9194</v>
      </c>
    </row>
    <row r="245" spans="1:2" x14ac:dyDescent="0.35">
      <c r="A245">
        <v>2.4300000000000002</v>
      </c>
      <c r="B245">
        <v>0.92010000000000003</v>
      </c>
    </row>
    <row r="246" spans="1:2" x14ac:dyDescent="0.35">
      <c r="A246">
        <v>2.44</v>
      </c>
      <c r="B246">
        <v>0.92079999999999995</v>
      </c>
    </row>
    <row r="247" spans="1:2" x14ac:dyDescent="0.35">
      <c r="A247">
        <v>2.4500000000000002</v>
      </c>
      <c r="B247">
        <v>0.92149999999999999</v>
      </c>
    </row>
    <row r="248" spans="1:2" x14ac:dyDescent="0.35">
      <c r="A248">
        <v>2.46</v>
      </c>
      <c r="B248">
        <v>0.92220000000000002</v>
      </c>
    </row>
    <row r="249" spans="1:2" x14ac:dyDescent="0.35">
      <c r="A249">
        <v>2.4700000000000002</v>
      </c>
      <c r="B249">
        <v>0.92290000000000005</v>
      </c>
    </row>
    <row r="250" spans="1:2" x14ac:dyDescent="0.35">
      <c r="A250">
        <v>2.48</v>
      </c>
      <c r="B250">
        <v>0.92359999999999998</v>
      </c>
    </row>
    <row r="251" spans="1:2" x14ac:dyDescent="0.35">
      <c r="A251">
        <v>2.4900000000000002</v>
      </c>
      <c r="B251">
        <v>0.92430000000000001</v>
      </c>
    </row>
    <row r="252" spans="1:2" x14ac:dyDescent="0.35">
      <c r="A252">
        <v>2.5</v>
      </c>
      <c r="B252">
        <v>0.92500000000000004</v>
      </c>
    </row>
    <row r="253" spans="1:2" x14ac:dyDescent="0.35">
      <c r="A253">
        <v>2.5099999999999998</v>
      </c>
      <c r="B253">
        <v>0.92569999999999997</v>
      </c>
    </row>
    <row r="254" spans="1:2" x14ac:dyDescent="0.35">
      <c r="A254">
        <v>2.52</v>
      </c>
      <c r="B254">
        <v>0.9264</v>
      </c>
    </row>
    <row r="255" spans="1:2" x14ac:dyDescent="0.35">
      <c r="A255">
        <v>2.5299999999999998</v>
      </c>
      <c r="B255">
        <v>0.92710000000000004</v>
      </c>
    </row>
    <row r="256" spans="1:2" x14ac:dyDescent="0.35">
      <c r="A256">
        <v>2.54</v>
      </c>
      <c r="B256">
        <v>0.92779999999999996</v>
      </c>
    </row>
    <row r="257" spans="1:2" x14ac:dyDescent="0.35">
      <c r="A257">
        <v>2.5499999999999998</v>
      </c>
      <c r="B257">
        <v>0.92849999999999999</v>
      </c>
    </row>
    <row r="258" spans="1:2" x14ac:dyDescent="0.35">
      <c r="A258">
        <v>2.56</v>
      </c>
      <c r="B258">
        <v>0.92920000000000003</v>
      </c>
    </row>
    <row r="259" spans="1:2" x14ac:dyDescent="0.35">
      <c r="A259">
        <v>2.57</v>
      </c>
      <c r="B259">
        <v>0.92989999999999995</v>
      </c>
    </row>
    <row r="260" spans="1:2" x14ac:dyDescent="0.35">
      <c r="A260">
        <v>2.58</v>
      </c>
      <c r="B260">
        <v>0.93059999999999998</v>
      </c>
    </row>
    <row r="261" spans="1:2" x14ac:dyDescent="0.35">
      <c r="A261">
        <v>2.59</v>
      </c>
      <c r="B261">
        <v>0.93130000000000002</v>
      </c>
    </row>
    <row r="262" spans="1:2" x14ac:dyDescent="0.35">
      <c r="A262">
        <v>2.6</v>
      </c>
      <c r="B262">
        <v>0.93200000000000005</v>
      </c>
    </row>
    <row r="263" spans="1:2" x14ac:dyDescent="0.35">
      <c r="A263">
        <v>2.61</v>
      </c>
      <c r="B263">
        <v>0.93269999999999997</v>
      </c>
    </row>
    <row r="264" spans="1:2" x14ac:dyDescent="0.35">
      <c r="A264">
        <v>2.62</v>
      </c>
      <c r="B264">
        <v>0.93340000000000001</v>
      </c>
    </row>
    <row r="265" spans="1:2" x14ac:dyDescent="0.35">
      <c r="A265">
        <v>2.63</v>
      </c>
      <c r="B265">
        <v>0.93410000000000004</v>
      </c>
    </row>
    <row r="266" spans="1:2" x14ac:dyDescent="0.35">
      <c r="A266">
        <v>2.64</v>
      </c>
      <c r="B266">
        <v>0.93479999999999996</v>
      </c>
    </row>
    <row r="267" spans="1:2" x14ac:dyDescent="0.35">
      <c r="A267">
        <v>2.65</v>
      </c>
      <c r="B267">
        <v>0.9355</v>
      </c>
    </row>
    <row r="268" spans="1:2" x14ac:dyDescent="0.35">
      <c r="A268">
        <v>2.66</v>
      </c>
      <c r="B268">
        <v>0.93620000000000003</v>
      </c>
    </row>
    <row r="269" spans="1:2" x14ac:dyDescent="0.35">
      <c r="A269">
        <v>2.67</v>
      </c>
      <c r="B269">
        <v>0.93689999999999996</v>
      </c>
    </row>
    <row r="270" spans="1:2" x14ac:dyDescent="0.35">
      <c r="A270">
        <v>2.68</v>
      </c>
      <c r="B270">
        <v>0.93759999999999999</v>
      </c>
    </row>
    <row r="271" spans="1:2" x14ac:dyDescent="0.35">
      <c r="A271">
        <v>2.69</v>
      </c>
      <c r="B271">
        <v>0.93830000000000002</v>
      </c>
    </row>
    <row r="272" spans="1:2" x14ac:dyDescent="0.35">
      <c r="A272">
        <v>2.7</v>
      </c>
      <c r="B272">
        <v>0.93899999999999995</v>
      </c>
    </row>
    <row r="273" spans="1:2" x14ac:dyDescent="0.35">
      <c r="A273">
        <v>2.71</v>
      </c>
      <c r="B273">
        <v>0.93969999999999998</v>
      </c>
    </row>
    <row r="274" spans="1:2" x14ac:dyDescent="0.35">
      <c r="A274">
        <v>2.72</v>
      </c>
      <c r="B274">
        <v>0.94040000000000001</v>
      </c>
    </row>
    <row r="275" spans="1:2" x14ac:dyDescent="0.35">
      <c r="A275">
        <v>2.73</v>
      </c>
      <c r="B275">
        <v>0.94110000000000005</v>
      </c>
    </row>
    <row r="276" spans="1:2" x14ac:dyDescent="0.35">
      <c r="A276">
        <v>2.74</v>
      </c>
      <c r="B276">
        <v>0.94179999999999997</v>
      </c>
    </row>
    <row r="277" spans="1:2" x14ac:dyDescent="0.35">
      <c r="A277">
        <v>2.75</v>
      </c>
      <c r="B277">
        <v>0.9425</v>
      </c>
    </row>
    <row r="278" spans="1:2" x14ac:dyDescent="0.35">
      <c r="A278">
        <v>2.76</v>
      </c>
      <c r="B278">
        <v>0.94320000000000004</v>
      </c>
    </row>
    <row r="279" spans="1:2" x14ac:dyDescent="0.35">
      <c r="A279">
        <v>2.77</v>
      </c>
      <c r="B279">
        <v>0.94389999999999996</v>
      </c>
    </row>
    <row r="280" spans="1:2" x14ac:dyDescent="0.35">
      <c r="A280">
        <v>2.78</v>
      </c>
      <c r="B280">
        <v>0.9446</v>
      </c>
    </row>
    <row r="281" spans="1:2" x14ac:dyDescent="0.35">
      <c r="A281">
        <v>2.79</v>
      </c>
      <c r="B281">
        <v>0.94530000000000003</v>
      </c>
    </row>
    <row r="282" spans="1:2" x14ac:dyDescent="0.35">
      <c r="A282">
        <v>2.8</v>
      </c>
      <c r="B282">
        <v>0.94599999999999995</v>
      </c>
    </row>
    <row r="283" spans="1:2" x14ac:dyDescent="0.35">
      <c r="A283">
        <v>2.81</v>
      </c>
      <c r="B283">
        <v>0.94669999999999999</v>
      </c>
    </row>
    <row r="284" spans="1:2" x14ac:dyDescent="0.35">
      <c r="A284">
        <v>2.82</v>
      </c>
      <c r="B284">
        <v>0.94740000000000002</v>
      </c>
    </row>
    <row r="285" spans="1:2" x14ac:dyDescent="0.35">
      <c r="A285">
        <v>2.83</v>
      </c>
      <c r="B285">
        <v>0.94810000000000005</v>
      </c>
    </row>
    <row r="286" spans="1:2" x14ac:dyDescent="0.35">
      <c r="A286">
        <v>2.84</v>
      </c>
      <c r="B286">
        <v>0.94879999999999998</v>
      </c>
    </row>
    <row r="287" spans="1:2" x14ac:dyDescent="0.35">
      <c r="A287">
        <v>2.85</v>
      </c>
      <c r="B287">
        <v>0.94950000000000001</v>
      </c>
    </row>
    <row r="288" spans="1:2" x14ac:dyDescent="0.35">
      <c r="A288">
        <v>2.86</v>
      </c>
      <c r="B288">
        <v>0.95020000000000004</v>
      </c>
    </row>
    <row r="289" spans="1:2" x14ac:dyDescent="0.35">
      <c r="A289">
        <v>2.87</v>
      </c>
      <c r="B289">
        <v>0.95089999999999997</v>
      </c>
    </row>
    <row r="290" spans="1:2" x14ac:dyDescent="0.35">
      <c r="A290">
        <v>2.88</v>
      </c>
      <c r="B290">
        <v>0.9516</v>
      </c>
    </row>
    <row r="291" spans="1:2" x14ac:dyDescent="0.35">
      <c r="A291">
        <v>2.89</v>
      </c>
      <c r="B291">
        <v>0.95230000000000004</v>
      </c>
    </row>
    <row r="292" spans="1:2" x14ac:dyDescent="0.35">
      <c r="A292">
        <v>2.9</v>
      </c>
      <c r="B292">
        <v>0.95299999999999996</v>
      </c>
    </row>
    <row r="293" spans="1:2" x14ac:dyDescent="0.35">
      <c r="A293">
        <v>2.91</v>
      </c>
      <c r="B293">
        <v>0.95369999999999999</v>
      </c>
    </row>
    <row r="294" spans="1:2" x14ac:dyDescent="0.35">
      <c r="A294">
        <v>2.92</v>
      </c>
      <c r="B294">
        <v>0.95440000000000003</v>
      </c>
    </row>
    <row r="295" spans="1:2" x14ac:dyDescent="0.35">
      <c r="A295">
        <v>2.93</v>
      </c>
      <c r="B295">
        <v>0.95509999999999995</v>
      </c>
    </row>
    <row r="296" spans="1:2" x14ac:dyDescent="0.35">
      <c r="A296">
        <v>2.94</v>
      </c>
      <c r="B296">
        <v>0.95579999999999998</v>
      </c>
    </row>
    <row r="297" spans="1:2" x14ac:dyDescent="0.35">
      <c r="A297">
        <v>2.95</v>
      </c>
      <c r="B297">
        <v>0.95650000000000002</v>
      </c>
    </row>
    <row r="298" spans="1:2" x14ac:dyDescent="0.35">
      <c r="A298">
        <v>2.96</v>
      </c>
      <c r="B298">
        <v>0.95720000000000005</v>
      </c>
    </row>
    <row r="299" spans="1:2" x14ac:dyDescent="0.35">
      <c r="A299">
        <v>2.97</v>
      </c>
      <c r="B299">
        <v>0.95789999999999997</v>
      </c>
    </row>
    <row r="300" spans="1:2" x14ac:dyDescent="0.35">
      <c r="A300">
        <v>2.98</v>
      </c>
      <c r="B300">
        <v>0.95860000000000001</v>
      </c>
    </row>
    <row r="301" spans="1:2" x14ac:dyDescent="0.35">
      <c r="A301">
        <v>2.99</v>
      </c>
      <c r="B301">
        <v>0.95930000000000004</v>
      </c>
    </row>
    <row r="302" spans="1:2" x14ac:dyDescent="0.35">
      <c r="A302">
        <v>3</v>
      </c>
      <c r="B302">
        <v>0.96</v>
      </c>
    </row>
    <row r="303" spans="1:2" x14ac:dyDescent="0.35">
      <c r="A303">
        <v>3.01</v>
      </c>
      <c r="B303">
        <v>0.9607</v>
      </c>
    </row>
    <row r="304" spans="1:2" x14ac:dyDescent="0.35">
      <c r="A304">
        <v>3.02</v>
      </c>
      <c r="B304">
        <v>0.96140000000000003</v>
      </c>
    </row>
    <row r="305" spans="1:2" x14ac:dyDescent="0.35">
      <c r="A305">
        <v>3.03</v>
      </c>
      <c r="B305">
        <v>0.96209999999999996</v>
      </c>
    </row>
    <row r="306" spans="1:2" x14ac:dyDescent="0.35">
      <c r="A306">
        <v>3.04</v>
      </c>
      <c r="B306">
        <v>0.96279999999999999</v>
      </c>
    </row>
    <row r="307" spans="1:2" x14ac:dyDescent="0.35">
      <c r="A307">
        <v>3.05</v>
      </c>
      <c r="B307">
        <v>0.96350000000000002</v>
      </c>
    </row>
    <row r="308" spans="1:2" x14ac:dyDescent="0.35">
      <c r="A308">
        <v>3.06</v>
      </c>
      <c r="B308">
        <v>0.96419999999999995</v>
      </c>
    </row>
    <row r="309" spans="1:2" x14ac:dyDescent="0.35">
      <c r="A309">
        <v>3.07</v>
      </c>
      <c r="B309">
        <v>0.96489999999999998</v>
      </c>
    </row>
    <row r="310" spans="1:2" x14ac:dyDescent="0.35">
      <c r="A310">
        <v>3.08</v>
      </c>
      <c r="B310">
        <v>0.96560000000000001</v>
      </c>
    </row>
    <row r="311" spans="1:2" x14ac:dyDescent="0.35">
      <c r="A311">
        <v>3.09</v>
      </c>
      <c r="B311">
        <v>0.96630000000000005</v>
      </c>
    </row>
    <row r="312" spans="1:2" x14ac:dyDescent="0.35">
      <c r="A312">
        <v>3.1</v>
      </c>
      <c r="B312">
        <v>0.96699999999999997</v>
      </c>
    </row>
    <row r="313" spans="1:2" x14ac:dyDescent="0.35">
      <c r="A313">
        <v>3.11</v>
      </c>
      <c r="B313">
        <v>0.9677</v>
      </c>
    </row>
    <row r="314" spans="1:2" x14ac:dyDescent="0.35">
      <c r="A314">
        <v>3.12</v>
      </c>
      <c r="B314">
        <v>0.96840000000000004</v>
      </c>
    </row>
    <row r="315" spans="1:2" x14ac:dyDescent="0.35">
      <c r="A315">
        <v>3.13</v>
      </c>
      <c r="B315">
        <v>0.96909999999999996</v>
      </c>
    </row>
    <row r="316" spans="1:2" x14ac:dyDescent="0.35">
      <c r="A316">
        <v>3.14</v>
      </c>
      <c r="B316">
        <v>0.9698</v>
      </c>
    </row>
    <row r="317" spans="1:2" x14ac:dyDescent="0.35">
      <c r="A317">
        <v>3.15</v>
      </c>
      <c r="B317">
        <v>0.97050000000000003</v>
      </c>
    </row>
    <row r="318" spans="1:2" x14ac:dyDescent="0.35">
      <c r="A318">
        <v>3.16</v>
      </c>
      <c r="B318">
        <v>0.97119999999999995</v>
      </c>
    </row>
    <row r="319" spans="1:2" x14ac:dyDescent="0.35">
      <c r="A319">
        <v>3.17</v>
      </c>
      <c r="B319">
        <v>0.97189999999999999</v>
      </c>
    </row>
    <row r="320" spans="1:2" x14ac:dyDescent="0.35">
      <c r="A320">
        <v>3.18</v>
      </c>
      <c r="B320">
        <v>0.97260000000000002</v>
      </c>
    </row>
    <row r="321" spans="1:2" x14ac:dyDescent="0.35">
      <c r="A321">
        <v>3.19</v>
      </c>
      <c r="B321">
        <v>0.97330000000000005</v>
      </c>
    </row>
    <row r="322" spans="1:2" x14ac:dyDescent="0.35">
      <c r="A322">
        <v>3.2</v>
      </c>
      <c r="B322">
        <v>0.97399999999999998</v>
      </c>
    </row>
    <row r="323" spans="1:2" x14ac:dyDescent="0.35">
      <c r="A323">
        <v>3.21</v>
      </c>
      <c r="B323">
        <v>0.97470000000000001</v>
      </c>
    </row>
    <row r="324" spans="1:2" x14ac:dyDescent="0.35">
      <c r="A324">
        <v>3.22</v>
      </c>
      <c r="B324">
        <v>0.97540000000000004</v>
      </c>
    </row>
    <row r="325" spans="1:2" x14ac:dyDescent="0.35">
      <c r="A325">
        <v>3.23</v>
      </c>
      <c r="B325">
        <v>0.97609999999999997</v>
      </c>
    </row>
    <row r="326" spans="1:2" x14ac:dyDescent="0.35">
      <c r="A326">
        <v>3.24</v>
      </c>
      <c r="B326">
        <v>0.9768</v>
      </c>
    </row>
    <row r="327" spans="1:2" x14ac:dyDescent="0.35">
      <c r="A327">
        <v>3.25</v>
      </c>
      <c r="B327">
        <v>0.97750000000000004</v>
      </c>
    </row>
    <row r="328" spans="1:2" x14ac:dyDescent="0.35">
      <c r="A328">
        <v>3.26</v>
      </c>
      <c r="B328">
        <v>0.97819999999999996</v>
      </c>
    </row>
    <row r="329" spans="1:2" x14ac:dyDescent="0.35">
      <c r="A329">
        <v>3.27</v>
      </c>
      <c r="B329">
        <v>0.97889999999999999</v>
      </c>
    </row>
    <row r="330" spans="1:2" x14ac:dyDescent="0.35">
      <c r="A330">
        <v>3.28</v>
      </c>
      <c r="B330">
        <v>0.97960000000000003</v>
      </c>
    </row>
    <row r="331" spans="1:2" x14ac:dyDescent="0.35">
      <c r="A331">
        <v>3.29</v>
      </c>
      <c r="B331">
        <v>0.98029999999999995</v>
      </c>
    </row>
    <row r="332" spans="1:2" x14ac:dyDescent="0.35">
      <c r="A332">
        <v>3.3</v>
      </c>
      <c r="B332">
        <v>0.98099999999999998</v>
      </c>
    </row>
    <row r="333" spans="1:2" x14ac:dyDescent="0.35">
      <c r="A333">
        <v>3.31</v>
      </c>
      <c r="B333">
        <v>0.98170000000000002</v>
      </c>
    </row>
    <row r="334" spans="1:2" x14ac:dyDescent="0.35">
      <c r="A334">
        <v>3.32</v>
      </c>
      <c r="B334">
        <v>0.98240000000000005</v>
      </c>
    </row>
    <row r="335" spans="1:2" x14ac:dyDescent="0.35">
      <c r="A335">
        <v>3.33</v>
      </c>
      <c r="B335">
        <v>0.98309999999999997</v>
      </c>
    </row>
    <row r="336" spans="1:2" x14ac:dyDescent="0.35">
      <c r="A336">
        <v>3.34</v>
      </c>
      <c r="B336">
        <v>0.98380000000000001</v>
      </c>
    </row>
    <row r="337" spans="1:2" x14ac:dyDescent="0.35">
      <c r="A337">
        <v>3.35</v>
      </c>
      <c r="B337">
        <v>0.98450000000000004</v>
      </c>
    </row>
    <row r="338" spans="1:2" x14ac:dyDescent="0.35">
      <c r="A338">
        <v>3.36</v>
      </c>
      <c r="B338">
        <v>0.98519999999999996</v>
      </c>
    </row>
    <row r="339" spans="1:2" x14ac:dyDescent="0.35">
      <c r="A339">
        <v>3.37</v>
      </c>
      <c r="B339">
        <v>0.9859</v>
      </c>
    </row>
    <row r="340" spans="1:2" x14ac:dyDescent="0.35">
      <c r="A340">
        <v>3.38</v>
      </c>
      <c r="B340">
        <v>0.98660000000000003</v>
      </c>
    </row>
    <row r="341" spans="1:2" x14ac:dyDescent="0.35">
      <c r="A341">
        <v>3.39</v>
      </c>
      <c r="B341">
        <v>0.98729999999999996</v>
      </c>
    </row>
    <row r="342" spans="1:2" x14ac:dyDescent="0.35">
      <c r="A342">
        <v>3.4</v>
      </c>
      <c r="B342">
        <v>0.98799999999999999</v>
      </c>
    </row>
    <row r="343" spans="1:2" x14ac:dyDescent="0.35">
      <c r="A343">
        <v>3.41</v>
      </c>
      <c r="B343">
        <v>0.98870000000000002</v>
      </c>
    </row>
    <row r="344" spans="1:2" x14ac:dyDescent="0.35">
      <c r="A344">
        <v>3.42</v>
      </c>
      <c r="B344">
        <v>0.98939999999999995</v>
      </c>
    </row>
    <row r="345" spans="1:2" x14ac:dyDescent="0.35">
      <c r="A345">
        <v>3.43</v>
      </c>
      <c r="B345">
        <v>0.99009999999999998</v>
      </c>
    </row>
    <row r="346" spans="1:2" x14ac:dyDescent="0.35">
      <c r="A346">
        <v>3.44</v>
      </c>
      <c r="B346">
        <v>0.99080000000000001</v>
      </c>
    </row>
    <row r="347" spans="1:2" x14ac:dyDescent="0.35">
      <c r="A347">
        <v>3.45</v>
      </c>
      <c r="B347">
        <v>0.99150000000000005</v>
      </c>
    </row>
    <row r="348" spans="1:2" x14ac:dyDescent="0.35">
      <c r="A348">
        <v>3.46</v>
      </c>
      <c r="B348">
        <v>0.99219999999999997</v>
      </c>
    </row>
    <row r="349" spans="1:2" x14ac:dyDescent="0.35">
      <c r="A349">
        <v>3.47</v>
      </c>
      <c r="B349">
        <v>0.9929</v>
      </c>
    </row>
    <row r="350" spans="1:2" x14ac:dyDescent="0.35">
      <c r="A350">
        <v>3.48</v>
      </c>
      <c r="B350">
        <v>0.99360000000000004</v>
      </c>
    </row>
    <row r="351" spans="1:2" x14ac:dyDescent="0.35">
      <c r="A351">
        <v>3.49</v>
      </c>
      <c r="B351">
        <v>0.99429999999999996</v>
      </c>
    </row>
    <row r="352" spans="1:2" x14ac:dyDescent="0.35">
      <c r="A352">
        <v>3.5</v>
      </c>
      <c r="B352">
        <v>0.995</v>
      </c>
    </row>
    <row r="353" spans="1:2" x14ac:dyDescent="0.35">
      <c r="A353">
        <v>3.51</v>
      </c>
      <c r="B353">
        <v>1</v>
      </c>
    </row>
    <row r="354" spans="1:2" x14ac:dyDescent="0.35">
      <c r="A354">
        <v>3.52</v>
      </c>
      <c r="B354">
        <v>1</v>
      </c>
    </row>
    <row r="355" spans="1:2" x14ac:dyDescent="0.35">
      <c r="A355">
        <v>3.53</v>
      </c>
      <c r="B355">
        <v>1</v>
      </c>
    </row>
    <row r="356" spans="1:2" x14ac:dyDescent="0.35">
      <c r="A356">
        <v>3.54</v>
      </c>
      <c r="B356">
        <v>1</v>
      </c>
    </row>
    <row r="357" spans="1:2" x14ac:dyDescent="0.35">
      <c r="A357">
        <v>3.55</v>
      </c>
      <c r="B357">
        <v>1</v>
      </c>
    </row>
    <row r="358" spans="1:2" x14ac:dyDescent="0.35">
      <c r="A358">
        <v>3.56</v>
      </c>
      <c r="B358">
        <v>1</v>
      </c>
    </row>
    <row r="359" spans="1:2" x14ac:dyDescent="0.35">
      <c r="A359">
        <v>3.57</v>
      </c>
      <c r="B359">
        <v>1</v>
      </c>
    </row>
    <row r="360" spans="1:2" x14ac:dyDescent="0.35">
      <c r="A360">
        <v>3.58</v>
      </c>
      <c r="B360">
        <v>1</v>
      </c>
    </row>
    <row r="361" spans="1:2" x14ac:dyDescent="0.35">
      <c r="A361">
        <v>3.59</v>
      </c>
      <c r="B361">
        <v>1</v>
      </c>
    </row>
    <row r="362" spans="1:2" x14ac:dyDescent="0.35">
      <c r="A362">
        <v>3.6</v>
      </c>
      <c r="B362">
        <v>1</v>
      </c>
    </row>
    <row r="363" spans="1:2" x14ac:dyDescent="0.35">
      <c r="A363">
        <v>3.61</v>
      </c>
      <c r="B363">
        <v>1</v>
      </c>
    </row>
    <row r="364" spans="1:2" x14ac:dyDescent="0.35">
      <c r="A364">
        <v>3.62</v>
      </c>
      <c r="B364">
        <v>1</v>
      </c>
    </row>
    <row r="365" spans="1:2" x14ac:dyDescent="0.35">
      <c r="A365">
        <v>3.63</v>
      </c>
      <c r="B365">
        <v>1</v>
      </c>
    </row>
    <row r="366" spans="1:2" x14ac:dyDescent="0.35">
      <c r="A366">
        <v>3.64</v>
      </c>
      <c r="B366">
        <v>1</v>
      </c>
    </row>
    <row r="367" spans="1:2" x14ac:dyDescent="0.35">
      <c r="A367">
        <v>3.65</v>
      </c>
      <c r="B367">
        <v>1</v>
      </c>
    </row>
    <row r="368" spans="1:2" x14ac:dyDescent="0.35">
      <c r="A368">
        <v>3.66</v>
      </c>
      <c r="B368">
        <v>1</v>
      </c>
    </row>
    <row r="369" spans="1:2" x14ac:dyDescent="0.35">
      <c r="A369">
        <v>3.67</v>
      </c>
      <c r="B369">
        <v>1</v>
      </c>
    </row>
    <row r="370" spans="1:2" x14ac:dyDescent="0.35">
      <c r="A370">
        <v>3.68</v>
      </c>
      <c r="B370">
        <v>1</v>
      </c>
    </row>
    <row r="371" spans="1:2" x14ac:dyDescent="0.35">
      <c r="A371">
        <v>3.69</v>
      </c>
      <c r="B371">
        <v>1</v>
      </c>
    </row>
    <row r="372" spans="1:2" x14ac:dyDescent="0.35">
      <c r="A372">
        <v>3.7</v>
      </c>
      <c r="B372">
        <v>1</v>
      </c>
    </row>
    <row r="373" spans="1:2" x14ac:dyDescent="0.35">
      <c r="A373">
        <v>3.71</v>
      </c>
      <c r="B373">
        <v>1</v>
      </c>
    </row>
    <row r="374" spans="1:2" x14ac:dyDescent="0.35">
      <c r="A374">
        <v>3.72</v>
      </c>
      <c r="B374">
        <v>1</v>
      </c>
    </row>
    <row r="375" spans="1:2" x14ac:dyDescent="0.35">
      <c r="A375">
        <v>3.73</v>
      </c>
      <c r="B375">
        <v>1</v>
      </c>
    </row>
    <row r="376" spans="1:2" x14ac:dyDescent="0.35">
      <c r="A376">
        <v>3.74</v>
      </c>
      <c r="B376">
        <v>1</v>
      </c>
    </row>
    <row r="377" spans="1:2" x14ac:dyDescent="0.35">
      <c r="A377">
        <v>3.75</v>
      </c>
      <c r="B377">
        <v>1</v>
      </c>
    </row>
    <row r="378" spans="1:2" x14ac:dyDescent="0.35">
      <c r="A378">
        <v>3.76</v>
      </c>
      <c r="B378">
        <v>1</v>
      </c>
    </row>
    <row r="379" spans="1:2" x14ac:dyDescent="0.35">
      <c r="A379">
        <v>3.77</v>
      </c>
      <c r="B379">
        <v>1</v>
      </c>
    </row>
    <row r="380" spans="1:2" x14ac:dyDescent="0.35">
      <c r="A380">
        <v>3.78</v>
      </c>
      <c r="B380">
        <v>1</v>
      </c>
    </row>
    <row r="381" spans="1:2" x14ac:dyDescent="0.35">
      <c r="A381">
        <v>3.79</v>
      </c>
      <c r="B381">
        <v>1</v>
      </c>
    </row>
    <row r="382" spans="1:2" x14ac:dyDescent="0.35">
      <c r="A382">
        <v>3.8</v>
      </c>
      <c r="B382">
        <v>1</v>
      </c>
    </row>
    <row r="383" spans="1:2" x14ac:dyDescent="0.35">
      <c r="A383">
        <v>3.81</v>
      </c>
      <c r="B383">
        <v>1</v>
      </c>
    </row>
    <row r="384" spans="1:2" x14ac:dyDescent="0.35">
      <c r="A384">
        <v>3.82</v>
      </c>
      <c r="B384">
        <v>1</v>
      </c>
    </row>
    <row r="385" spans="1:2" x14ac:dyDescent="0.35">
      <c r="A385">
        <v>3.83</v>
      </c>
      <c r="B385">
        <v>1</v>
      </c>
    </row>
    <row r="386" spans="1:2" x14ac:dyDescent="0.35">
      <c r="A386">
        <v>3.84</v>
      </c>
      <c r="B386">
        <v>1</v>
      </c>
    </row>
    <row r="387" spans="1:2" x14ac:dyDescent="0.35">
      <c r="A387">
        <v>3.85</v>
      </c>
      <c r="B387">
        <v>1</v>
      </c>
    </row>
    <row r="388" spans="1:2" x14ac:dyDescent="0.35">
      <c r="A388">
        <v>3.86</v>
      </c>
      <c r="B388">
        <v>1</v>
      </c>
    </row>
    <row r="389" spans="1:2" x14ac:dyDescent="0.35">
      <c r="A389">
        <v>3.87</v>
      </c>
      <c r="B389">
        <v>1</v>
      </c>
    </row>
    <row r="390" spans="1:2" x14ac:dyDescent="0.35">
      <c r="A390">
        <v>3.88</v>
      </c>
      <c r="B390">
        <v>1</v>
      </c>
    </row>
    <row r="391" spans="1:2" x14ac:dyDescent="0.35">
      <c r="A391">
        <v>3.89</v>
      </c>
      <c r="B391">
        <v>1</v>
      </c>
    </row>
    <row r="392" spans="1:2" x14ac:dyDescent="0.35">
      <c r="A392">
        <v>3.9</v>
      </c>
      <c r="B392">
        <v>1</v>
      </c>
    </row>
    <row r="393" spans="1:2" x14ac:dyDescent="0.35">
      <c r="A393">
        <v>3.91</v>
      </c>
      <c r="B393">
        <v>1</v>
      </c>
    </row>
    <row r="394" spans="1:2" x14ac:dyDescent="0.35">
      <c r="A394">
        <v>3.92</v>
      </c>
      <c r="B394">
        <v>1</v>
      </c>
    </row>
    <row r="395" spans="1:2" x14ac:dyDescent="0.35">
      <c r="A395">
        <v>3.93</v>
      </c>
      <c r="B395">
        <v>1</v>
      </c>
    </row>
    <row r="396" spans="1:2" x14ac:dyDescent="0.35">
      <c r="A396">
        <v>3.94</v>
      </c>
      <c r="B396">
        <v>1</v>
      </c>
    </row>
    <row r="397" spans="1:2" x14ac:dyDescent="0.35">
      <c r="A397">
        <v>3.95</v>
      </c>
      <c r="B397">
        <v>1</v>
      </c>
    </row>
    <row r="398" spans="1:2" x14ac:dyDescent="0.35">
      <c r="A398">
        <v>3.96</v>
      </c>
      <c r="B398">
        <v>1</v>
      </c>
    </row>
    <row r="399" spans="1:2" x14ac:dyDescent="0.35">
      <c r="A399">
        <v>3.97</v>
      </c>
      <c r="B399">
        <v>1</v>
      </c>
    </row>
    <row r="400" spans="1:2" x14ac:dyDescent="0.35">
      <c r="A400">
        <v>3.98</v>
      </c>
      <c r="B400">
        <v>1</v>
      </c>
    </row>
    <row r="401" spans="1:2" x14ac:dyDescent="0.35">
      <c r="A401">
        <v>3.99</v>
      </c>
      <c r="B401">
        <v>1</v>
      </c>
    </row>
    <row r="402" spans="1:2" x14ac:dyDescent="0.35">
      <c r="A402">
        <v>4</v>
      </c>
      <c r="B402">
        <v>1</v>
      </c>
    </row>
    <row r="403" spans="1:2" x14ac:dyDescent="0.35">
      <c r="A403">
        <v>4.01</v>
      </c>
      <c r="B403">
        <v>1</v>
      </c>
    </row>
    <row r="404" spans="1:2" x14ac:dyDescent="0.35">
      <c r="A404">
        <v>4.0199999999999996</v>
      </c>
      <c r="B404">
        <v>1</v>
      </c>
    </row>
    <row r="405" spans="1:2" x14ac:dyDescent="0.35">
      <c r="A405">
        <v>4.03</v>
      </c>
      <c r="B405">
        <v>1</v>
      </c>
    </row>
    <row r="406" spans="1:2" x14ac:dyDescent="0.35">
      <c r="A406">
        <v>4.04</v>
      </c>
      <c r="B406">
        <v>1</v>
      </c>
    </row>
    <row r="407" spans="1:2" x14ac:dyDescent="0.35">
      <c r="A407">
        <v>4.05</v>
      </c>
      <c r="B407">
        <v>1</v>
      </c>
    </row>
    <row r="408" spans="1:2" x14ac:dyDescent="0.35">
      <c r="A408">
        <v>4.0599999999999996</v>
      </c>
      <c r="B408">
        <v>1</v>
      </c>
    </row>
    <row r="409" spans="1:2" x14ac:dyDescent="0.35">
      <c r="A409">
        <v>4.07</v>
      </c>
      <c r="B409">
        <v>1</v>
      </c>
    </row>
    <row r="410" spans="1:2" x14ac:dyDescent="0.35">
      <c r="A410">
        <v>4.08</v>
      </c>
      <c r="B410">
        <v>1</v>
      </c>
    </row>
    <row r="411" spans="1:2" x14ac:dyDescent="0.35">
      <c r="A411">
        <v>4.09</v>
      </c>
      <c r="B411">
        <v>1</v>
      </c>
    </row>
    <row r="412" spans="1:2" x14ac:dyDescent="0.35">
      <c r="A412">
        <v>4.0999999999999996</v>
      </c>
      <c r="B412">
        <v>1</v>
      </c>
    </row>
    <row r="413" spans="1:2" x14ac:dyDescent="0.35">
      <c r="A413">
        <v>4.1100000000000003</v>
      </c>
      <c r="B413">
        <v>1</v>
      </c>
    </row>
    <row r="414" spans="1:2" x14ac:dyDescent="0.35">
      <c r="A414">
        <v>4.12</v>
      </c>
      <c r="B414">
        <v>1</v>
      </c>
    </row>
    <row r="415" spans="1:2" x14ac:dyDescent="0.35">
      <c r="A415">
        <v>4.13</v>
      </c>
      <c r="B415">
        <v>1</v>
      </c>
    </row>
    <row r="416" spans="1:2" x14ac:dyDescent="0.35">
      <c r="A416">
        <v>4.1399999999999997</v>
      </c>
      <c r="B416">
        <v>1</v>
      </c>
    </row>
    <row r="417" spans="1:2" x14ac:dyDescent="0.35">
      <c r="A417">
        <v>4.1500000000000004</v>
      </c>
      <c r="B417">
        <v>1</v>
      </c>
    </row>
    <row r="418" spans="1:2" x14ac:dyDescent="0.35">
      <c r="A418">
        <v>4.16</v>
      </c>
      <c r="B418">
        <v>1</v>
      </c>
    </row>
    <row r="419" spans="1:2" x14ac:dyDescent="0.35">
      <c r="A419">
        <v>4.17</v>
      </c>
      <c r="B419">
        <v>1</v>
      </c>
    </row>
    <row r="420" spans="1:2" x14ac:dyDescent="0.35">
      <c r="A420">
        <v>4.18</v>
      </c>
      <c r="B420">
        <v>1</v>
      </c>
    </row>
    <row r="421" spans="1:2" x14ac:dyDescent="0.35">
      <c r="A421">
        <v>4.1900000000000004</v>
      </c>
      <c r="B421">
        <v>1</v>
      </c>
    </row>
    <row r="422" spans="1:2" x14ac:dyDescent="0.35">
      <c r="A422">
        <v>4.2</v>
      </c>
      <c r="B422">
        <v>1</v>
      </c>
    </row>
    <row r="423" spans="1:2" x14ac:dyDescent="0.35">
      <c r="A423">
        <v>4.21</v>
      </c>
      <c r="B423">
        <v>1</v>
      </c>
    </row>
    <row r="424" spans="1:2" x14ac:dyDescent="0.35">
      <c r="A424">
        <v>4.22</v>
      </c>
      <c r="B424">
        <v>1</v>
      </c>
    </row>
    <row r="425" spans="1:2" x14ac:dyDescent="0.35">
      <c r="A425">
        <v>4.2300000000000004</v>
      </c>
      <c r="B425">
        <v>1</v>
      </c>
    </row>
    <row r="426" spans="1:2" x14ac:dyDescent="0.35">
      <c r="A426">
        <v>4.24</v>
      </c>
      <c r="B426">
        <v>1</v>
      </c>
    </row>
    <row r="427" spans="1:2" x14ac:dyDescent="0.35">
      <c r="A427">
        <v>4.25</v>
      </c>
      <c r="B427">
        <v>1</v>
      </c>
    </row>
    <row r="428" spans="1:2" x14ac:dyDescent="0.35">
      <c r="A428">
        <v>4.26</v>
      </c>
      <c r="B428">
        <v>1</v>
      </c>
    </row>
    <row r="429" spans="1:2" x14ac:dyDescent="0.35">
      <c r="A429">
        <v>4.2699999999999996</v>
      </c>
      <c r="B429">
        <v>1</v>
      </c>
    </row>
    <row r="430" spans="1:2" x14ac:dyDescent="0.35">
      <c r="A430">
        <v>4.28</v>
      </c>
      <c r="B430">
        <v>1</v>
      </c>
    </row>
    <row r="431" spans="1:2" x14ac:dyDescent="0.35">
      <c r="A431">
        <v>4.29</v>
      </c>
      <c r="B431">
        <v>1</v>
      </c>
    </row>
    <row r="432" spans="1:2" x14ac:dyDescent="0.35">
      <c r="A432">
        <v>4.3</v>
      </c>
      <c r="B432">
        <v>1</v>
      </c>
    </row>
    <row r="433" spans="1:2" x14ac:dyDescent="0.35">
      <c r="A433">
        <v>4.3099999999999996</v>
      </c>
      <c r="B433">
        <v>1</v>
      </c>
    </row>
    <row r="434" spans="1:2" x14ac:dyDescent="0.35">
      <c r="A434">
        <v>4.32</v>
      </c>
      <c r="B434">
        <v>1</v>
      </c>
    </row>
    <row r="435" spans="1:2" x14ac:dyDescent="0.35">
      <c r="A435">
        <v>4.33</v>
      </c>
      <c r="B435">
        <v>1</v>
      </c>
    </row>
    <row r="436" spans="1:2" x14ac:dyDescent="0.35">
      <c r="A436">
        <v>4.34</v>
      </c>
      <c r="B436">
        <v>1</v>
      </c>
    </row>
    <row r="437" spans="1:2" x14ac:dyDescent="0.35">
      <c r="A437">
        <v>4.3499999999999996</v>
      </c>
      <c r="B437">
        <v>1</v>
      </c>
    </row>
    <row r="438" spans="1:2" x14ac:dyDescent="0.35">
      <c r="A438">
        <v>4.3600000000000003</v>
      </c>
      <c r="B438">
        <v>1</v>
      </c>
    </row>
    <row r="439" spans="1:2" x14ac:dyDescent="0.35">
      <c r="A439">
        <v>4.37</v>
      </c>
      <c r="B439">
        <v>1</v>
      </c>
    </row>
    <row r="440" spans="1:2" x14ac:dyDescent="0.35">
      <c r="A440">
        <v>4.38</v>
      </c>
      <c r="B440">
        <v>1</v>
      </c>
    </row>
    <row r="441" spans="1:2" x14ac:dyDescent="0.35">
      <c r="A441">
        <v>4.3899999999999997</v>
      </c>
      <c r="B441">
        <v>1</v>
      </c>
    </row>
    <row r="442" spans="1:2" x14ac:dyDescent="0.35">
      <c r="A442">
        <v>4.4000000000000004</v>
      </c>
      <c r="B442">
        <v>1</v>
      </c>
    </row>
    <row r="443" spans="1:2" x14ac:dyDescent="0.35">
      <c r="A443">
        <v>4.41</v>
      </c>
      <c r="B443">
        <v>1</v>
      </c>
    </row>
    <row r="444" spans="1:2" x14ac:dyDescent="0.35">
      <c r="A444">
        <v>4.42</v>
      </c>
      <c r="B444">
        <v>1</v>
      </c>
    </row>
    <row r="445" spans="1:2" x14ac:dyDescent="0.35">
      <c r="A445">
        <v>4.43</v>
      </c>
      <c r="B445">
        <v>1</v>
      </c>
    </row>
    <row r="446" spans="1:2" x14ac:dyDescent="0.35">
      <c r="A446">
        <v>4.4400000000000004</v>
      </c>
      <c r="B446">
        <v>1</v>
      </c>
    </row>
    <row r="447" spans="1:2" x14ac:dyDescent="0.35">
      <c r="A447">
        <v>4.45</v>
      </c>
      <c r="B447">
        <v>1</v>
      </c>
    </row>
    <row r="448" spans="1:2" x14ac:dyDescent="0.35">
      <c r="A448">
        <v>4.46</v>
      </c>
      <c r="B448">
        <v>1</v>
      </c>
    </row>
    <row r="449" spans="1:2" x14ac:dyDescent="0.35">
      <c r="A449">
        <v>4.47</v>
      </c>
      <c r="B449">
        <v>1</v>
      </c>
    </row>
    <row r="450" spans="1:2" x14ac:dyDescent="0.35">
      <c r="A450">
        <v>4.4800000000000004</v>
      </c>
      <c r="B450">
        <v>1</v>
      </c>
    </row>
    <row r="451" spans="1:2" x14ac:dyDescent="0.35">
      <c r="A451">
        <v>4.49</v>
      </c>
      <c r="B451">
        <v>1</v>
      </c>
    </row>
    <row r="452" spans="1:2" x14ac:dyDescent="0.35">
      <c r="A452">
        <v>4.5</v>
      </c>
      <c r="B452">
        <v>1</v>
      </c>
    </row>
    <row r="453" spans="1:2" x14ac:dyDescent="0.35">
      <c r="A453">
        <v>4.51</v>
      </c>
      <c r="B453">
        <v>1</v>
      </c>
    </row>
    <row r="454" spans="1:2" x14ac:dyDescent="0.35">
      <c r="A454">
        <v>4.5199999999999996</v>
      </c>
      <c r="B454">
        <v>1</v>
      </c>
    </row>
    <row r="455" spans="1:2" x14ac:dyDescent="0.35">
      <c r="A455">
        <v>4.53</v>
      </c>
      <c r="B455">
        <v>1</v>
      </c>
    </row>
    <row r="456" spans="1:2" x14ac:dyDescent="0.35">
      <c r="A456">
        <v>4.54</v>
      </c>
      <c r="B456">
        <v>1</v>
      </c>
    </row>
    <row r="457" spans="1:2" x14ac:dyDescent="0.35">
      <c r="A457">
        <v>4.55</v>
      </c>
      <c r="B457">
        <v>1</v>
      </c>
    </row>
    <row r="458" spans="1:2" x14ac:dyDescent="0.35">
      <c r="A458">
        <v>4.5599999999999996</v>
      </c>
      <c r="B458">
        <v>1</v>
      </c>
    </row>
    <row r="459" spans="1:2" x14ac:dyDescent="0.35">
      <c r="A459">
        <v>4.57</v>
      </c>
      <c r="B459">
        <v>1</v>
      </c>
    </row>
    <row r="460" spans="1:2" x14ac:dyDescent="0.35">
      <c r="A460">
        <v>4.58</v>
      </c>
      <c r="B460">
        <v>1</v>
      </c>
    </row>
    <row r="461" spans="1:2" x14ac:dyDescent="0.35">
      <c r="A461">
        <v>4.59</v>
      </c>
      <c r="B461">
        <v>1</v>
      </c>
    </row>
    <row r="462" spans="1:2" x14ac:dyDescent="0.35">
      <c r="A462">
        <v>4.5999999999999996</v>
      </c>
      <c r="B462">
        <v>1</v>
      </c>
    </row>
    <row r="463" spans="1:2" x14ac:dyDescent="0.35">
      <c r="A463">
        <v>4.6100000000000003</v>
      </c>
      <c r="B463">
        <v>1</v>
      </c>
    </row>
    <row r="464" spans="1:2" x14ac:dyDescent="0.35">
      <c r="A464">
        <v>4.62</v>
      </c>
      <c r="B464">
        <v>1</v>
      </c>
    </row>
    <row r="465" spans="1:2" x14ac:dyDescent="0.35">
      <c r="A465">
        <v>4.63</v>
      </c>
      <c r="B465">
        <v>1</v>
      </c>
    </row>
    <row r="466" spans="1:2" x14ac:dyDescent="0.35">
      <c r="A466">
        <v>4.6399999999999997</v>
      </c>
      <c r="B466">
        <v>1</v>
      </c>
    </row>
    <row r="467" spans="1:2" x14ac:dyDescent="0.35">
      <c r="A467">
        <v>4.6500000000000004</v>
      </c>
      <c r="B467">
        <v>1</v>
      </c>
    </row>
    <row r="468" spans="1:2" x14ac:dyDescent="0.35">
      <c r="A468">
        <v>4.66</v>
      </c>
      <c r="B468">
        <v>1</v>
      </c>
    </row>
    <row r="469" spans="1:2" x14ac:dyDescent="0.35">
      <c r="A469">
        <v>4.67</v>
      </c>
      <c r="B469">
        <v>1</v>
      </c>
    </row>
    <row r="470" spans="1:2" x14ac:dyDescent="0.35">
      <c r="A470">
        <v>4.68</v>
      </c>
      <c r="B470">
        <v>1</v>
      </c>
    </row>
    <row r="471" spans="1:2" x14ac:dyDescent="0.35">
      <c r="A471">
        <v>4.6900000000000004</v>
      </c>
      <c r="B471">
        <v>1</v>
      </c>
    </row>
    <row r="472" spans="1:2" x14ac:dyDescent="0.35">
      <c r="A472">
        <v>4.7</v>
      </c>
      <c r="B472">
        <v>1</v>
      </c>
    </row>
    <row r="473" spans="1:2" x14ac:dyDescent="0.35">
      <c r="A473">
        <v>4.71</v>
      </c>
      <c r="B473">
        <v>1</v>
      </c>
    </row>
    <row r="474" spans="1:2" x14ac:dyDescent="0.35">
      <c r="A474">
        <v>4.72</v>
      </c>
      <c r="B474">
        <v>1</v>
      </c>
    </row>
    <row r="475" spans="1:2" x14ac:dyDescent="0.35">
      <c r="A475">
        <v>4.7300000000000004</v>
      </c>
      <c r="B475">
        <v>1</v>
      </c>
    </row>
    <row r="476" spans="1:2" x14ac:dyDescent="0.35">
      <c r="A476">
        <v>4.74</v>
      </c>
      <c r="B476">
        <v>1</v>
      </c>
    </row>
    <row r="477" spans="1:2" x14ac:dyDescent="0.35">
      <c r="A477">
        <v>4.75</v>
      </c>
      <c r="B477">
        <v>1</v>
      </c>
    </row>
    <row r="478" spans="1:2" x14ac:dyDescent="0.35">
      <c r="A478">
        <v>4.76</v>
      </c>
      <c r="B478">
        <v>1</v>
      </c>
    </row>
    <row r="479" spans="1:2" x14ac:dyDescent="0.35">
      <c r="A479">
        <v>4.7699999999999996</v>
      </c>
      <c r="B479">
        <v>1</v>
      </c>
    </row>
    <row r="480" spans="1:2" x14ac:dyDescent="0.35">
      <c r="A480">
        <v>4.78</v>
      </c>
      <c r="B480">
        <v>1</v>
      </c>
    </row>
    <row r="481" spans="1:2" x14ac:dyDescent="0.35">
      <c r="A481">
        <v>4.79</v>
      </c>
      <c r="B481">
        <v>1</v>
      </c>
    </row>
    <row r="482" spans="1:2" x14ac:dyDescent="0.35">
      <c r="A482">
        <v>4.8</v>
      </c>
      <c r="B482">
        <v>1</v>
      </c>
    </row>
    <row r="483" spans="1:2" x14ac:dyDescent="0.35">
      <c r="A483">
        <v>4.8099999999999996</v>
      </c>
      <c r="B483">
        <v>1</v>
      </c>
    </row>
    <row r="484" spans="1:2" x14ac:dyDescent="0.35">
      <c r="A484">
        <v>4.82</v>
      </c>
      <c r="B484">
        <v>1</v>
      </c>
    </row>
    <row r="485" spans="1:2" x14ac:dyDescent="0.35">
      <c r="A485">
        <v>4.83</v>
      </c>
      <c r="B485">
        <v>1</v>
      </c>
    </row>
    <row r="486" spans="1:2" x14ac:dyDescent="0.35">
      <c r="A486">
        <v>4.84</v>
      </c>
      <c r="B486">
        <v>1</v>
      </c>
    </row>
    <row r="487" spans="1:2" x14ac:dyDescent="0.35">
      <c r="A487">
        <v>4.8499999999999996</v>
      </c>
      <c r="B487">
        <v>1</v>
      </c>
    </row>
    <row r="488" spans="1:2" x14ac:dyDescent="0.35">
      <c r="A488">
        <v>4.8600000000000003</v>
      </c>
      <c r="B488">
        <v>1</v>
      </c>
    </row>
    <row r="489" spans="1:2" x14ac:dyDescent="0.35">
      <c r="A489">
        <v>4.87</v>
      </c>
      <c r="B489">
        <v>1</v>
      </c>
    </row>
    <row r="490" spans="1:2" x14ac:dyDescent="0.35">
      <c r="A490">
        <v>4.88</v>
      </c>
      <c r="B490">
        <v>1</v>
      </c>
    </row>
    <row r="491" spans="1:2" x14ac:dyDescent="0.35">
      <c r="A491">
        <v>4.8899999999999997</v>
      </c>
      <c r="B491">
        <v>1</v>
      </c>
    </row>
    <row r="492" spans="1:2" x14ac:dyDescent="0.35">
      <c r="A492">
        <v>4.9000000000000004</v>
      </c>
      <c r="B492">
        <v>1</v>
      </c>
    </row>
    <row r="493" spans="1:2" x14ac:dyDescent="0.35">
      <c r="A493">
        <v>4.91</v>
      </c>
      <c r="B493">
        <v>1</v>
      </c>
    </row>
    <row r="494" spans="1:2" x14ac:dyDescent="0.35">
      <c r="A494">
        <v>4.92</v>
      </c>
      <c r="B494">
        <v>1</v>
      </c>
    </row>
    <row r="495" spans="1:2" x14ac:dyDescent="0.35">
      <c r="A495">
        <v>4.93</v>
      </c>
      <c r="B495">
        <v>1</v>
      </c>
    </row>
    <row r="496" spans="1:2" x14ac:dyDescent="0.35">
      <c r="A496">
        <v>4.9400000000000004</v>
      </c>
      <c r="B496">
        <v>1</v>
      </c>
    </row>
    <row r="497" spans="1:2" x14ac:dyDescent="0.35">
      <c r="A497">
        <v>4.95</v>
      </c>
      <c r="B497">
        <v>1</v>
      </c>
    </row>
    <row r="498" spans="1:2" x14ac:dyDescent="0.35">
      <c r="A498">
        <v>4.96</v>
      </c>
      <c r="B498">
        <v>1</v>
      </c>
    </row>
    <row r="499" spans="1:2" x14ac:dyDescent="0.35">
      <c r="A499">
        <v>4.97</v>
      </c>
      <c r="B499">
        <v>1</v>
      </c>
    </row>
    <row r="500" spans="1:2" x14ac:dyDescent="0.35">
      <c r="A500">
        <v>4.9800000000000004</v>
      </c>
      <c r="B500">
        <v>1</v>
      </c>
    </row>
    <row r="501" spans="1:2" x14ac:dyDescent="0.35">
      <c r="A501">
        <v>4.99</v>
      </c>
      <c r="B501">
        <v>1</v>
      </c>
    </row>
  </sheetData>
  <sheetProtection algorithmName="SHA-512" hashValue="Kd8d5sd69hSM6vxO0po2FGT+gWWwH+Zc/o6bjUa+9AxXzRejYSBL/jib1gzjzjA2O0cM9uDFrQ3VCl6s5k3pYQ==" saltValue="Q/eLF4TbKiMGSoJCmAnJXg=="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7692-B2AA-4FC7-B8E9-B51E68AE1B4F}">
  <dimension ref="A1:AC97"/>
  <sheetViews>
    <sheetView topLeftCell="A9" zoomScaleNormal="100" workbookViewId="0">
      <selection activeCell="B20" sqref="B20"/>
    </sheetView>
  </sheetViews>
  <sheetFormatPr defaultRowHeight="14.5" x14ac:dyDescent="0.35"/>
  <cols>
    <col min="1" max="1" width="35.453125" customWidth="1"/>
    <col min="2" max="2" width="23.7265625" customWidth="1"/>
    <col min="3" max="4" width="22.26953125" customWidth="1"/>
    <col min="5" max="5" width="24.453125" customWidth="1"/>
    <col min="6" max="6" width="20.81640625" customWidth="1"/>
    <col min="7" max="7" width="13.81640625" bestFit="1" customWidth="1"/>
    <col min="8" max="8" width="17.54296875" bestFit="1" customWidth="1"/>
    <col min="9" max="9" width="11.453125" customWidth="1"/>
    <col min="10" max="10" width="11.26953125" customWidth="1"/>
    <col min="11" max="11" width="30.81640625" customWidth="1"/>
    <col min="12" max="13" width="8.81640625" style="18"/>
    <col min="14" max="14" width="8.81640625" style="18" customWidth="1"/>
    <col min="15" max="29" width="8.81640625" style="18"/>
  </cols>
  <sheetData>
    <row r="1" spans="1:29" ht="21.5" thickBot="1" x14ac:dyDescent="0.55000000000000004">
      <c r="A1" s="97" t="s">
        <v>17</v>
      </c>
      <c r="B1" s="45"/>
      <c r="C1" s="45"/>
      <c r="D1" s="45"/>
      <c r="E1" s="45"/>
      <c r="F1" s="45"/>
      <c r="G1" s="45"/>
      <c r="H1" s="45"/>
      <c r="I1" s="45"/>
      <c r="J1" s="45"/>
      <c r="K1" s="44"/>
    </row>
    <row r="2" spans="1:29" x14ac:dyDescent="0.35">
      <c r="A2" s="43" t="s">
        <v>195</v>
      </c>
      <c r="B2" s="42">
        <f>Template!D53</f>
        <v>0</v>
      </c>
      <c r="C2" s="41" t="s">
        <v>42</v>
      </c>
      <c r="D2" s="41"/>
      <c r="E2" s="38"/>
      <c r="F2" s="38"/>
      <c r="G2" s="38"/>
      <c r="H2" s="38"/>
      <c r="I2" s="38"/>
      <c r="J2" s="38"/>
      <c r="K2" s="37"/>
    </row>
    <row r="3" spans="1:29" ht="15" thickBot="1" x14ac:dyDescent="0.4">
      <c r="A3" s="28" t="s">
        <v>196</v>
      </c>
      <c r="B3" s="146">
        <v>0.2</v>
      </c>
      <c r="C3" s="36" t="s">
        <v>197</v>
      </c>
      <c r="D3" s="36"/>
      <c r="E3" s="27"/>
      <c r="F3" s="27"/>
      <c r="G3" s="27"/>
      <c r="H3" s="27"/>
      <c r="I3" s="27"/>
      <c r="J3" s="27"/>
      <c r="K3" s="26"/>
    </row>
    <row r="4" spans="1:29" s="18" customFormat="1" ht="15" thickBot="1" x14ac:dyDescent="0.4">
      <c r="B4" s="35"/>
      <c r="C4" s="34"/>
      <c r="D4" s="34"/>
    </row>
    <row r="5" spans="1:29" x14ac:dyDescent="0.35">
      <c r="A5" s="40"/>
      <c r="B5" s="38" t="s">
        <v>198</v>
      </c>
      <c r="C5" s="38" t="s">
        <v>199</v>
      </c>
      <c r="D5" s="38" t="s">
        <v>200</v>
      </c>
      <c r="E5" s="38"/>
      <c r="F5" s="38"/>
      <c r="G5" s="38"/>
      <c r="H5" s="38"/>
      <c r="I5" s="38"/>
      <c r="J5" s="38"/>
      <c r="K5" s="37"/>
    </row>
    <row r="6" spans="1:29" x14ac:dyDescent="0.35">
      <c r="A6" s="30" t="s">
        <v>201</v>
      </c>
      <c r="B6" s="6">
        <f>Template!D42</f>
        <v>0</v>
      </c>
      <c r="C6" s="6">
        <f>Template!E42</f>
        <v>0</v>
      </c>
      <c r="D6" s="6">
        <f>Template!F42</f>
        <v>0</v>
      </c>
      <c r="E6" s="18"/>
      <c r="F6" s="18"/>
      <c r="G6" s="18"/>
      <c r="H6" s="18"/>
      <c r="I6" s="18"/>
      <c r="J6" s="18"/>
      <c r="K6" s="29"/>
    </row>
    <row r="7" spans="1:29" x14ac:dyDescent="0.35">
      <c r="A7" s="30" t="s">
        <v>202</v>
      </c>
      <c r="B7" s="6">
        <f>Template!D43</f>
        <v>0</v>
      </c>
      <c r="C7" s="6">
        <f>Template!E43</f>
        <v>0</v>
      </c>
      <c r="D7" s="6">
        <f>Template!F43</f>
        <v>0</v>
      </c>
      <c r="E7" s="18"/>
      <c r="F7" s="18"/>
      <c r="G7" s="18"/>
      <c r="H7" s="18"/>
      <c r="I7" s="18"/>
      <c r="J7" s="18"/>
      <c r="K7" s="29"/>
    </row>
    <row r="8" spans="1:29" x14ac:dyDescent="0.35">
      <c r="A8" s="30" t="s">
        <v>203</v>
      </c>
      <c r="B8" s="74">
        <f>Template!D44</f>
        <v>0</v>
      </c>
      <c r="C8" s="74">
        <f>Template!E44</f>
        <v>0</v>
      </c>
      <c r="D8" s="74">
        <f>Template!F44</f>
        <v>0</v>
      </c>
      <c r="E8" s="18"/>
      <c r="F8" s="18"/>
      <c r="G8" s="18"/>
      <c r="H8" s="18"/>
      <c r="I8" s="18"/>
      <c r="J8" s="18"/>
      <c r="K8" s="29"/>
    </row>
    <row r="9" spans="1:29" ht="15" thickBot="1" x14ac:dyDescent="0.4">
      <c r="A9" s="28" t="s">
        <v>37</v>
      </c>
      <c r="B9" s="144">
        <f>Template!D47</f>
        <v>0</v>
      </c>
      <c r="C9" s="145">
        <f>Template!E47</f>
        <v>0</v>
      </c>
      <c r="D9" s="145">
        <f>Template!F47</f>
        <v>0</v>
      </c>
      <c r="E9" s="36" t="s">
        <v>204</v>
      </c>
      <c r="F9" s="27"/>
      <c r="G9" s="27"/>
      <c r="H9" s="27"/>
      <c r="I9" s="27"/>
      <c r="J9" s="27"/>
      <c r="K9" s="26"/>
    </row>
    <row r="10" spans="1:29" s="18" customFormat="1" ht="15" thickBot="1" x14ac:dyDescent="0.4">
      <c r="B10" s="35"/>
      <c r="C10" s="34"/>
      <c r="D10" s="34"/>
    </row>
    <row r="11" spans="1:29" ht="18.5" x14ac:dyDescent="0.45">
      <c r="A11" s="287" t="s">
        <v>205</v>
      </c>
      <c r="B11" s="288"/>
      <c r="C11" s="289"/>
      <c r="D11" s="33"/>
      <c r="E11" s="18"/>
      <c r="F11" s="18"/>
      <c r="G11" s="18"/>
      <c r="H11" s="18"/>
      <c r="I11" s="18"/>
      <c r="J11" s="18"/>
      <c r="K11" s="18"/>
      <c r="Z11"/>
      <c r="AA11"/>
      <c r="AB11"/>
      <c r="AC11"/>
    </row>
    <row r="12" spans="1:29" x14ac:dyDescent="0.35">
      <c r="A12" s="30" t="s">
        <v>206</v>
      </c>
      <c r="B12" s="290">
        <f>Template!D54</f>
        <v>0</v>
      </c>
      <c r="C12" s="29"/>
      <c r="D12" s="18"/>
      <c r="E12" s="18"/>
      <c r="F12" s="18"/>
      <c r="G12" s="18"/>
      <c r="H12" s="18"/>
      <c r="I12" s="18"/>
      <c r="J12" s="18"/>
      <c r="K12" s="18"/>
      <c r="Z12"/>
      <c r="AA12"/>
      <c r="AB12"/>
      <c r="AC12"/>
    </row>
    <row r="13" spans="1:29" x14ac:dyDescent="0.35">
      <c r="A13" s="31" t="s">
        <v>207</v>
      </c>
      <c r="B13" s="290"/>
      <c r="C13" s="29"/>
      <c r="D13" s="18"/>
      <c r="E13" s="18"/>
      <c r="F13" s="18"/>
      <c r="G13" s="18"/>
      <c r="H13" s="18"/>
      <c r="I13" s="18"/>
      <c r="J13" s="18"/>
      <c r="K13" s="18"/>
      <c r="Z13"/>
      <c r="AA13"/>
      <c r="AB13"/>
      <c r="AC13"/>
    </row>
    <row r="14" spans="1:29" ht="29" x14ac:dyDescent="0.35">
      <c r="A14" s="31" t="s">
        <v>329</v>
      </c>
      <c r="B14" s="220">
        <f>Template!D54</f>
        <v>0</v>
      </c>
      <c r="C14" s="29"/>
      <c r="D14" s="18"/>
      <c r="E14" s="18"/>
      <c r="F14" s="18"/>
      <c r="G14" s="18"/>
      <c r="H14" s="18"/>
      <c r="I14" s="18"/>
      <c r="J14" s="18"/>
      <c r="K14" s="18"/>
      <c r="Z14"/>
      <c r="AA14"/>
      <c r="AB14"/>
      <c r="AC14"/>
    </row>
    <row r="15" spans="1:29" ht="15" thickBot="1" x14ac:dyDescent="0.4">
      <c r="A15" s="28"/>
      <c r="B15" s="27"/>
      <c r="C15" s="26"/>
      <c r="D15" s="18"/>
      <c r="E15" s="18"/>
      <c r="F15" s="18"/>
      <c r="G15" s="18"/>
      <c r="H15" s="18"/>
      <c r="I15" s="18"/>
      <c r="J15" s="18"/>
      <c r="K15" s="18"/>
      <c r="Z15"/>
      <c r="AA15"/>
      <c r="AB15"/>
      <c r="AC15"/>
    </row>
    <row r="16" spans="1:29" s="18" customFormat="1" ht="15" thickBot="1" x14ac:dyDescent="0.4"/>
    <row r="17" spans="1:29" s="18" customFormat="1" x14ac:dyDescent="0.35">
      <c r="A17" s="282" t="s">
        <v>208</v>
      </c>
      <c r="B17" s="284" t="s">
        <v>209</v>
      </c>
      <c r="C17" s="284"/>
      <c r="D17" s="285"/>
      <c r="F17" s="19"/>
      <c r="G17" s="19"/>
      <c r="H17" s="19"/>
      <c r="I17" s="19"/>
      <c r="J17" s="19"/>
      <c r="K17" s="19"/>
    </row>
    <row r="18" spans="1:29" s="18" customFormat="1" x14ac:dyDescent="0.35">
      <c r="A18" s="283"/>
      <c r="B18" s="25" t="str">
        <f>B5</f>
        <v>Functie A</v>
      </c>
      <c r="C18" s="25" t="str">
        <f>C5</f>
        <v>Functie B</v>
      </c>
      <c r="D18" s="24" t="str">
        <f>D5</f>
        <v>Functie C</v>
      </c>
      <c r="F18" s="19"/>
      <c r="G18" s="19"/>
      <c r="H18" s="19"/>
      <c r="I18" s="19"/>
      <c r="J18" s="19"/>
      <c r="K18" s="19"/>
    </row>
    <row r="19" spans="1:29" s="18" customFormat="1" ht="15" thickBot="1" x14ac:dyDescent="0.4">
      <c r="A19" s="22" t="e">
        <f>1/B2*B3</f>
        <v>#DIV/0!</v>
      </c>
      <c r="B19" s="21">
        <f>MIN(IF(Template!D52="Nee",$B$12-B9,'3a Regionale keringen'!B14),5)</f>
        <v>0</v>
      </c>
      <c r="C19" s="21">
        <f>MIN(IF(Template!D52="Nee", $B$12-C9, '3a Regionale keringen'!B14),5)</f>
        <v>0</v>
      </c>
      <c r="D19" s="20">
        <f>MIN(IF(Template!$D$52="Nee",$B$12-D9, '3a Regionale keringen'!$B$14),5)</f>
        <v>0</v>
      </c>
      <c r="K19" s="19"/>
    </row>
    <row r="20" spans="1:29" s="18" customFormat="1" x14ac:dyDescent="0.35"/>
    <row r="21" spans="1:29" s="18" customFormat="1" ht="15" thickBot="1" x14ac:dyDescent="0.4">
      <c r="K21" s="73"/>
    </row>
    <row r="22" spans="1:29" s="18" customFormat="1" x14ac:dyDescent="0.35">
      <c r="A22" s="148" t="s">
        <v>210</v>
      </c>
      <c r="B22" s="38"/>
      <c r="C22" s="38"/>
      <c r="D22" s="37"/>
      <c r="G22" s="73"/>
    </row>
    <row r="23" spans="1:29" x14ac:dyDescent="0.35">
      <c r="A23" s="30"/>
      <c r="B23" s="19" t="str">
        <f t="shared" ref="B23:D25" si="0">B5</f>
        <v>Functie A</v>
      </c>
      <c r="C23" s="19" t="str">
        <f t="shared" si="0"/>
        <v>Functie B</v>
      </c>
      <c r="D23" s="75" t="str">
        <f t="shared" si="0"/>
        <v>Functie C</v>
      </c>
      <c r="E23" s="18"/>
      <c r="F23" s="18"/>
      <c r="G23" s="18"/>
      <c r="H23" s="18"/>
      <c r="I23" s="18"/>
      <c r="J23" s="18"/>
      <c r="K23" s="18"/>
      <c r="Z23"/>
      <c r="AA23"/>
      <c r="AB23"/>
      <c r="AC23"/>
    </row>
    <row r="24" spans="1:29" x14ac:dyDescent="0.35">
      <c r="A24" s="30"/>
      <c r="B24" s="19">
        <f t="shared" si="0"/>
        <v>0</v>
      </c>
      <c r="C24" s="19">
        <f t="shared" si="0"/>
        <v>0</v>
      </c>
      <c r="D24" s="75">
        <f t="shared" si="0"/>
        <v>0</v>
      </c>
      <c r="E24" s="18"/>
      <c r="F24" s="18"/>
      <c r="G24" s="18"/>
      <c r="H24" s="18"/>
      <c r="I24" s="18"/>
      <c r="J24" s="18"/>
      <c r="K24" s="18"/>
      <c r="Z24"/>
      <c r="AA24"/>
      <c r="AB24"/>
      <c r="AC24"/>
    </row>
    <row r="25" spans="1:29" x14ac:dyDescent="0.35">
      <c r="A25" s="30"/>
      <c r="B25" s="76">
        <f t="shared" si="0"/>
        <v>0</v>
      </c>
      <c r="C25" s="76">
        <f t="shared" si="0"/>
        <v>0</v>
      </c>
      <c r="D25" s="77">
        <f t="shared" si="0"/>
        <v>0</v>
      </c>
      <c r="E25" s="18"/>
      <c r="F25" s="150"/>
      <c r="G25" s="18"/>
      <c r="H25" s="18"/>
      <c r="I25" s="18"/>
      <c r="J25" s="18"/>
      <c r="K25" s="18"/>
      <c r="Z25"/>
      <c r="AA25"/>
      <c r="AB25"/>
      <c r="AC25"/>
    </row>
    <row r="26" spans="1:29" x14ac:dyDescent="0.35">
      <c r="A26" s="32" t="s">
        <v>8</v>
      </c>
      <c r="B26" s="46">
        <f>IF(B24&lt;&gt;A26,0,
IF(B19&lt;=0.15,
B8*'Schadefuncties WO'!$B$12
*
IF(B19&lt;='Schadefuncties WO'!$G$6,0,
IF(AND(B19&gt;'Schadefuncties WO'!$G$6,B19&lt;='Schadefuncties WO'!$G$7),5*B19+0.05,
IF(AND(B19&gt;'Schadefuncties WO'!$G$7,B19&lt;='Schadefuncties WO'!$G$8),10*B19+0,
IF(AND(B19&gt;'Schadefuncties WO'!$G$8,B19&lt;='Schadefuncties WO'!$G$9),5*B19+0.25,1)))),
(B8/50*VLOOKUP('3a Regionale keringen'!$B$25,'Schadefuncties combi'!$A$5:$E$97,2,FALSE)*IF(OR(B25=Lijsten!O2,B25=Lijsten!O3,B25=Lijsten!O4),VLOOKUP(ROUND(MAX(B$19,0),2),'Schadefuncties bebouwing'!$A$4:$B$604,2,FALSE),VLOOKUP(ROUND(MAX(B$19,0),2),'Schadefuncties bebouwing'!$G$4:$H$504,2,FALSE))
+
B8/50*'Schadefuncties bebouwing'!$O$3*IF(OR(B25=Lijsten!O2,B25=Lijsten!O3,B25=Lijsten!O4),VLOOKUP(ROUND(MAX(B$19,0),2),'Schadefuncties bebouwing'!$A$4:$B$604,2,FALSE),VLOOKUP(ROUND(MAX(B$19,0),2),'Schadefuncties bebouwing'!$J$4:$K$504,2,FALSE)))))</f>
        <v>0</v>
      </c>
      <c r="C26" s="46">
        <f>IF(C24&lt;&gt;A26,0,
IF(C19&lt;=0.15,
C8*'Schadefuncties WO'!$B$12
*
IF(C19&lt;='Schadefuncties WO'!$G$6,0,
IF(AND(C19&gt;'Schadefuncties WO'!$G$6,C19&lt;='Schadefuncties WO'!$G$7),5*C19+0.05,
IF(AND(C19&gt;'Schadefuncties WO'!$G$7,C19&lt;='Schadefuncties WO'!$G$8),10*C19+0,
IF(AND(C19&gt;'Schadefuncties WO'!$G$8,C19&lt;='Schadefuncties WO'!$G$9),5*C19+0.25,1)))),
(C8/50*VLOOKUP('3a Regionale keringen'!$C$25,'Schadefuncties combi'!$A$5:$E$97,2,FALSE)*IF(OR(C25=Lijsten!O2,C25=Lijsten!O3,C25=Lijsten!O4),VLOOKUP(ROUND(MAX(C$19,0),2),'Schadefuncties bebouwing'!$A$4:$B$604,2,FALSE),VLOOKUP(ROUND(MAX(C$19,0),2),'Schadefuncties bebouwing'!$G$4:$H$504,2,FALSE))
+
C8/50*'Schadefuncties bebouwing'!$O$3*IF(OR(C25=Lijsten!O2,C25=Lijsten!O3,C25=Lijsten!O4),VLOOKUP(ROUND(MAX(C$19,0),2),'Schadefuncties bebouwing'!$A$4:$B$604,2,FALSE),VLOOKUP(ROUND(MAX(C$19,0),2),'Schadefuncties bebouwing'!$J$4:$K$504,2,FALSE)))))</f>
        <v>0</v>
      </c>
      <c r="D26" s="50">
        <f>IF(D24&lt;&gt;A26,0,
IF(D19&lt;=0.15,
D8*'Schadefuncties WO'!$B$12
*
IF(D19&lt;='Schadefuncties WO'!$G$6,0,
IF(AND(D19&gt;'Schadefuncties WO'!$G$6,D19&lt;='Schadefuncties WO'!$G$7),5*D19+0.05,
IF(AND(D19&gt;'Schadefuncties WO'!$G$7,D19&lt;='Schadefuncties WO'!$G$8),10*D19+0,
IF(AND(D19&gt;'Schadefuncties WO'!$G$8,D19&lt;='Schadefuncties WO'!$G$9),5*D19+0.25,1)))),
(D8/50*VLOOKUP('3a Regionale keringen'!$D$25,'Schadefuncties combi'!$A$5:$E$97,2,FALSE)*IF(OR(D25=Lijsten!O2,D25=Lijsten!O3,D25=Lijsten!O4),VLOOKUP(ROUND(MAX(D$19,0),2),'Schadefuncties bebouwing'!$A$4:$B$604,2,FALSE),VLOOKUP(ROUND(MAX(D$19,0),2),'Schadefuncties bebouwing'!$G$4:$H$504,2,FALSE))
+
D8/50*'Schadefuncties bebouwing'!$O$3*IF(OR(D25=Lijsten!O2,D25=Lijsten!O3,D25=Lijsten!O4),VLOOKUP(ROUND(MAX(D$19,0),2),'Schadefuncties bebouwing'!$A$4:$B$604,2,FALSE),VLOOKUP(ROUND(MAX(D$19,0),2),'Schadefuncties bebouwing'!$J$4:$K$504,2,FALSE)))))</f>
        <v>0</v>
      </c>
      <c r="E26" s="18"/>
      <c r="F26" s="18"/>
      <c r="G26" s="18"/>
      <c r="H26" s="18"/>
      <c r="I26" s="18"/>
      <c r="J26" s="18"/>
      <c r="K26" s="18"/>
      <c r="Z26"/>
      <c r="AA26"/>
      <c r="AB26"/>
      <c r="AC26"/>
    </row>
    <row r="27" spans="1:29" x14ac:dyDescent="0.35">
      <c r="A27" s="32" t="s">
        <v>60</v>
      </c>
      <c r="B27" s="46">
        <f>IF(B24&lt;&gt;A27,0,
IF(B19&lt;=0.15,
B8*'Schadefuncties WO'!$B$10
*
IF(B19&lt;='Schadefuncties WO'!$G$6,0,
IF(AND(B19&gt;'Schadefuncties WO'!$G$6,B19&lt;='Schadefuncties WO'!$G$7),5*B19+0.05,
IF(AND(B19&gt;'Schadefuncties WO'!$G$7,B19&lt;='Schadefuncties WO'!$G$8),10*B19+0,
IF(AND(B19&gt;'Schadefuncties WO'!$G$8,B19&lt;='Schadefuncties WO'!$G$9),5*B19+0.25,1)))),
(B8*VLOOKUP('3a Regionale keringen'!$B$25,'Schadefuncties combi'!$A$5:$E$97,2,FALSE)*IF($B$25='Schadefuncties Bedrijven'!$A$1,VLOOKUP(ROUND(MAX(B$19,0),2),'Schadefuncties Bedrijven'!$A$3:$B$503,2,FALSE),VLOOKUP(ROUND(MAX(B$19,0),2),'Schadefuncties Bedrijven'!$D$3:$E$803,2,FALSE)))))</f>
        <v>0</v>
      </c>
      <c r="C27" s="46">
        <f>IF(C24&lt;&gt;A27,0,
IF(C19&lt;=0.15,
C8*'Schadefuncties WO'!$B$10
*
IF(C19&lt;='Schadefuncties WO'!$G$6,0,
IF(AND(C19&gt;'Schadefuncties WO'!$G$6,C19&lt;='Schadefuncties WO'!$G$7),5*C19+0.05,
IF(AND(C19&gt;'Schadefuncties WO'!$G$7,C19&lt;='Schadefuncties WO'!$G$8),10*C19+0,
IF(AND(C19&gt;'Schadefuncties WO'!$G$8,C19&lt;='Schadefuncties WO'!$G$9),5*C19+0.25,1)))),
(C8*VLOOKUP('3a Regionale keringen'!$C$25,'Schadefuncties combi'!$A$5:$E$97,2,FALSE)*IF($C$25='Schadefuncties Bedrijven'!$A$1,VLOOKUP(ROUND(MAX(C$19,0),2),'Schadefuncties Bedrijven'!$A$3:$B$503,2,FALSE),VLOOKUP(ROUND(MAX(C$19,0),2),'Schadefuncties Bedrijven'!$D$3:$E$803,2,FALSE)))))</f>
        <v>0</v>
      </c>
      <c r="D27" s="46">
        <f>IF(D24&lt;&gt;A27,0,
IF(D19&lt;=0.15,
D8*'Schadefuncties WO'!$B$10
*
IF(D19&lt;='Schadefuncties WO'!$G$6,0,
IF(AND(D19&gt;'Schadefuncties WO'!$G$6,D19&lt;='Schadefuncties WO'!$G$7),5*D19+0.05,
IF(AND(D19&gt;'Schadefuncties WO'!$G$7,D19&lt;='Schadefuncties WO'!$G$8),10*D19+0,
IF(AND(D19&gt;'Schadefuncties WO'!$G$8,D19&lt;='Schadefuncties WO'!$G$9),5*D19+0.25,1)))),
(D8*VLOOKUP('3a Regionale keringen'!$D$25,'Schadefuncties combi'!$A$5:$E$97,2,FALSE)*IF($D$25='Schadefuncties Bedrijven'!$A$1,VLOOKUP(ROUND(MAX(D$19,0),2),'Schadefuncties Bedrijven'!$A$3:$B$503,2,FALSE),VLOOKUP(ROUND(MAX(D$19,0),2),'Schadefuncties Bedrijven'!$D$3:$E$803,2,FALSE)))))</f>
        <v>0</v>
      </c>
      <c r="E27" s="18"/>
      <c r="F27" s="18"/>
      <c r="G27" s="18"/>
      <c r="H27" s="18"/>
      <c r="I27" s="18"/>
      <c r="J27" s="18"/>
      <c r="K27" s="18"/>
      <c r="Z27"/>
      <c r="AA27"/>
      <c r="AB27"/>
      <c r="AC27"/>
    </row>
    <row r="28" spans="1:29" x14ac:dyDescent="0.35">
      <c r="A28" s="32" t="s">
        <v>30</v>
      </c>
      <c r="B28" s="79">
        <f>IF(B24&lt;&gt;A28,0,
B8
*
VLOOKUP(B25,'Schadefuncties combi'!$A$6:$E$97,2,FALSE)*IF(B19&lt;=-0.01,0, IF(AND(B19&gt;=-0.01,B19&lt;=0.01), 50*B19+0.5,1))/10000)
*
IF(OR(B25="granen ",B25="agrarisch gras "),0.65,1)</f>
        <v>0</v>
      </c>
      <c r="C28" s="79">
        <f>IF(C24&lt;&gt;A28,0,
C8
*
VLOOKUP(C25,'Schadefuncties combi'!$A$6:$E$97,2,FALSE)*IF(C19&lt;=-0.01,0, IF(AND(C19&gt;=-0.01,C19&lt;=0.01), 50*C19+0.5,1))/10000)
*
IF(OR(C25="granen ",C25="agrarisch gras "),0.65,1)</f>
        <v>0</v>
      </c>
      <c r="D28" s="80">
        <f>IF(D24&lt;&gt;A28,0,
D8
*
VLOOKUP(D25,'Schadefuncties combi'!$A$6:$E$97,2,FALSE)*IF(D19&lt;=-0.01,0, IF(AND(D19&gt;=-0.01,D19&lt;=0.01), 50*D19+0.5,1))/10000)
*
IF(OR(D25="granen ",D25="agrarisch gras "),0.65,1)</f>
        <v>0</v>
      </c>
      <c r="E28" s="18"/>
      <c r="F28" s="18"/>
      <c r="G28" s="18"/>
      <c r="H28" s="18"/>
      <c r="I28" s="18"/>
      <c r="J28" s="18"/>
      <c r="K28" s="18"/>
      <c r="Z28"/>
      <c r="AA28"/>
      <c r="AB28"/>
      <c r="AC28"/>
    </row>
    <row r="29" spans="1:29" x14ac:dyDescent="0.35">
      <c r="A29" s="32" t="s">
        <v>11</v>
      </c>
      <c r="B29" s="79">
        <f>IF(B24&lt;&gt;$A29,0,
B$8
*
VLOOKUP('3a Regionale keringen'!$B$25,'Schadefuncties OV'!$A$46:$C$52,3,FALSE)
*
VLOOKUP(ROUND(MAX(B$19,0),),'Schadefunctie infrastructuur'!$A$2:$B$502,2,FALSE))</f>
        <v>0</v>
      </c>
      <c r="C29" s="79">
        <f>IF(C24&lt;&gt;$A29,0,
C$8
*
VLOOKUP('3a Regionale keringen'!C$25,'Schadefuncties OV'!$A$46:$C$52,3,FALSE)
*
VLOOKUP(ROUND(MAX(C$19,0),2),'Schadefunctie infrastructuur'!$A$2:$B$502,2,FALSE))</f>
        <v>0</v>
      </c>
      <c r="D29" s="80">
        <f>IF(D24&lt;&gt;$A29,0,
D$8
*
VLOOKUP('3a Regionale keringen'!D$25,'Schadefuncties OV'!$A$46:$C$52,3,FALSE)
*
VLOOKUP(ROUND(MAX(D$19,0),2),'Schadefunctie infrastructuur'!$A$2:$B$502,2,FALSE))</f>
        <v>0</v>
      </c>
      <c r="E29" s="18"/>
      <c r="F29" s="18"/>
      <c r="G29" s="18"/>
      <c r="H29" s="18"/>
      <c r="I29" s="18"/>
      <c r="J29" s="18"/>
      <c r="K29" s="18"/>
      <c r="Z29"/>
      <c r="AA29"/>
      <c r="AB29"/>
      <c r="AC29"/>
    </row>
    <row r="30" spans="1:29" ht="15" thickBot="1" x14ac:dyDescent="0.4">
      <c r="A30" s="81" t="s">
        <v>12</v>
      </c>
      <c r="B30" s="82">
        <f>IF(B24&lt;&gt;$A30,0,
B$8
*
IF(B25=Lijsten!$O$24,'Schadefuncties OV'!$C$38,'Schadefuncties OV'!$C$39)
*
VLOOKUP(ROUND(MAX(B$19,0),2),'Schadefunctie recreatie'!$A$2:$B$501,2,FALSE))</f>
        <v>0</v>
      </c>
      <c r="C30" s="82">
        <f>IF(C24&lt;&gt;$A30,0,
C$8
*
IF(C25=Lijsten!$O$24,'Schadefuncties OV'!$C$38,'Schadefuncties OV'!$C$39)
*
VLOOKUP(ROUND(MAX(C$19,0),2),'Schadefunctie recreatie'!$A$2:$B$501,2,FALSE))</f>
        <v>0</v>
      </c>
      <c r="D30" s="82">
        <f>IF(D24&lt;&gt;$A30,0,
D$8
*
IF(D25=Lijsten!$O$24,'Schadefuncties OV'!$C$38,'Schadefuncties OV'!$C$39)
*
VLOOKUP(ROUND(MAX(D$19,0),2),'Schadefunctie recreatie'!$A$2:$B$501,2,FALSE))</f>
        <v>0</v>
      </c>
      <c r="E30" s="19"/>
      <c r="F30" s="19"/>
      <c r="G30" s="18"/>
      <c r="H30" s="18"/>
      <c r="I30" s="18"/>
      <c r="J30" s="18"/>
      <c r="K30" s="18"/>
      <c r="Z30"/>
      <c r="AA30"/>
      <c r="AB30"/>
      <c r="AC30"/>
    </row>
    <row r="31" spans="1:29" x14ac:dyDescent="0.35">
      <c r="A31" s="18"/>
      <c r="B31" s="18"/>
      <c r="C31" s="18"/>
      <c r="D31" s="18"/>
      <c r="E31" s="18"/>
      <c r="F31" s="18"/>
      <c r="G31" s="286"/>
      <c r="H31" s="286"/>
      <c r="I31" s="286"/>
      <c r="J31" s="286"/>
      <c r="K31" s="18"/>
    </row>
    <row r="32" spans="1:29" ht="15" thickBot="1" x14ac:dyDescent="0.4">
      <c r="A32" s="18"/>
      <c r="B32" s="18"/>
      <c r="C32" s="18"/>
      <c r="D32" s="18"/>
      <c r="E32" s="18"/>
      <c r="F32" s="18"/>
      <c r="G32" s="46"/>
      <c r="H32" s="18"/>
      <c r="I32" s="18"/>
      <c r="J32" s="18"/>
      <c r="K32" s="18"/>
    </row>
    <row r="33" spans="1:11" x14ac:dyDescent="0.35">
      <c r="A33" s="282" t="s">
        <v>208</v>
      </c>
      <c r="B33" s="284"/>
      <c r="C33" s="284"/>
      <c r="D33" s="285"/>
      <c r="E33" s="18"/>
      <c r="F33" s="18"/>
      <c r="G33" s="46"/>
      <c r="H33" s="18"/>
      <c r="I33" s="18"/>
      <c r="J33" s="18"/>
      <c r="K33" s="18"/>
    </row>
    <row r="34" spans="1:11" x14ac:dyDescent="0.35">
      <c r="A34" s="283"/>
      <c r="B34" s="53" t="s">
        <v>190</v>
      </c>
      <c r="C34" s="53" t="s">
        <v>190</v>
      </c>
      <c r="D34" s="54" t="s">
        <v>190</v>
      </c>
      <c r="E34" s="18"/>
      <c r="F34" s="18"/>
      <c r="G34" s="46"/>
      <c r="H34" s="18"/>
      <c r="I34" s="19"/>
      <c r="J34" s="19"/>
      <c r="K34" s="18"/>
    </row>
    <row r="35" spans="1:11" x14ac:dyDescent="0.35">
      <c r="A35" s="23" t="e">
        <f>A19</f>
        <v>#DIV/0!</v>
      </c>
      <c r="B35" s="48" t="e">
        <f>VLOOKUP(B6,$A$23:$B$30,2,FALSE)</f>
        <v>#N/A</v>
      </c>
      <c r="C35" s="48" t="e">
        <f>VLOOKUP(C6,$A$23:$C$30,3,FALSE)</f>
        <v>#N/A</v>
      </c>
      <c r="D35" s="49" t="e">
        <f>VLOOKUP(D6,$A$23:$D$30,4,FALSE)</f>
        <v>#N/A</v>
      </c>
      <c r="E35" s="18"/>
      <c r="F35" s="18"/>
      <c r="G35" s="46"/>
      <c r="H35" s="18"/>
      <c r="I35" s="35"/>
      <c r="J35" s="35"/>
      <c r="K35" s="18"/>
    </row>
    <row r="36" spans="1:11" x14ac:dyDescent="0.35">
      <c r="A36" s="30"/>
      <c r="B36" s="18"/>
      <c r="C36" s="18"/>
      <c r="D36" s="29"/>
      <c r="E36" s="18"/>
      <c r="F36" s="18"/>
      <c r="G36" s="46"/>
      <c r="H36" s="18"/>
      <c r="I36" s="18"/>
      <c r="J36" s="18"/>
      <c r="K36" s="18"/>
    </row>
    <row r="37" spans="1:11" x14ac:dyDescent="0.35">
      <c r="A37" s="55"/>
      <c r="B37" s="53" t="s">
        <v>191</v>
      </c>
      <c r="C37" s="53" t="s">
        <v>191</v>
      </c>
      <c r="D37" s="54" t="s">
        <v>191</v>
      </c>
      <c r="E37" s="18"/>
      <c r="F37" s="18"/>
      <c r="G37" s="46"/>
      <c r="H37" s="18"/>
      <c r="I37" s="18"/>
      <c r="J37" s="18"/>
      <c r="K37" s="18"/>
    </row>
    <row r="38" spans="1:11" ht="15" thickBot="1" x14ac:dyDescent="0.4">
      <c r="A38" s="22" t="e">
        <f>A35</f>
        <v>#DIV/0!</v>
      </c>
      <c r="B38" s="51" t="e">
        <f>B35*$A$38</f>
        <v>#N/A</v>
      </c>
      <c r="C38" s="51" t="e">
        <f>C35*$A$38</f>
        <v>#N/A</v>
      </c>
      <c r="D38" s="52" t="e">
        <f>D35*$A$38</f>
        <v>#N/A</v>
      </c>
      <c r="E38" s="18"/>
      <c r="F38" s="18"/>
      <c r="G38" s="46"/>
      <c r="H38" s="18"/>
      <c r="I38" s="18"/>
      <c r="J38" s="18"/>
      <c r="K38" s="18"/>
    </row>
    <row r="39" spans="1:11" ht="15" thickBot="1" x14ac:dyDescent="0.4">
      <c r="A39" s="98" t="s">
        <v>193</v>
      </c>
      <c r="B39" s="99" t="e">
        <f>SUM(B38:B38)</f>
        <v>#N/A</v>
      </c>
      <c r="C39" s="99" t="e">
        <f>SUM(C38:C38)</f>
        <v>#N/A</v>
      </c>
      <c r="D39" s="100" t="e">
        <f>SUM(D38:D38)</f>
        <v>#N/A</v>
      </c>
      <c r="E39" s="18"/>
      <c r="F39" s="18"/>
      <c r="G39" s="46"/>
      <c r="H39" s="18"/>
      <c r="I39" s="18"/>
      <c r="J39" s="18"/>
      <c r="K39" s="18"/>
    </row>
    <row r="40" spans="1:11" x14ac:dyDescent="0.35">
      <c r="A40" s="18"/>
      <c r="B40" s="18"/>
      <c r="C40" s="18"/>
      <c r="D40" s="18"/>
      <c r="E40" s="18"/>
      <c r="F40" s="18"/>
      <c r="G40" s="46"/>
      <c r="H40" s="18"/>
      <c r="I40" s="18"/>
      <c r="J40" s="18"/>
      <c r="K40" s="18"/>
    </row>
    <row r="41" spans="1:11" x14ac:dyDescent="0.35">
      <c r="A41" s="18"/>
      <c r="B41" s="18"/>
      <c r="C41" s="18"/>
      <c r="D41" s="18"/>
      <c r="E41" s="46">
        <f>IF(Template!E27="Nee",0,SUM(B39:D39))</f>
        <v>0</v>
      </c>
      <c r="F41" s="18"/>
      <c r="G41" s="18"/>
      <c r="H41" s="18"/>
      <c r="I41" s="18"/>
      <c r="J41" s="18"/>
      <c r="K41" s="18"/>
    </row>
    <row r="42" spans="1:11" x14ac:dyDescent="0.35">
      <c r="A42" s="18"/>
      <c r="B42" s="18"/>
      <c r="C42" s="18"/>
      <c r="D42" s="18"/>
      <c r="E42" s="18"/>
      <c r="F42" s="18"/>
      <c r="G42" s="18"/>
      <c r="H42" s="18"/>
      <c r="I42" s="18"/>
      <c r="J42" s="18"/>
      <c r="K42" s="18"/>
    </row>
    <row r="43" spans="1:11" x14ac:dyDescent="0.35">
      <c r="A43" s="18"/>
      <c r="B43" s="18"/>
      <c r="C43" s="18"/>
      <c r="D43" s="18"/>
      <c r="E43" s="18"/>
      <c r="F43" s="18"/>
      <c r="G43" s="18"/>
      <c r="H43" s="18"/>
      <c r="I43" s="18"/>
      <c r="J43" s="18"/>
      <c r="K43" s="18"/>
    </row>
    <row r="44" spans="1:11" x14ac:dyDescent="0.35">
      <c r="A44" s="18"/>
      <c r="B44" s="18"/>
      <c r="C44" s="18"/>
      <c r="D44" s="18"/>
      <c r="E44" s="18"/>
      <c r="F44" s="18"/>
      <c r="G44" s="18"/>
      <c r="H44" s="18"/>
      <c r="I44" s="18"/>
      <c r="J44" s="18"/>
      <c r="K44" s="18"/>
    </row>
    <row r="45" spans="1:11" x14ac:dyDescent="0.35">
      <c r="A45" s="18"/>
      <c r="B45" s="18"/>
      <c r="C45" s="18"/>
      <c r="D45" s="18"/>
      <c r="E45" s="18"/>
      <c r="F45" s="18"/>
      <c r="G45" s="18"/>
      <c r="H45" s="18"/>
      <c r="I45" s="18"/>
      <c r="J45" s="18"/>
      <c r="K45" s="18"/>
    </row>
    <row r="46" spans="1:11" x14ac:dyDescent="0.35">
      <c r="A46" s="18"/>
      <c r="B46" s="18"/>
      <c r="C46" s="18"/>
      <c r="D46" s="18"/>
      <c r="E46" s="18"/>
      <c r="F46" s="18"/>
      <c r="G46" s="18"/>
      <c r="H46" s="18"/>
      <c r="I46" s="18"/>
      <c r="J46" s="18"/>
      <c r="K46" s="18"/>
    </row>
    <row r="47" spans="1:11" x14ac:dyDescent="0.35">
      <c r="A47" s="18"/>
      <c r="B47" s="18"/>
      <c r="C47" s="18"/>
      <c r="D47" s="18"/>
      <c r="E47" s="18"/>
      <c r="F47" s="18"/>
      <c r="G47" s="18"/>
      <c r="H47" s="18"/>
      <c r="I47" s="18"/>
      <c r="J47" s="18"/>
      <c r="K47" s="18"/>
    </row>
    <row r="48" spans="1:11" x14ac:dyDescent="0.35">
      <c r="A48" s="18"/>
      <c r="B48" s="18"/>
      <c r="C48" s="18"/>
      <c r="D48" s="18"/>
      <c r="E48" s="18"/>
      <c r="F48" s="18"/>
      <c r="G48" s="18"/>
      <c r="H48" s="18"/>
      <c r="I48" s="18"/>
      <c r="J48" s="18"/>
      <c r="K48" s="18"/>
    </row>
    <row r="49" spans="1:11" x14ac:dyDescent="0.35">
      <c r="A49" s="18"/>
      <c r="B49" s="18"/>
      <c r="C49" s="18"/>
      <c r="D49" s="18"/>
      <c r="E49" s="18"/>
      <c r="F49" s="18"/>
      <c r="G49" s="18"/>
      <c r="H49" s="18"/>
      <c r="I49" s="18"/>
      <c r="J49" s="18"/>
      <c r="K49" s="18"/>
    </row>
    <row r="50" spans="1:11" x14ac:dyDescent="0.35">
      <c r="A50" s="18"/>
      <c r="B50" s="18"/>
      <c r="C50" s="18"/>
      <c r="D50" s="18"/>
      <c r="E50" s="18"/>
      <c r="F50" s="18"/>
      <c r="G50" s="18"/>
      <c r="H50" s="18"/>
      <c r="I50" s="18"/>
      <c r="J50" s="18"/>
      <c r="K50" s="18"/>
    </row>
    <row r="51" spans="1:11" x14ac:dyDescent="0.35">
      <c r="A51" s="18"/>
      <c r="B51" s="18"/>
      <c r="C51" s="18"/>
      <c r="D51" s="18"/>
      <c r="E51" s="18"/>
      <c r="F51" s="18"/>
      <c r="G51" s="46"/>
      <c r="H51" s="18"/>
      <c r="I51" s="18"/>
      <c r="J51" s="18"/>
      <c r="K51" s="18"/>
    </row>
    <row r="52" spans="1:11" x14ac:dyDescent="0.35">
      <c r="A52" s="18"/>
      <c r="B52" s="18"/>
      <c r="C52" s="18"/>
      <c r="D52" s="18"/>
      <c r="E52" s="18"/>
      <c r="F52" s="18"/>
      <c r="G52" s="18"/>
      <c r="H52" s="18"/>
      <c r="I52" s="18"/>
      <c r="J52" s="18"/>
      <c r="K52" s="18"/>
    </row>
    <row r="53" spans="1:11" x14ac:dyDescent="0.35">
      <c r="A53" s="18"/>
      <c r="B53" s="18"/>
      <c r="C53" s="18"/>
      <c r="D53" s="18"/>
      <c r="E53" s="18"/>
      <c r="F53" s="18"/>
      <c r="G53" s="18"/>
      <c r="H53" s="18"/>
      <c r="I53" s="18"/>
      <c r="J53" s="18"/>
      <c r="K53" s="18"/>
    </row>
    <row r="54" spans="1:11" x14ac:dyDescent="0.35">
      <c r="A54" s="18"/>
      <c r="B54" s="18"/>
      <c r="C54" s="18"/>
      <c r="D54" s="18"/>
      <c r="E54" s="18"/>
      <c r="F54" s="18"/>
      <c r="G54" s="18"/>
      <c r="H54" s="18"/>
      <c r="I54" s="18"/>
      <c r="J54" s="18"/>
      <c r="K54" s="18"/>
    </row>
    <row r="55" spans="1:11" x14ac:dyDescent="0.35">
      <c r="A55" s="18"/>
      <c r="B55" s="18"/>
      <c r="C55" s="18"/>
      <c r="D55" s="18"/>
      <c r="E55" s="18"/>
      <c r="F55" s="18"/>
      <c r="G55" s="18"/>
      <c r="H55" s="18"/>
      <c r="I55" s="18"/>
      <c r="J55" s="18"/>
      <c r="K55" s="18"/>
    </row>
    <row r="56" spans="1:11" x14ac:dyDescent="0.35">
      <c r="A56" s="18"/>
      <c r="B56" s="18"/>
      <c r="C56" s="18"/>
      <c r="D56" s="18"/>
      <c r="E56" s="18"/>
      <c r="F56" s="18"/>
      <c r="G56" s="18"/>
      <c r="H56" s="18"/>
      <c r="I56" s="18"/>
      <c r="J56" s="18"/>
      <c r="K56" s="18"/>
    </row>
    <row r="57" spans="1:11" x14ac:dyDescent="0.35">
      <c r="A57" s="18"/>
      <c r="B57" s="18"/>
      <c r="C57" s="18"/>
      <c r="D57" s="18"/>
      <c r="E57" s="18"/>
      <c r="F57" s="18"/>
      <c r="G57" s="18"/>
      <c r="H57" s="18"/>
      <c r="I57" s="18"/>
      <c r="J57" s="18"/>
      <c r="K57" s="18"/>
    </row>
    <row r="58" spans="1:11" x14ac:dyDescent="0.35">
      <c r="A58" s="18"/>
      <c r="B58" s="18"/>
      <c r="C58" s="18"/>
      <c r="D58" s="18"/>
      <c r="E58" s="18"/>
      <c r="F58" s="18"/>
      <c r="G58" s="18"/>
      <c r="H58" s="18"/>
      <c r="I58" s="18"/>
      <c r="J58" s="18"/>
      <c r="K58" s="18"/>
    </row>
    <row r="59" spans="1:11" x14ac:dyDescent="0.35">
      <c r="A59" s="18"/>
      <c r="B59" s="18"/>
      <c r="C59" s="18"/>
      <c r="D59" s="18"/>
      <c r="E59" s="18"/>
      <c r="F59" s="18"/>
      <c r="G59" s="18"/>
      <c r="H59" s="18"/>
      <c r="I59" s="18"/>
      <c r="J59" s="18"/>
      <c r="K59" s="18"/>
    </row>
    <row r="60" spans="1:11" x14ac:dyDescent="0.35">
      <c r="A60" s="18"/>
      <c r="B60" s="18"/>
      <c r="C60" s="18"/>
      <c r="D60" s="18"/>
      <c r="E60" s="18"/>
      <c r="F60" s="18"/>
      <c r="G60" s="18"/>
      <c r="H60" s="18"/>
      <c r="I60" s="18"/>
      <c r="J60" s="18"/>
      <c r="K60" s="18"/>
    </row>
    <row r="61" spans="1:11" x14ac:dyDescent="0.35">
      <c r="A61" s="18"/>
      <c r="B61" s="18"/>
      <c r="C61" s="18"/>
      <c r="D61" s="18"/>
      <c r="E61" s="18"/>
      <c r="F61" s="18"/>
      <c r="G61" s="18"/>
      <c r="H61" s="18"/>
      <c r="I61" s="18"/>
      <c r="J61" s="18"/>
      <c r="K61" s="18"/>
    </row>
    <row r="62" spans="1:11" x14ac:dyDescent="0.35">
      <c r="A62" s="18"/>
      <c r="B62" s="18"/>
      <c r="C62" s="18"/>
      <c r="D62" s="18"/>
      <c r="E62" s="18"/>
      <c r="F62" s="18"/>
      <c r="G62" s="18"/>
      <c r="H62" s="18"/>
      <c r="I62" s="18"/>
      <c r="J62" s="18"/>
      <c r="K62" s="18"/>
    </row>
    <row r="63" spans="1:11" x14ac:dyDescent="0.35">
      <c r="A63" s="18"/>
      <c r="B63" s="18"/>
      <c r="C63" s="18"/>
      <c r="D63" s="18"/>
      <c r="E63" s="18"/>
      <c r="F63" s="18"/>
      <c r="G63" s="18"/>
      <c r="H63" s="18"/>
      <c r="I63" s="18"/>
      <c r="J63" s="18"/>
      <c r="K63" s="18"/>
    </row>
    <row r="64" spans="1:11" x14ac:dyDescent="0.35">
      <c r="A64" s="18"/>
      <c r="B64" s="18"/>
      <c r="C64" s="18"/>
      <c r="D64" s="18"/>
      <c r="E64" s="18"/>
      <c r="F64" s="18"/>
      <c r="G64" s="18"/>
      <c r="H64" s="18"/>
      <c r="I64" s="18"/>
      <c r="J64" s="18"/>
      <c r="K64" s="18"/>
    </row>
    <row r="65" spans="1:11" x14ac:dyDescent="0.35">
      <c r="A65" s="18"/>
      <c r="B65" s="18"/>
      <c r="C65" s="18"/>
      <c r="D65" s="18"/>
      <c r="E65" s="18"/>
      <c r="F65" s="18"/>
      <c r="G65" s="18"/>
      <c r="H65" s="18"/>
      <c r="I65" s="18"/>
      <c r="J65" s="18"/>
      <c r="K65" s="18"/>
    </row>
    <row r="66" spans="1:11" x14ac:dyDescent="0.35">
      <c r="A66" s="18"/>
      <c r="B66" s="18"/>
      <c r="C66" s="18"/>
      <c r="D66" s="18"/>
      <c r="E66" s="18"/>
      <c r="F66" s="18"/>
      <c r="G66" s="18"/>
      <c r="H66" s="18"/>
      <c r="I66" s="18"/>
      <c r="J66" s="18"/>
      <c r="K66" s="18"/>
    </row>
    <row r="67" spans="1:11" x14ac:dyDescent="0.35">
      <c r="A67" s="18"/>
      <c r="B67" s="18"/>
      <c r="C67" s="18"/>
      <c r="D67" s="18"/>
      <c r="E67" s="18"/>
      <c r="F67" s="18"/>
      <c r="G67" s="18"/>
      <c r="H67" s="18"/>
      <c r="I67" s="18"/>
      <c r="J67" s="18"/>
      <c r="K67" s="18"/>
    </row>
    <row r="68" spans="1:11" x14ac:dyDescent="0.35">
      <c r="A68" s="18"/>
      <c r="B68" s="18"/>
      <c r="C68" s="18"/>
      <c r="D68" s="18"/>
      <c r="E68" s="18"/>
      <c r="F68" s="18"/>
      <c r="G68" s="18"/>
      <c r="H68" s="18"/>
      <c r="I68" s="18"/>
      <c r="J68" s="18"/>
      <c r="K68" s="18"/>
    </row>
    <row r="69" spans="1:11" x14ac:dyDescent="0.35">
      <c r="A69" s="18"/>
      <c r="B69" s="18"/>
      <c r="C69" s="18"/>
      <c r="D69" s="18"/>
      <c r="E69" s="18"/>
      <c r="F69" s="18"/>
      <c r="G69" s="18"/>
      <c r="H69" s="18"/>
      <c r="I69" s="18"/>
      <c r="J69" s="18"/>
      <c r="K69" s="18"/>
    </row>
    <row r="70" spans="1:11" x14ac:dyDescent="0.35">
      <c r="A70" s="18"/>
      <c r="B70" s="18"/>
      <c r="C70" s="18"/>
      <c r="D70" s="18"/>
      <c r="E70" s="18"/>
      <c r="F70" s="18"/>
      <c r="G70" s="18"/>
      <c r="H70" s="18"/>
      <c r="I70" s="18"/>
      <c r="J70" s="18"/>
      <c r="K70" s="18"/>
    </row>
    <row r="71" spans="1:11" x14ac:dyDescent="0.35">
      <c r="A71" s="18"/>
      <c r="B71" s="18"/>
      <c r="C71" s="18"/>
      <c r="D71" s="18"/>
      <c r="E71" s="18"/>
      <c r="F71" s="18"/>
      <c r="G71" s="18"/>
      <c r="H71" s="18"/>
      <c r="I71" s="18"/>
      <c r="J71" s="18"/>
      <c r="K71" s="18"/>
    </row>
    <row r="72" spans="1:11" x14ac:dyDescent="0.35">
      <c r="A72" s="18"/>
      <c r="B72" s="18"/>
      <c r="C72" s="18"/>
      <c r="D72" s="18"/>
      <c r="E72" s="18"/>
      <c r="F72" s="18"/>
      <c r="G72" s="18"/>
      <c r="H72" s="18"/>
      <c r="I72" s="18"/>
      <c r="J72" s="18"/>
      <c r="K72" s="18"/>
    </row>
    <row r="73" spans="1:11" x14ac:dyDescent="0.35">
      <c r="A73" s="18"/>
      <c r="B73" s="18"/>
      <c r="C73" s="18"/>
      <c r="D73" s="18"/>
      <c r="E73" s="18"/>
      <c r="F73" s="18"/>
      <c r="G73" s="18"/>
      <c r="H73" s="18"/>
      <c r="I73" s="18"/>
      <c r="J73" s="18"/>
      <c r="K73" s="18"/>
    </row>
    <row r="74" spans="1:11" x14ac:dyDescent="0.35">
      <c r="A74" s="18"/>
      <c r="B74" s="18"/>
      <c r="C74" s="18"/>
      <c r="D74" s="18"/>
      <c r="E74" s="18"/>
      <c r="F74" s="18"/>
      <c r="G74" s="18"/>
      <c r="H74" s="18"/>
      <c r="I74" s="18"/>
      <c r="J74" s="18"/>
      <c r="K74" s="18"/>
    </row>
    <row r="75" spans="1:11" x14ac:dyDescent="0.35">
      <c r="A75" s="18"/>
      <c r="B75" s="18"/>
      <c r="C75" s="18"/>
      <c r="D75" s="18"/>
      <c r="E75" s="18"/>
      <c r="F75" s="18"/>
      <c r="G75" s="18"/>
      <c r="H75" s="18"/>
      <c r="I75" s="18"/>
      <c r="J75" s="18"/>
      <c r="K75" s="18"/>
    </row>
    <row r="76" spans="1:11" x14ac:dyDescent="0.35">
      <c r="A76" s="18"/>
      <c r="B76" s="18"/>
      <c r="C76" s="18"/>
      <c r="D76" s="18"/>
      <c r="E76" s="18"/>
      <c r="F76" s="18"/>
      <c r="G76" s="18"/>
      <c r="H76" s="18"/>
      <c r="I76" s="18"/>
      <c r="J76" s="18"/>
      <c r="K76" s="18"/>
    </row>
    <row r="77" spans="1:11" x14ac:dyDescent="0.35">
      <c r="A77" s="18"/>
      <c r="B77" s="18"/>
      <c r="C77" s="18"/>
      <c r="D77" s="18"/>
      <c r="E77" s="18"/>
      <c r="F77" s="18"/>
      <c r="G77" s="18"/>
      <c r="H77" s="18"/>
      <c r="I77" s="18"/>
      <c r="J77" s="18"/>
      <c r="K77" s="18"/>
    </row>
    <row r="78" spans="1:11" x14ac:dyDescent="0.35">
      <c r="A78" s="18"/>
      <c r="B78" s="18"/>
      <c r="C78" s="18"/>
      <c r="D78" s="18"/>
      <c r="E78" s="18"/>
      <c r="F78" s="18"/>
      <c r="G78" s="18"/>
      <c r="H78" s="18"/>
      <c r="I78" s="18"/>
      <c r="J78" s="18"/>
      <c r="K78" s="18"/>
    </row>
    <row r="79" spans="1:11" x14ac:dyDescent="0.35">
      <c r="A79" s="18"/>
      <c r="B79" s="18"/>
      <c r="C79" s="18"/>
      <c r="D79" s="18"/>
      <c r="E79" s="18"/>
      <c r="F79" s="18"/>
      <c r="G79" s="18"/>
      <c r="H79" s="18"/>
      <c r="I79" s="18"/>
      <c r="J79" s="18"/>
      <c r="K79" s="18"/>
    </row>
    <row r="80" spans="1:11" x14ac:dyDescent="0.35">
      <c r="A80" s="18"/>
      <c r="B80" s="18"/>
      <c r="C80" s="18"/>
      <c r="D80" s="18"/>
      <c r="E80" s="18"/>
      <c r="F80" s="18"/>
      <c r="G80" s="18"/>
      <c r="H80" s="18"/>
      <c r="I80" s="18"/>
      <c r="J80" s="18"/>
      <c r="K80" s="18"/>
    </row>
    <row r="81" spans="1:11" x14ac:dyDescent="0.35">
      <c r="A81" s="18"/>
      <c r="B81" s="18"/>
      <c r="C81" s="18"/>
      <c r="D81" s="18"/>
      <c r="E81" s="18"/>
      <c r="F81" s="18"/>
      <c r="G81" s="18"/>
      <c r="H81" s="18"/>
      <c r="I81" s="18"/>
      <c r="J81" s="18"/>
      <c r="K81" s="18"/>
    </row>
    <row r="82" spans="1:11" x14ac:dyDescent="0.35">
      <c r="A82" s="18"/>
      <c r="B82" s="18"/>
      <c r="C82" s="18"/>
      <c r="D82" s="18"/>
      <c r="E82" s="18"/>
      <c r="F82" s="18"/>
      <c r="G82" s="18"/>
      <c r="H82" s="18"/>
      <c r="I82" s="18"/>
      <c r="J82" s="18"/>
      <c r="K82" s="18"/>
    </row>
    <row r="83" spans="1:11" x14ac:dyDescent="0.35">
      <c r="A83" s="18"/>
      <c r="B83" s="18"/>
      <c r="C83" s="18"/>
      <c r="D83" s="18"/>
      <c r="E83" s="18"/>
      <c r="F83" s="18"/>
      <c r="G83" s="18"/>
      <c r="H83" s="18"/>
      <c r="I83" s="18"/>
      <c r="J83" s="18"/>
      <c r="K83" s="18"/>
    </row>
    <row r="84" spans="1:11" x14ac:dyDescent="0.35">
      <c r="A84" s="18"/>
      <c r="B84" s="18"/>
      <c r="C84" s="18"/>
      <c r="D84" s="18"/>
      <c r="E84" s="18"/>
      <c r="F84" s="18"/>
      <c r="G84" s="18"/>
      <c r="H84" s="18"/>
      <c r="I84" s="18"/>
      <c r="J84" s="18"/>
      <c r="K84" s="18"/>
    </row>
    <row r="85" spans="1:11" x14ac:dyDescent="0.35">
      <c r="A85" s="18"/>
      <c r="B85" s="18"/>
      <c r="C85" s="18"/>
      <c r="D85" s="18"/>
      <c r="E85" s="18"/>
      <c r="F85" s="18"/>
      <c r="G85" s="18"/>
      <c r="H85" s="18"/>
      <c r="I85" s="18"/>
      <c r="J85" s="18"/>
      <c r="K85" s="18"/>
    </row>
    <row r="86" spans="1:11" x14ac:dyDescent="0.35">
      <c r="A86" s="18"/>
      <c r="B86" s="18"/>
      <c r="C86" s="18"/>
      <c r="D86" s="18"/>
      <c r="E86" s="18"/>
      <c r="F86" s="18"/>
      <c r="G86" s="18"/>
      <c r="H86" s="18"/>
      <c r="I86" s="18"/>
      <c r="J86" s="18"/>
      <c r="K86" s="18"/>
    </row>
    <row r="87" spans="1:11" x14ac:dyDescent="0.35">
      <c r="A87" s="18"/>
      <c r="B87" s="18"/>
      <c r="C87" s="18"/>
      <c r="D87" s="18"/>
      <c r="E87" s="18"/>
      <c r="F87" s="18"/>
      <c r="G87" s="18"/>
      <c r="H87" s="18"/>
      <c r="I87" s="18"/>
      <c r="J87" s="18"/>
      <c r="K87" s="18"/>
    </row>
    <row r="88" spans="1:11" x14ac:dyDescent="0.35">
      <c r="A88" s="18"/>
      <c r="B88" s="18"/>
      <c r="C88" s="18"/>
      <c r="D88" s="18"/>
      <c r="E88" s="18"/>
      <c r="F88" s="18"/>
      <c r="G88" s="18"/>
      <c r="H88" s="18"/>
      <c r="I88" s="18"/>
      <c r="J88" s="18"/>
      <c r="K88" s="18"/>
    </row>
    <row r="89" spans="1:11" x14ac:dyDescent="0.35">
      <c r="A89" s="18"/>
      <c r="B89" s="18"/>
      <c r="C89" s="18"/>
      <c r="D89" s="18"/>
      <c r="E89" s="18"/>
      <c r="F89" s="18"/>
      <c r="G89" s="18"/>
      <c r="H89" s="18"/>
      <c r="I89" s="18"/>
      <c r="J89" s="18"/>
      <c r="K89" s="18"/>
    </row>
    <row r="90" spans="1:11" x14ac:dyDescent="0.35">
      <c r="A90" s="18"/>
      <c r="B90" s="18"/>
      <c r="C90" s="18"/>
      <c r="D90" s="18"/>
      <c r="E90" s="18"/>
      <c r="F90" s="18"/>
      <c r="G90" s="18"/>
      <c r="H90" s="18"/>
      <c r="I90" s="18"/>
      <c r="J90" s="18"/>
      <c r="K90" s="18"/>
    </row>
    <row r="91" spans="1:11" x14ac:dyDescent="0.35">
      <c r="A91" s="18"/>
      <c r="B91" s="18"/>
      <c r="C91" s="18"/>
      <c r="D91" s="18"/>
      <c r="E91" s="18"/>
      <c r="F91" s="18"/>
      <c r="G91" s="18"/>
      <c r="H91" s="18"/>
      <c r="I91" s="18"/>
      <c r="J91" s="18"/>
      <c r="K91" s="18"/>
    </row>
    <row r="92" spans="1:11" x14ac:dyDescent="0.35">
      <c r="A92" s="18"/>
      <c r="B92" s="18"/>
      <c r="C92" s="18"/>
      <c r="D92" s="18"/>
      <c r="E92" s="18"/>
      <c r="F92" s="18"/>
      <c r="G92" s="18"/>
      <c r="H92" s="18"/>
      <c r="I92" s="18"/>
      <c r="J92" s="18"/>
      <c r="K92" s="18"/>
    </row>
    <row r="93" spans="1:11" x14ac:dyDescent="0.35">
      <c r="A93" s="18"/>
      <c r="B93" s="18"/>
      <c r="C93" s="18"/>
      <c r="D93" s="18"/>
      <c r="E93" s="18"/>
      <c r="F93" s="18"/>
      <c r="G93" s="18"/>
      <c r="H93" s="18"/>
      <c r="I93" s="18"/>
      <c r="J93" s="18"/>
      <c r="K93" s="18"/>
    </row>
    <row r="94" spans="1:11" x14ac:dyDescent="0.35">
      <c r="A94" s="18"/>
      <c r="B94" s="18"/>
      <c r="C94" s="18"/>
      <c r="D94" s="18"/>
      <c r="E94" s="18"/>
      <c r="F94" s="18"/>
      <c r="G94" s="18"/>
      <c r="H94" s="18"/>
      <c r="I94" s="18"/>
      <c r="J94" s="18"/>
      <c r="K94" s="18"/>
    </row>
    <row r="95" spans="1:11" x14ac:dyDescent="0.35">
      <c r="A95" s="18"/>
      <c r="B95" s="18"/>
      <c r="C95" s="18"/>
      <c r="D95" s="18"/>
      <c r="E95" s="18"/>
      <c r="F95" s="18"/>
      <c r="G95" s="18"/>
      <c r="H95" s="18"/>
      <c r="I95" s="18"/>
      <c r="J95" s="18"/>
      <c r="K95" s="18"/>
    </row>
    <row r="96" spans="1:11" x14ac:dyDescent="0.35">
      <c r="E96" s="18"/>
      <c r="F96" s="18"/>
      <c r="G96" s="18"/>
      <c r="H96" s="18"/>
      <c r="I96" s="18"/>
      <c r="J96" s="18"/>
      <c r="K96" s="18"/>
    </row>
    <row r="97" spans="5:11" x14ac:dyDescent="0.35">
      <c r="E97" s="18"/>
      <c r="F97" s="18"/>
      <c r="G97" s="18"/>
      <c r="H97" s="18"/>
      <c r="I97" s="18"/>
      <c r="J97" s="18"/>
      <c r="K97" s="18"/>
    </row>
  </sheetData>
  <sheetProtection algorithmName="SHA-512" hashValue="MBuQyw6aWwRjArt+8u1+vp+RDXpkJL7eOSCOi/ociu7FekTcTlOL10BhJOaHQSGLw5sGKkIYyYZk44vHYJSXBw==" saltValue="5mQKBPLLLO/WYddVoyFHxQ==" spinCount="100000" sheet="1" objects="1" scenarios="1"/>
  <mergeCells count="7">
    <mergeCell ref="A33:A34"/>
    <mergeCell ref="B33:D33"/>
    <mergeCell ref="G31:J31"/>
    <mergeCell ref="A11:C11"/>
    <mergeCell ref="B12:B13"/>
    <mergeCell ref="A17:A18"/>
    <mergeCell ref="B17:D17"/>
  </mergeCells>
  <conditionalFormatting sqref="A11:D16">
    <cfRule type="expression" dxfId="7" priority="5">
      <formula>IF(#REF!="Nee",TRUE,FALSE)</formula>
    </cfRule>
  </conditionalFormatting>
  <conditionalFormatting sqref="F11:F15 F16:J16 F17">
    <cfRule type="expression" dxfId="6" priority="4">
      <formula>IF(#REF!="Ja",TRUE,FALSE)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ED1AF46-68CE-442F-8A6D-88752898A6E3}">
          <x14:formula1>
            <xm:f>Lijsten!$M$3:$M$7</xm:f>
          </x14:formula1>
          <xm:sqref>B6:D7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C00E0-7E2B-4C8E-8A16-88374AC82BA9}">
  <dimension ref="A1:O49"/>
  <sheetViews>
    <sheetView topLeftCell="A6" zoomScaleNormal="100" workbookViewId="0">
      <selection activeCell="F29" sqref="F29"/>
    </sheetView>
  </sheetViews>
  <sheetFormatPr defaultRowHeight="14.5" x14ac:dyDescent="0.35"/>
  <cols>
    <col min="1" max="1" width="32.7265625" style="4" customWidth="1"/>
    <col min="2" max="2" width="18.1796875" bestFit="1" customWidth="1"/>
    <col min="3" max="3" width="14.453125" customWidth="1"/>
    <col min="4" max="4" width="12.26953125" bestFit="1" customWidth="1"/>
    <col min="5" max="5" width="22.26953125" bestFit="1" customWidth="1"/>
    <col min="6" max="6" width="12.54296875" bestFit="1" customWidth="1"/>
    <col min="7" max="7" width="17.7265625" customWidth="1"/>
    <col min="8" max="8" width="18.453125" customWidth="1"/>
    <col min="9" max="9" width="12.54296875" bestFit="1" customWidth="1"/>
    <col min="10" max="10" width="19" customWidth="1"/>
  </cols>
  <sheetData>
    <row r="1" spans="1:11" ht="21.5" thickBot="1" x14ac:dyDescent="0.55000000000000004">
      <c r="A1" s="110" t="s">
        <v>211</v>
      </c>
    </row>
    <row r="2" spans="1:11" s="109" customFormat="1" x14ac:dyDescent="0.35">
      <c r="A2" s="40"/>
      <c r="B2" s="39" t="s">
        <v>198</v>
      </c>
      <c r="C2" s="39" t="s">
        <v>199</v>
      </c>
      <c r="D2" s="39" t="s">
        <v>200</v>
      </c>
      <c r="E2" s="38"/>
      <c r="F2" s="38"/>
      <c r="G2" s="38"/>
      <c r="H2" s="38"/>
      <c r="I2" s="38"/>
      <c r="J2" s="38"/>
      <c r="K2" s="37"/>
    </row>
    <row r="3" spans="1:11" x14ac:dyDescent="0.35">
      <c r="A3" s="30" t="s">
        <v>201</v>
      </c>
      <c r="B3" s="6">
        <f>Template!D42</f>
        <v>0</v>
      </c>
      <c r="C3" s="6">
        <f>Template!E42</f>
        <v>0</v>
      </c>
      <c r="D3" s="6">
        <f>Template!F42</f>
        <v>0</v>
      </c>
      <c r="E3" s="18"/>
      <c r="F3" s="18"/>
      <c r="G3" s="18"/>
      <c r="H3" s="18"/>
      <c r="I3" s="18"/>
      <c r="J3" s="18"/>
      <c r="K3" s="29"/>
    </row>
    <row r="4" spans="1:11" x14ac:dyDescent="0.35">
      <c r="A4" s="30" t="s">
        <v>202</v>
      </c>
      <c r="B4" s="6">
        <f>Template!D43</f>
        <v>0</v>
      </c>
      <c r="C4" s="6">
        <f>Template!E43</f>
        <v>0</v>
      </c>
      <c r="D4" s="6">
        <f>Template!F43</f>
        <v>0</v>
      </c>
      <c r="E4" s="18"/>
      <c r="F4" s="18"/>
      <c r="G4" s="18"/>
      <c r="H4" s="18"/>
      <c r="I4" s="18"/>
      <c r="J4" s="18"/>
      <c r="K4" s="29"/>
    </row>
    <row r="5" spans="1:11" x14ac:dyDescent="0.35">
      <c r="A5" s="30" t="s">
        <v>203</v>
      </c>
      <c r="B5" s="74">
        <f>Template!D44</f>
        <v>0</v>
      </c>
      <c r="C5" s="74">
        <f>Template!E44</f>
        <v>0</v>
      </c>
      <c r="D5" s="74">
        <f>Template!F44</f>
        <v>0</v>
      </c>
      <c r="E5" s="18"/>
      <c r="F5" s="18"/>
      <c r="G5" s="18"/>
      <c r="H5" s="18"/>
      <c r="I5" s="18"/>
      <c r="J5" s="18"/>
      <c r="K5" s="29"/>
    </row>
    <row r="6" spans="1:11" x14ac:dyDescent="0.35">
      <c r="A6" s="111" t="s">
        <v>212</v>
      </c>
      <c r="B6" s="109"/>
      <c r="C6" s="109"/>
      <c r="D6" s="109"/>
      <c r="E6" s="109"/>
      <c r="F6" s="109"/>
      <c r="G6" s="109"/>
      <c r="H6" s="109"/>
      <c r="I6" s="109"/>
      <c r="J6" s="109"/>
      <c r="K6" s="109"/>
    </row>
    <row r="7" spans="1:11" x14ac:dyDescent="0.35">
      <c r="A7" s="4" t="s">
        <v>213</v>
      </c>
      <c r="B7" s="6">
        <f>IF(Template!E31="JA",Template!E12-Template!E13,Template!E12)</f>
        <v>0</v>
      </c>
      <c r="C7" t="s">
        <v>183</v>
      </c>
      <c r="H7" s="1" t="s">
        <v>214</v>
      </c>
    </row>
    <row r="8" spans="1:11" x14ac:dyDescent="0.35">
      <c r="A8" s="4" t="s">
        <v>185</v>
      </c>
      <c r="B8" s="6">
        <f>Template!F52</f>
        <v>0</v>
      </c>
      <c r="C8" t="s">
        <v>186</v>
      </c>
      <c r="H8" t="s">
        <v>215</v>
      </c>
    </row>
    <row r="9" spans="1:11" x14ac:dyDescent="0.35">
      <c r="A9" s="4" t="s">
        <v>188</v>
      </c>
      <c r="B9" s="6">
        <f>Template!F53</f>
        <v>0</v>
      </c>
      <c r="C9" t="s">
        <v>189</v>
      </c>
      <c r="H9" t="s">
        <v>216</v>
      </c>
    </row>
    <row r="10" spans="1:11" x14ac:dyDescent="0.35">
      <c r="A10" s="4" t="s">
        <v>217</v>
      </c>
      <c r="B10" s="6">
        <f>Template!F54</f>
        <v>0</v>
      </c>
      <c r="C10" t="s">
        <v>183</v>
      </c>
    </row>
    <row r="11" spans="1:11" s="109" customFormat="1" x14ac:dyDescent="0.35">
      <c r="A11" s="4"/>
      <c r="B11"/>
      <c r="C11"/>
      <c r="D11"/>
      <c r="E11"/>
      <c r="F11"/>
      <c r="G11"/>
      <c r="H11"/>
      <c r="I11"/>
      <c r="J11"/>
      <c r="K11"/>
    </row>
    <row r="12" spans="1:11" x14ac:dyDescent="0.35">
      <c r="B12" t="s">
        <v>218</v>
      </c>
      <c r="D12" t="s">
        <v>219</v>
      </c>
    </row>
    <row r="13" spans="1:11" x14ac:dyDescent="0.35">
      <c r="A13" s="4" t="s">
        <v>220</v>
      </c>
      <c r="B13" s="6">
        <v>0.5</v>
      </c>
      <c r="C13" t="s">
        <v>221</v>
      </c>
      <c r="D13" s="6">
        <v>0</v>
      </c>
      <c r="E13" t="s">
        <v>222</v>
      </c>
      <c r="G13" s="14" t="s">
        <v>223</v>
      </c>
    </row>
    <row r="14" spans="1:11" x14ac:dyDescent="0.35">
      <c r="A14" s="4" t="s">
        <v>224</v>
      </c>
      <c r="B14">
        <v>0</v>
      </c>
      <c r="C14" t="s">
        <v>222</v>
      </c>
      <c r="D14" s="6">
        <v>0</v>
      </c>
      <c r="E14" t="s">
        <v>222</v>
      </c>
      <c r="G14" s="14" t="s">
        <v>225</v>
      </c>
    </row>
    <row r="17" spans="1:11" x14ac:dyDescent="0.35">
      <c r="A17" s="111" t="s">
        <v>226</v>
      </c>
      <c r="B17" s="109"/>
      <c r="C17" s="109"/>
      <c r="D17" s="109"/>
      <c r="E17" s="109"/>
      <c r="F17" s="109"/>
      <c r="G17" s="109"/>
      <c r="H17" s="109"/>
      <c r="I17" s="109"/>
      <c r="J17" s="109"/>
      <c r="K17" s="109"/>
    </row>
    <row r="18" spans="1:11" x14ac:dyDescent="0.35">
      <c r="A18" s="4" t="s">
        <v>227</v>
      </c>
    </row>
    <row r="19" spans="1:11" x14ac:dyDescent="0.35">
      <c r="A19" s="112" t="s">
        <v>228</v>
      </c>
      <c r="G19" s="16"/>
    </row>
    <row r="20" spans="1:11" x14ac:dyDescent="0.35">
      <c r="A20" s="4" t="s">
        <v>229</v>
      </c>
      <c r="B20">
        <f>$B$8</f>
        <v>0</v>
      </c>
      <c r="C20" t="s">
        <v>186</v>
      </c>
    </row>
    <row r="21" spans="1:11" x14ac:dyDescent="0.35">
      <c r="A21" s="4" t="s">
        <v>230</v>
      </c>
      <c r="B21">
        <f>IF(Template!E36="Korte piekbui", 0,B9)</f>
        <v>0</v>
      </c>
      <c r="C21" t="s">
        <v>189</v>
      </c>
    </row>
    <row r="22" spans="1:11" x14ac:dyDescent="0.35">
      <c r="A22" s="4" t="s">
        <v>231</v>
      </c>
      <c r="B22" s="17">
        <f>IF(Template!E36="Korte piekbui", 0, IF(Template!E37 = "Ja", 0, ('3b Oppervlaktewater'!B13*500/24*B7/1000)))</f>
        <v>0</v>
      </c>
      <c r="C22" t="s">
        <v>189</v>
      </c>
    </row>
    <row r="23" spans="1:11" x14ac:dyDescent="0.35">
      <c r="A23" s="4" t="s">
        <v>232</v>
      </c>
      <c r="B23" s="17">
        <f>'3c Riolering &amp; stedelijk'!B21</f>
        <v>0</v>
      </c>
      <c r="C23" t="s">
        <v>189</v>
      </c>
    </row>
    <row r="25" spans="1:11" s="108" customFormat="1" x14ac:dyDescent="0.35">
      <c r="A25" s="112" t="s">
        <v>233</v>
      </c>
      <c r="B25"/>
      <c r="C25"/>
      <c r="D25"/>
      <c r="E25"/>
      <c r="F25"/>
      <c r="G25" s="16"/>
      <c r="H25"/>
      <c r="I25"/>
      <c r="J25"/>
      <c r="K25"/>
    </row>
    <row r="26" spans="1:11" x14ac:dyDescent="0.35">
      <c r="A26" s="4" t="s">
        <v>234</v>
      </c>
      <c r="B26" s="17">
        <f>IF(Template!E$36= "Korte piekbui",($B$7 +$B$10)*(Neerslaggebeurtenissen!P4/1000), ($B$7 +$B$10)*(Neerslaggebeurtenissen!P9/1000))</f>
        <v>0</v>
      </c>
      <c r="C26" t="s">
        <v>186</v>
      </c>
      <c r="D26">
        <f>IF(Template!E$36= "Korte piekbui", Neerslaggebeurtenissen!N4,Neerslaggebeurtenissen!N9)</f>
        <v>1</v>
      </c>
      <c r="E26" t="s">
        <v>235</v>
      </c>
      <c r="H26" s="17"/>
    </row>
    <row r="27" spans="1:11" x14ac:dyDescent="0.35">
      <c r="A27" s="4" t="s">
        <v>236</v>
      </c>
      <c r="B27" s="17">
        <f>IF(Template!E$36= "Korte piekbui",($B$7 +$B$10)*(Neerslaggebeurtenissen!P5/1000), ($B$7 +$B$10)*(Neerslaggebeurtenissen!P10/1000))</f>
        <v>0</v>
      </c>
      <c r="C27" t="s">
        <v>186</v>
      </c>
      <c r="D27">
        <f>IF(Template!E$36= "Korte piekbui", Neerslaggebeurtenissen!N5,Neerslaggebeurtenissen!N10)</f>
        <v>1</v>
      </c>
      <c r="E27" t="s">
        <v>235</v>
      </c>
      <c r="H27" s="17"/>
    </row>
    <row r="28" spans="1:11" s="64" customFormat="1" x14ac:dyDescent="0.35">
      <c r="A28" s="4" t="s">
        <v>237</v>
      </c>
      <c r="B28" s="17">
        <f>IF(Template!E$36= "Korte piekbui",($B$7 +$B$10)*(Neerslaggebeurtenissen!P6/1000), ($B$7 +$B$10)*(Neerslaggebeurtenissen!P11/1000))</f>
        <v>0</v>
      </c>
      <c r="C28" t="s">
        <v>186</v>
      </c>
      <c r="D28">
        <f>IF(Template!E$36= "Korte piekbui", Neerslaggebeurtenissen!N6,Neerslaggebeurtenissen!N11)</f>
        <v>2</v>
      </c>
      <c r="E28" t="s">
        <v>235</v>
      </c>
      <c r="F28"/>
      <c r="G28"/>
      <c r="H28" s="17"/>
      <c r="I28"/>
      <c r="J28"/>
      <c r="K28"/>
    </row>
    <row r="30" spans="1:11" s="64" customFormat="1" ht="21" x14ac:dyDescent="0.5">
      <c r="A30" s="110" t="s">
        <v>238</v>
      </c>
      <c r="B30"/>
      <c r="C30"/>
      <c r="D30"/>
      <c r="E30"/>
      <c r="F30"/>
      <c r="G30"/>
      <c r="H30"/>
      <c r="I30"/>
      <c r="J30"/>
      <c r="K30"/>
    </row>
    <row r="31" spans="1:11" x14ac:dyDescent="0.35">
      <c r="A31" s="114" t="s">
        <v>239</v>
      </c>
      <c r="B31" s="108"/>
      <c r="C31" s="108"/>
      <c r="D31" s="108"/>
      <c r="E31" s="108"/>
      <c r="F31" s="108"/>
      <c r="G31" s="115"/>
      <c r="H31" s="108"/>
      <c r="I31" s="108"/>
      <c r="J31" s="108"/>
      <c r="K31" s="108"/>
    </row>
    <row r="32" spans="1:11" x14ac:dyDescent="0.35">
      <c r="A32" s="4" t="s">
        <v>240</v>
      </c>
      <c r="B32" s="8" t="e">
        <f>($B$20+ (($B$21+ B$22+'3d Beek'!B$5)*D26) - (B$23*D26) -B26-'3d Beek'!B$5)*-1/$B$7</f>
        <v>#DIV/0!</v>
      </c>
      <c r="C32" t="s">
        <v>96</v>
      </c>
      <c r="D32">
        <f>1/Neerslaggebeurtenissen!O4</f>
        <v>0.01</v>
      </c>
      <c r="E32" t="s">
        <v>241</v>
      </c>
      <c r="H32" s="8"/>
    </row>
    <row r="33" spans="1:15" x14ac:dyDescent="0.35">
      <c r="A33" s="4" t="s">
        <v>242</v>
      </c>
      <c r="B33" s="8" t="e">
        <f>($B$20+ (($B$21+ B$22+'3d Beek'!B$5)*D27) - (B$23*D27) -B27-'3d Beek'!B$5)*-1/$B$7</f>
        <v>#DIV/0!</v>
      </c>
      <c r="C33" t="s">
        <v>96</v>
      </c>
      <c r="D33">
        <f>1/Neerslaggebeurtenissen!O5</f>
        <v>4.0000000000000001E-3</v>
      </c>
      <c r="E33" t="s">
        <v>241</v>
      </c>
      <c r="H33" s="8"/>
    </row>
    <row r="34" spans="1:15" x14ac:dyDescent="0.35">
      <c r="A34" s="116" t="s">
        <v>243</v>
      </c>
      <c r="B34" s="8" t="e">
        <f>($B$20+ (($B$21+ B$22+'3d Beek'!B$5)*D28) - (B$23*D28) -B28-'3d Beek'!B$5)*-1/$B$7</f>
        <v>#DIV/0!</v>
      </c>
      <c r="C34" s="153" t="s">
        <v>96</v>
      </c>
      <c r="D34">
        <f>1/Neerslaggebeurtenissen!O6</f>
        <v>1E-3</v>
      </c>
      <c r="E34" s="153" t="s">
        <v>241</v>
      </c>
      <c r="F34" s="153"/>
      <c r="G34" s="153"/>
      <c r="H34" s="152"/>
      <c r="I34" s="153"/>
      <c r="J34" s="153"/>
      <c r="K34" s="64"/>
    </row>
    <row r="36" spans="1:15" ht="21" x14ac:dyDescent="0.5">
      <c r="A36" s="117" t="s">
        <v>190</v>
      </c>
      <c r="B36" s="121" t="s">
        <v>240</v>
      </c>
      <c r="C36" s="64"/>
      <c r="D36" s="64"/>
      <c r="E36" s="121" t="s">
        <v>242</v>
      </c>
      <c r="F36" s="64"/>
      <c r="G36" s="64"/>
      <c r="H36" s="121" t="s">
        <v>243</v>
      </c>
      <c r="I36" s="64"/>
      <c r="J36" s="64"/>
      <c r="K36" s="64"/>
    </row>
    <row r="37" spans="1:15" x14ac:dyDescent="0.35">
      <c r="A37" s="118"/>
      <c r="B37" s="19" t="s">
        <v>198</v>
      </c>
      <c r="C37" s="19" t="s">
        <v>199</v>
      </c>
      <c r="D37" s="122" t="s">
        <v>200</v>
      </c>
      <c r="E37" s="19" t="s">
        <v>198</v>
      </c>
      <c r="F37" s="19" t="s">
        <v>199</v>
      </c>
      <c r="G37" s="122" t="s">
        <v>200</v>
      </c>
      <c r="H37" s="19" t="s">
        <v>198</v>
      </c>
      <c r="I37" s="19" t="s">
        <v>199</v>
      </c>
      <c r="J37" s="122" t="s">
        <v>200</v>
      </c>
    </row>
    <row r="38" spans="1:15" x14ac:dyDescent="0.35">
      <c r="A38" s="118"/>
      <c r="B38" s="19">
        <f t="shared" ref="B38:D39" si="0">B3</f>
        <v>0</v>
      </c>
      <c r="C38" s="19">
        <f t="shared" si="0"/>
        <v>0</v>
      </c>
      <c r="D38" s="123">
        <f t="shared" si="0"/>
        <v>0</v>
      </c>
      <c r="E38" s="19">
        <f t="shared" ref="E38:G39" si="1">B3</f>
        <v>0</v>
      </c>
      <c r="F38" s="19">
        <f t="shared" si="1"/>
        <v>0</v>
      </c>
      <c r="G38" s="123">
        <f t="shared" si="1"/>
        <v>0</v>
      </c>
      <c r="H38" s="19">
        <f t="shared" ref="H38:J39" si="2">B3</f>
        <v>0</v>
      </c>
      <c r="I38" s="19">
        <f t="shared" si="2"/>
        <v>0</v>
      </c>
      <c r="J38" s="123">
        <f t="shared" si="2"/>
        <v>0</v>
      </c>
    </row>
    <row r="39" spans="1:15" x14ac:dyDescent="0.35">
      <c r="A39" s="118"/>
      <c r="B39" s="19">
        <f t="shared" si="0"/>
        <v>0</v>
      </c>
      <c r="C39" s="19">
        <f t="shared" si="0"/>
        <v>0</v>
      </c>
      <c r="D39" s="123">
        <f t="shared" si="0"/>
        <v>0</v>
      </c>
      <c r="E39" s="19">
        <f t="shared" si="1"/>
        <v>0</v>
      </c>
      <c r="F39" s="19">
        <f t="shared" si="1"/>
        <v>0</v>
      </c>
      <c r="G39" s="123">
        <f t="shared" si="1"/>
        <v>0</v>
      </c>
      <c r="H39" s="19">
        <f t="shared" si="2"/>
        <v>0</v>
      </c>
      <c r="I39" s="19">
        <f t="shared" si="2"/>
        <v>0</v>
      </c>
      <c r="J39" s="123">
        <f t="shared" si="2"/>
        <v>0</v>
      </c>
    </row>
    <row r="40" spans="1:15" x14ac:dyDescent="0.35">
      <c r="A40" s="119" t="s">
        <v>8</v>
      </c>
      <c r="B40" s="46">
        <f>IF(B38&lt;&gt;$A40,0,
IF($B$32&lt;=0.15,
B5*'Schadefuncties WO'!$B$12
*
IF($B$32&lt;='Schadefuncties WO'!$G$6,0,
IF(AND($B$32&gt;'Schadefuncties WO'!$G$6,$B$32&lt;='Schadefuncties WO'!$G$7),5*$B$32+0.05,
IF(AND($B$32&gt;'Schadefuncties WO'!$G$7,$B$32&lt;='Schadefuncties WO'!$G$8),10*$B$32+0,
IF(AND($B$32&gt;'Schadefuncties WO'!$G$8,$B$32&lt;='Schadefuncties WO'!$G$9),5*$B$32+0.25,1)))),
(B5/50*VLOOKUP('3a Regionale keringen'!$B$25,'Schadefuncties combi'!$A$5:$E$97,2,FALSE)*IF(OR(B39=Lijsten!O2,B39=Lijsten!O3,B39=Lijsten!O4),VLOOKUP(ROUND(MAX(B$32,0),2),'Schadefuncties bebouwing'!$A$4:$B$604,2,FALSE),VLOOKUP(ROUND(MAX(B$32,0),2),'Schadefuncties bebouwing'!$G$4:$H$504,2,FALSE))
+
B5/50*'Schadefuncties bebouwing'!$O$3*IF(OR(B39=Lijsten!O2,B39=Lijsten!O3,B39=Lijsten!O4),VLOOKUP(ROUND(MAX(B$32,0),2),'Schadefuncties bebouwing'!$A$4:$B$604,2,FALSE),VLOOKUP(ROUND(MAX(B$32,0),2),'Schadefuncties bebouwing'!$J$4:$K$504,2,FALSE)))))</f>
        <v>0</v>
      </c>
      <c r="C40" s="46">
        <f>IF(C38&lt;&gt;$A40,0,
IF($B$32&lt;=0.15,
C5*'Schadefuncties WO'!$B$12
*
IF($B$32&lt;='Schadefuncties WO'!$G$6,0,
IF(AND($B$32&gt;'Schadefuncties WO'!$G$6,$B$32&lt;='Schadefuncties WO'!$G$7),5*$B$32+0.05,
IF(AND($B$32&gt;'Schadefuncties WO'!$G$7,$B$32&lt;='Schadefuncties WO'!$G$8),10*$B$32+0,
IF(AND($B$32&gt;'Schadefuncties WO'!$G$8,$B$32&lt;='Schadefuncties WO'!$G$9),5*$B$32+0.25,1)))),
(C5/50*VLOOKUP('3a Regionale keringen'!$B$25,'Schadefuncties combi'!$A$5:$E$97,2,FALSE)*IF(OR(C39=Lijsten!P2,C39=Lijsten!P3,C39=Lijsten!P4),VLOOKUP(ROUND(MAX(B$32,0),2),'Schadefuncties bebouwing'!$A$4:$B$604,2,FALSE),VLOOKUP(ROUND(MAX(B$32,0),2),'Schadefuncties bebouwing'!$G$4:$H$504,2,FALSE))
+
C5/50*'Schadefuncties bebouwing'!$O$3*IF(OR(C39=Lijsten!P2,C39=Lijsten!P3,C39=Lijsten!P4),VLOOKUP(ROUND(MAX(B$32,0),2),'Schadefuncties bebouwing'!$A$4:$B$604,2,FALSE),VLOOKUP(ROUND(MAX(B$32,0),2),'Schadefuncties bebouwing'!$J$4:$K$504,2,FALSE)))))</f>
        <v>0</v>
      </c>
      <c r="D40" s="50">
        <f>IF(D38&lt;&gt;$A40,0,
IF($B$32&lt;=0.15,
D5*'Schadefuncties WO'!$B$12
*
IF($B$32&lt;='Schadefuncties WO'!$G$6,0,
IF(AND($B$32&gt;'Schadefuncties WO'!$G$6,$B$32&lt;='Schadefuncties WO'!$G$7),5*$B$32+0.05,
IF(AND($B$32&gt;'Schadefuncties WO'!$G$7,$B$32&lt;='Schadefuncties WO'!$G$8),10*$B$32+0,
IF(AND($B$32&gt;'Schadefuncties WO'!$G$8,$B$32&lt;='Schadefuncties WO'!$G$9),5*$B$32+0.25,1)))),
(D5/50*VLOOKUP('3a Regionale keringen'!$B$25,'Schadefuncties combi'!$A$5:$E$97,2,FALSE)*IF(OR(D39=Lijsten!Q2,D39=Lijsten!Q3,D39=Lijsten!Q4),VLOOKUP(ROUND(MAX(B$32,0),2),'Schadefuncties bebouwing'!$A$4:$B$604,2,FALSE),VLOOKUP(ROUND(MAX(B$32,0),2),'Schadefuncties bebouwing'!$G$4:$H$504,2,FALSE))
+
D5/50*'Schadefuncties bebouwing'!$O$3*IF(OR(D39=Lijsten!Q2,D39=Lijsten!Q3,D39=Lijsten!Q4),VLOOKUP(ROUND(MAX(B$32,0),2),'Schadefuncties bebouwing'!$A$4:$B$604,2,FALSE),VLOOKUP(ROUND(MAX(B$32,0),2),'Schadefuncties bebouwing'!$J$4:$K$504,2,FALSE)))))</f>
        <v>0</v>
      </c>
      <c r="E40" s="46">
        <f>IF(E38&lt;&gt;$A40,0,
IF($B$33&lt;=0.15,
B5*'Schadefuncties WO'!$B$12
*
IF($B$33&lt;='Schadefuncties WO'!$G$6,0,
IF(AND($B$33&gt;'Schadefuncties WO'!$G$6,$B$33&lt;='Schadefuncties WO'!$G$7),5*$B$33+0.05,
IF(AND($B$33&gt;'Schadefuncties WO'!$G$7,$B$33&lt;='Schadefuncties WO'!$G$8),10*$B$33+0,
IF(AND($B$33&gt;'Schadefuncties WO'!$G$8,$B$33&lt;='Schadefuncties WO'!$G$9),5*$B$33+0.25,1)))),
(B5/50*VLOOKUP('3a Regionale keringen'!$B$25,'Schadefuncties combi'!$A$5:$E$97,2,FALSE)*IF(OR(E39=Lijsten!R2,E39=Lijsten!R3,E39=Lijsten!R4),VLOOKUP(ROUND(MAX($B$33,0),2),'Schadefuncties bebouwing'!$A$4:$B$604,2,FALSE),VLOOKUP(ROUND(MAX($B$33,0),2),'Schadefuncties bebouwing'!$G$4:$H$504,2,FALSE))
+
B5/50*'Schadefuncties bebouwing'!$O$3*IF(OR(E39=Lijsten!R2,E39=Lijsten!R3,E39=Lijsten!R4),VLOOKUP(ROUND(MAX($B$33,0),2),'Schadefuncties bebouwing'!$A$4:$B$604,2,FALSE),VLOOKUP(ROUND(MAX($B$33,0),2),'Schadefuncties bebouwing'!$J$4:$K$504,2,FALSE)))))</f>
        <v>0</v>
      </c>
      <c r="F40" s="46">
        <f>IF(F38&lt;&gt;$A40,0,
IF($B$33&lt;=0.15,
C5*'Schadefuncties WO'!$B$12
*
IF($B$33&lt;='Schadefuncties WO'!$G$6,0,
IF(AND($B$33&gt;'Schadefuncties WO'!$G$6,$B$33&lt;='Schadefuncties WO'!$G$7),5*$B$33+0.05,
IF(AND($B$33&gt;'Schadefuncties WO'!$G$7,$B$33&lt;='Schadefuncties WO'!$G$8),10*$B$33+0,
IF(AND($B$33&gt;'Schadefuncties WO'!$G$8,$B$33&lt;='Schadefuncties WO'!$G$9),5*$B$33+0.25,1)))),
(C5/50*VLOOKUP('3a Regionale keringen'!$B$25,'Schadefuncties combi'!$A$5:$E$97,2,FALSE)*IF(OR(F39=Lijsten!S2,F39=Lijsten!S3,F39=Lijsten!S4),VLOOKUP(ROUND(MAX($B$33,0),2),'Schadefuncties bebouwing'!$A$4:$B$604,2,FALSE),VLOOKUP(ROUND(MAX($B$33,0),2),'Schadefuncties bebouwing'!$G$4:$H$504,2,FALSE))
+
C5/50*'Schadefuncties bebouwing'!$O$3*IF(OR(F39=Lijsten!S2,F39=Lijsten!S3,F39=Lijsten!S4),VLOOKUP(ROUND(MAX($B$33,0),2),'Schadefuncties bebouwing'!$A$4:$B$604,2,FALSE),VLOOKUP(ROUND(MAX($B$33,0),2),'Schadefuncties bebouwing'!$J$4:$K$504,2,FALSE)))))</f>
        <v>0</v>
      </c>
      <c r="G40" s="50">
        <f>IF(G38&lt;&gt;$A40,0,
IF($B$33&lt;=0.15,
D5*'Schadefuncties WO'!$B$12
*
IF($B$33&lt;='Schadefuncties WO'!$G$6,0,
IF(AND($B$33&gt;'Schadefuncties WO'!$G$6,$B$33&lt;='Schadefuncties WO'!$G$7),5*$B$33+0.05,
IF(AND($B$33&gt;'Schadefuncties WO'!$G$7,$B$33&lt;='Schadefuncties WO'!$G$8),10*$B$33+0,
IF(AND($B$33&gt;'Schadefuncties WO'!$G$8,$B$33&lt;='Schadefuncties WO'!$G$9),5*$B$33+0.25,1)))),
(D5/50*VLOOKUP('3a Regionale keringen'!$B$25,'Schadefuncties combi'!$A$5:$E$97,2,FALSE)*IF(OR(G39=Lijsten!T2,G39=Lijsten!T3,G39=Lijsten!T4),VLOOKUP(ROUND(MAX($B$33,0),2),'Schadefuncties bebouwing'!$A$4:$B$604,2,FALSE),VLOOKUP(ROUND(MAX($B$33,0),2),'Schadefuncties bebouwing'!$G$4:$H$504,2,FALSE))
+
D5/50*'Schadefuncties bebouwing'!$O$3*IF(OR(G39=Lijsten!T2,G39=Lijsten!T3,G39=Lijsten!T4),VLOOKUP(ROUND(MAX($B$33,0),2),'Schadefuncties bebouwing'!$A$4:$B$604,2,FALSE),VLOOKUP(ROUND(MAX($B$33,0),2),'Schadefuncties bebouwing'!$J$4:$K$504,2,FALSE)))))</f>
        <v>0</v>
      </c>
      <c r="H40" s="46">
        <f>IF(H38&lt;&gt;$A40,0,
IF($B$34&lt;=0.15,
B5*'Schadefuncties WO'!$B$12
*
IF($B$34&lt;='Schadefuncties WO'!$G$6,0,
IF(AND($B$34&gt;'Schadefuncties WO'!$G$6,$B$34&lt;='Schadefuncties WO'!$G$7),5*$B$34+0.05,
IF(AND($B$34&gt;'Schadefuncties WO'!$G$7,$B$34&lt;='Schadefuncties WO'!$G$8),10*$B$34+0,
IF(AND($B$34&gt;'Schadefuncties WO'!$G$8,$B$34&lt;='Schadefuncties WO'!$G$9),5*$B$34+0.25,1)))),
(B5/50*VLOOKUP('3a Regionale keringen'!$B$25,'Schadefuncties combi'!$A$5:$E$97,2,FALSE)*IF(OR(H39=Lijsten!U2,H39=Lijsten!U3,H39=Lijsten!U4),VLOOKUP(ROUND(MAX($B$34,0),2),'Schadefuncties bebouwing'!$A$4:$B$604,2,FALSE),VLOOKUP(ROUND(MAX($B$34,0),2),'Schadefuncties bebouwing'!$G$4:$H$504,2,FALSE))
+
B5/50*'Schadefuncties bebouwing'!$O$3*IF(OR(H39=Lijsten!U2,H39=Lijsten!U3,H39=Lijsten!U4),VLOOKUP(ROUND(MAX($B$34,0),2),'Schadefuncties bebouwing'!$A$4:$B$604,2,FALSE),VLOOKUP(ROUND(MAX($B$34,0),2),'Schadefuncties bebouwing'!$J$4:$K$504,2,FALSE)))))</f>
        <v>0</v>
      </c>
      <c r="I40" s="46">
        <f>IF(I38&lt;&gt;$A40,0,
IF($B$34&lt;=0.15,
C5*'Schadefuncties WO'!$B$12
*
IF($B$34&lt;='Schadefuncties WO'!$G$6,0,
IF(AND($B$34&gt;'Schadefuncties WO'!$G$6,$B$34&lt;='Schadefuncties WO'!$G$7),5*$B$34+0.05,
IF(AND($B$34&gt;'Schadefuncties WO'!$G$7,$B$34&lt;='Schadefuncties WO'!$G$8),10*$B$34+0,
IF(AND($B$34&gt;'Schadefuncties WO'!$G$8,$B$34&lt;='Schadefuncties WO'!$G$9),5*$B$34+0.25,1)))),
(C5/50*VLOOKUP('3a Regionale keringen'!$B$25,'Schadefuncties combi'!$A$5:$E$97,2,FALSE)*IF(OR(I39=Lijsten!V2,I39=Lijsten!V3,I39=Lijsten!V4),VLOOKUP(ROUND(MAX($B$34,0),2),'Schadefuncties bebouwing'!$A$4:$B$604,2,FALSE),VLOOKUP(ROUND(MAX($B$34,0),2),'Schadefuncties bebouwing'!$G$4:$H$504,2,FALSE))
+
C5/50*'Schadefuncties bebouwing'!$O$3*IF(OR(I39=Lijsten!V2,I39=Lijsten!V3,I39=Lijsten!V4),VLOOKUP(ROUND(MAX($B$34,0),2),'Schadefuncties bebouwing'!$A$4:$B$604,2,FALSE),VLOOKUP(ROUND(MAX($B$34,0),2),'Schadefuncties bebouwing'!$J$4:$K$504,2,FALSE)))))</f>
        <v>0</v>
      </c>
      <c r="J40" s="50">
        <f>IF(J38&lt;&gt;$A40,0,
IF($B$34&lt;=0.15,
D5*'Schadefuncties WO'!$B$12
*
IF($B$34&lt;='Schadefuncties WO'!$G$6,0,
IF(AND($B$34&gt;'Schadefuncties WO'!$G$6,$B$34&lt;='Schadefuncties WO'!$G$7),5*$B$34+0.05,
IF(AND($B$34&gt;'Schadefuncties WO'!$G$7,$B$34&lt;='Schadefuncties WO'!$G$8),10*$B$34+0,
IF(AND($B$34&gt;'Schadefuncties WO'!$G$8,$B$34&lt;='Schadefuncties WO'!$G$9),5*$B$34+0.25,1)))),
(D5/50*VLOOKUP('3a Regionale keringen'!$B$25,'Schadefuncties combi'!$A$5:$E$97,2,FALSE)*IF(OR(J39=Lijsten!W2,J39=Lijsten!W3,J39=Lijsten!W4),VLOOKUP(ROUND(MAX($B$34,0),2),'Schadefuncties bebouwing'!$A$4:$B$604,2,FALSE),VLOOKUP(ROUND(MAX($B$34,0),2),'Schadefuncties bebouwing'!$G$4:$H$504,2,FALSE))
+
D5/50*'Schadefuncties bebouwing'!$O$3*IF(OR(J39=Lijsten!W2,J39=Lijsten!W3,J39=Lijsten!W4),VLOOKUP(ROUND(MAX($B$34,0),2),'Schadefuncties bebouwing'!$A$4:$B$604,2,FALSE),VLOOKUP(ROUND(MAX($B$34,0),2),'Schadefuncties bebouwing'!$J$4:$K$504,2,FALSE)))))</f>
        <v>0</v>
      </c>
    </row>
    <row r="41" spans="1:15" x14ac:dyDescent="0.35">
      <c r="A41" s="119" t="s">
        <v>60</v>
      </c>
      <c r="B41" s="46">
        <f>IF(B38&lt;&gt;A41,0,
IF(B32&lt;=0.15,
B5*'Schadefuncties WO'!$B$10
*
IF(B32&lt;='Schadefuncties WO'!$G$6,0,
IF(AND(B32&gt;'Schadefuncties WO'!$G$6,B32&lt;='Schadefuncties WO'!$G$7),5*B32+0.05,
IF(AND(B32&gt;'Schadefuncties WO'!$G$7,B32&lt;='Schadefuncties WO'!$G$8),10*B32+0,
IF(AND(B32&gt;'Schadefuncties WO'!$G$8,B32&lt;='Schadefuncties WO'!$G$9),5*B32+0.25,1)))),
(B5*VLOOKUP('3a Regionale keringen'!$B$25,'Schadefuncties combi'!$A$5:$E$97,2,FALSE)*IF($B$39='Schadefuncties Bedrijven'!$A$1,VLOOKUP(ROUND(MAX(B$32,0),2),'Schadefuncties Bedrijven'!$A$3:$B$503,2,FALSE),VLOOKUP(ROUND(MAX(B$32,0),2),'Schadefuncties Bedrijven'!$D$3:$E$803,2,FALSE)))))</f>
        <v>0</v>
      </c>
      <c r="C41" s="46">
        <f>IF(C38&lt;&gt;A41,0,
IF(B32&lt;=0.15,
C5*'Schadefuncties WO'!$B$10
*
IF(B32&lt;='Schadefuncties WO'!$G$6,0,
IF(AND(B32&gt;'Schadefuncties WO'!$G$6,B32&lt;='Schadefuncties WO'!$G$7),5*B32+0.05,
IF(AND(B32&gt;'Schadefuncties WO'!$G$7,B32&lt;='Schadefuncties WO'!$G$8),10*B32+0,
IF(AND(B32&gt;'Schadefuncties WO'!$G$8,B32&lt;='Schadefuncties WO'!$G$9),5*B32+0.25,1)))),
(C5*VLOOKUP('3a Regionale keringen'!$B$25,'Schadefuncties combi'!$A$5:$E$97,2,FALSE)*IF($C$39='Schadefuncties Bedrijven'!$A$1,VLOOKUP(ROUND(MAX(B$32,0),2),'Schadefuncties Bedrijven'!$A$3:$B$503,2,FALSE),VLOOKUP(ROUND(MAX(B$32,0),2),'Schadefuncties Bedrijven'!$D$3:$E$803,2,FALSE)))))</f>
        <v>0</v>
      </c>
      <c r="D41" s="46">
        <f>IF(D38&lt;&gt;A41,0,
IF(B32&lt;=0.15,
D5*'Schadefuncties WO'!$B$10
*
IF(B32&lt;='Schadefuncties WO'!$G$6,0,
IF(AND(B32&gt;'Schadefuncties WO'!$G$6,B32&lt;='Schadefuncties WO'!$G$7),5*B32+0.05,
IF(AND(B32&gt;'Schadefuncties WO'!$G$7,B32&lt;='Schadefuncties WO'!$G$8),10*B32+0,
IF(AND(B32&gt;'Schadefuncties WO'!$G$8,B32&lt;='Schadefuncties WO'!$G$9),5*B32+0.25,1)))),
(D5*VLOOKUP('3a Regionale keringen'!$B$25,'Schadefuncties combi'!$A$5:$E$97,2,FALSE)*IF($D$39='Schadefuncties Bedrijven'!$A$1,VLOOKUP(ROUND(MAX(B$32,0),2),'Schadefuncties Bedrijven'!$A$3:$B$503,2,FALSE),VLOOKUP(ROUND(MAX(B$32,0),2),'Schadefuncties Bedrijven'!$D$3:$E$803,2,FALSE)))))</f>
        <v>0</v>
      </c>
      <c r="E41" s="46">
        <f>IF(E38&lt;&gt;A41,0,
IF(B33&lt;=0.15,
B5*'Schadefuncties WO'!$B$10
*
IF(B33&lt;='Schadefuncties WO'!$G$6,0,
IF(AND(B33&gt;'Schadefuncties WO'!$G$6,B33&lt;='Schadefuncties WO'!$G$7),5*B33+0.05,
IF(AND(B33&gt;'Schadefuncties WO'!$G$7,B33&lt;='Schadefuncties WO'!$G$8),10*B33+0,
IF(AND(B33&gt;'Schadefuncties WO'!$G$8,B33&lt;='Schadefuncties WO'!$G$9),5*B33+0.25,1)))),
(B5*VLOOKUP('3a Regionale keringen'!$B$25,'Schadefuncties combi'!$A$5:$E$97,2,FALSE)*IF($E$39='Schadefuncties Bedrijven'!$A$1,VLOOKUP(ROUND(MAX($B$33,0),2),'Schadefuncties Bedrijven'!$A$3:$B$503,2,FALSE),VLOOKUP(ROUND(MAX($B$33,0),2),'Schadefuncties Bedrijven'!$D$3:$E$803,2,FALSE)))))</f>
        <v>0</v>
      </c>
      <c r="F41" s="46">
        <f>IF(F38&lt;&gt;A41,0,
IF(B33&lt;=0.15,
C5*'Schadefuncties WO'!$B$10
*
IF(B33&lt;='Schadefuncties WO'!$G$6,0,
IF(AND(B33&gt;'Schadefuncties WO'!$G$6,B33&lt;='Schadefuncties WO'!$G$7),5*B33+0.05,
IF(AND(B33&gt;'Schadefuncties WO'!$G$7,B33&lt;='Schadefuncties WO'!$G$8),10*B33+0,
IF(AND(B33&gt;'Schadefuncties WO'!$G$8,B33&lt;='Schadefuncties WO'!$G$9),5*B33+0.25,1)))),
(C5*VLOOKUP('3a Regionale keringen'!$B$25,'Schadefuncties combi'!$A$5:$E$97,2,FALSE)*IF($F$39='Schadefuncties Bedrijven'!$A$1,VLOOKUP(ROUND(MAX($B$33,0),2),'Schadefuncties Bedrijven'!$A$3:$B$503,2,FALSE),VLOOKUP(ROUND(MAX($B$33,0),2),'Schadefuncties Bedrijven'!$D$3:$E$803,2,FALSE)))))</f>
        <v>0</v>
      </c>
      <c r="G41" s="46">
        <f>IF(G38&lt;&gt;A41,0,
IF(B33&lt;=0.15,
D5*'Schadefuncties WO'!$B$10
*
IF(B33&lt;='Schadefuncties WO'!$G$6,0,
IF(AND(B33&gt;'Schadefuncties WO'!$G$6,B33&lt;='Schadefuncties WO'!$G$7),5*B33+0.05,
IF(AND(B33&gt;'Schadefuncties WO'!$G$7,B33&lt;='Schadefuncties WO'!$G$8),10*B33+0,
IF(AND(B33&gt;'Schadefuncties WO'!$G$8,B33&lt;='Schadefuncties WO'!$G$9),5*B33+0.25,1)))),
(D5*VLOOKUP('3a Regionale keringen'!$B$25,'Schadefuncties combi'!$A$5:$E$97,2,FALSE)*IF($G$39='Schadefuncties Bedrijven'!$A$1,VLOOKUP(ROUND(MAX($B$33,0),2),'Schadefuncties Bedrijven'!$A$3:$B$503,2,FALSE),VLOOKUP(ROUND(MAX($B$33,0),2),'Schadefuncties Bedrijven'!$D$3:$E$803,2,FALSE)))))</f>
        <v>0</v>
      </c>
      <c r="H41" s="46">
        <f>IF(H38&lt;&gt;A41,0,
IF(B34&lt;=0.15,
B5*'Schadefuncties WO'!$B$10
*
IF(B34&lt;='Schadefuncties WO'!$G$6,0,
IF(AND(B34&gt;'Schadefuncties WO'!$G$6,B34&lt;='Schadefuncties WO'!$G$7),5*B34+0.05,
IF(AND(B34&gt;'Schadefuncties WO'!$G$7,B34&lt;='Schadefuncties WO'!$G$8),10*B34+0,
IF(AND(B34&gt;'Schadefuncties WO'!$G$8,B34&lt;='Schadefuncties WO'!$G$9),5*B34+0.25,1)))),
(B5*VLOOKUP('3a Regionale keringen'!$B$25,'Schadefuncties combi'!$A$5:$E$97,2,FALSE)*IF($H$39='Schadefuncties Bedrijven'!$A$1,VLOOKUP(ROUND(MAX($B$34,0),2),'Schadefuncties Bedrijven'!$A$3:$B$503,2,FALSE),VLOOKUP(ROUND(MAX($B$34,0),2),'Schadefuncties Bedrijven'!$D$3:$E$803,2,FALSE)))))</f>
        <v>0</v>
      </c>
      <c r="I41" s="46">
        <f>IF(I38&lt;&gt;A41,0,
IF(B34&lt;=0.15,
C5*'Schadefuncties WO'!$B$10
*
IF(B34&lt;='Schadefuncties WO'!$G$6,0,
IF(AND(B34&gt;'Schadefuncties WO'!$G$6,B34&lt;='Schadefuncties WO'!$G$7),5*B34+0.05,
IF(AND(B34&gt;'Schadefuncties WO'!$G$7,B34&lt;='Schadefuncties WO'!$G$8),10*B34+0,
IF(AND(B34&gt;'Schadefuncties WO'!$G$8,B34&lt;='Schadefuncties WO'!$G$9),5*B34+0.25,1)))),
(C5*VLOOKUP('3a Regionale keringen'!$B$25,'Schadefuncties combi'!$A$5:$E$97,2,FALSE)*IF($I$39='Schadefuncties Bedrijven'!$A$1,VLOOKUP(ROUND(MAX($B$34,0),2),'Schadefuncties Bedrijven'!$A$3:$B$503,2,FALSE),VLOOKUP(ROUND(MAX($B$34,0),2),'Schadefuncties Bedrijven'!$D$3:$E$803,2,FALSE)))))</f>
        <v>0</v>
      </c>
      <c r="J41" s="46">
        <f>IF(J38&lt;&gt;A41,0,
IF(B34&lt;=0.15,
D5*'Schadefuncties WO'!$B$10
*
IF(B34&lt;='Schadefuncties WO'!$G$6,0,
IF(AND(B34&gt;'Schadefuncties WO'!$G$6,B34&lt;='Schadefuncties WO'!$G$7),5*B34+0.05,
IF(AND(B34&gt;'Schadefuncties WO'!$G$7,B34&lt;='Schadefuncties WO'!$G$8),10*B34+0,
IF(AND(B34&gt;'Schadefuncties WO'!$G$8,B34&lt;='Schadefuncties WO'!$G$9),5*B34+0.25,1)))),
(D5*VLOOKUP('3a Regionale keringen'!$B$25,'Schadefuncties combi'!$A$5:$E$97,2,FALSE)*IF($J$39='Schadefuncties Bedrijven'!$A$1,VLOOKUP(ROUND(MAX($B$34,0),2),'Schadefuncties Bedrijven'!$A$3:$B$503,2,FALSE),VLOOKUP(ROUND(MAX($B$34,0),2),'Schadefuncties Bedrijven'!$D$3:$E$803,2,FALSE)))))</f>
        <v>0</v>
      </c>
    </row>
    <row r="42" spans="1:15" x14ac:dyDescent="0.35">
      <c r="A42" s="119" t="s">
        <v>30</v>
      </c>
      <c r="B42" s="79">
        <f>IF(B38&lt;&gt;A42,0,
B5
*
VLOOKUP(B39,'Schadefuncties combi'!$A$6:$E$97,2,FALSE)*IF(B32&lt;=-0.01,0, IF(AND(B32&gt;=-0.01,B32&lt;=0.01), 50*B32+0.5,1))/10000)
*
IF(OR(B39="granen ",B39="agrarisch gras "),0.65,1)</f>
        <v>0</v>
      </c>
      <c r="C42" s="79">
        <f>IF(C38&lt;&gt;A42,0,
C5
*
VLOOKUP(C39,'Schadefuncties combi'!$A$6:$E$97,2,FALSE)*IF(B32&lt;=-0.01,0, IF(AND(B32&gt;=-0.01,B32&lt;=0.01), 50*B32+0.5,1))/10000)
*
IF(OR(C39="granen ",C39="agrarisch gras "),0.65,1)</f>
        <v>0</v>
      </c>
      <c r="D42" s="124">
        <f>IF(D38&lt;&gt;A42,0,
D5
*
VLOOKUP(D39,'Schadefuncties combi'!$A$6:$E$97,2,FALSE)*IF(B32&lt;=-0.01,0, IF(AND(B32&gt;=-0.01,B32&lt;=0.01), 50*B32+0.5,1))/10000)
*
IF(OR(D39="granen ",D39="agrarisch gras "),0.65,1)</f>
        <v>0</v>
      </c>
      <c r="E42" s="79">
        <f>IF(B38&lt;&gt;A42,0,
B5
*
VLOOKUP(B39,'Schadefuncties combi'!$A$6:$E$97,2,FALSE)*IF(B33&lt;=-0.01,0, IF(AND(B33&gt;=-0.01,B33&lt;=0.01), 50*B33+0.5,1))/10000)
*
IF(OR(B39="granen ",B39="agrarisch gras "),0.65,1)</f>
        <v>0</v>
      </c>
      <c r="F42" s="79">
        <f>IF(C38&lt;&gt;A42,0,
C5
*
VLOOKUP(C39,'Schadefuncties combi'!$A$6:$E$97,2,FALSE)*IF(B33&lt;=-0.01,0, IF(AND(B33&gt;=-0.01,B33&lt;=0.01), 50*B33+0.5,1))/10000)
*
IF(OR(C39="granen ",C39="agrarisch gras "),0.65,1)</f>
        <v>0</v>
      </c>
      <c r="G42" s="124">
        <f>IF(D38&lt;&gt;A42,0,
D5
*
VLOOKUP(D39,'Schadefuncties combi'!$A$6:$E$97,2,FALSE)*IF(B33&lt;=-0.01,0, IF(AND(B33&gt;=-0.01,B33&lt;=0.01), 50*B33+0.5,1))/10000)
*
IF(OR(G39="granen ",G39="agrarisch gras "),0.65,1)</f>
        <v>0</v>
      </c>
      <c r="H42" s="79">
        <f>IF(H38&lt;&gt;A42,0,
B5
*
VLOOKUP(H39,'Schadefuncties combi'!$A$6:$E$97,2,FALSE)*IF(B34&lt;=-0.01,0, IF(AND(B34&gt;=-0.01,B34&lt;=0.01), 50*B34+0.5,1))/10000)
*
IF(OR(H39="granen ",H39="agrarisch gras "),0.65,1)</f>
        <v>0</v>
      </c>
      <c r="I42" s="79">
        <f>IF(I38&lt;&gt;A42,0,
C5
*
VLOOKUP(I39,'Schadefuncties combi'!$A$6:$E$97,2,FALSE)*IF(B34&lt;=-0.01,0, IF(AND(B34&gt;=-0.01,B34&lt;=0.01), 50*B34+0.5,1))/10000)
*
IF(OR(I39="granen ",I39="agrarisch gras "),0.65,1)</f>
        <v>0</v>
      </c>
      <c r="J42" s="80">
        <f>IF(J38&lt;&gt;A42,0,
D5
*
VLOOKUP(J39,'Schadefuncties combi'!$A$6:$E$97,2,FALSE)*IF(B34&lt;=-0.01,0, IF(AND(B34&gt;=-0.01,B34&lt;=0.01), 50*B34+0.5,1))/10000)
*
IF(OR(J39="granen ",J39="agrarisch gras "),0.65,1)</f>
        <v>0</v>
      </c>
      <c r="O42" t="e">
        <f>VLOOKUP(ROUND($B$32,2),'Schadefunctie infrastructuur'!$A$2:$B$502,2,FALSE)</f>
        <v>#DIV/0!</v>
      </c>
    </row>
    <row r="43" spans="1:15" x14ac:dyDescent="0.35">
      <c r="A43" s="119" t="s">
        <v>11</v>
      </c>
      <c r="B43" s="79">
        <f>IF(B$38&lt;&gt;$A43,0,
B$5
*
VLOOKUP('3b Oppervlaktewater'!$B$39,'Schadefuncties combi'!$A$5:$E$97,2,FALSE)
*
VLOOKUP(ROUND(MAX(B$32,0),2),'Schadefunctie infrastructuur'!$A$2:$B$502,2,FALSE))</f>
        <v>0</v>
      </c>
      <c r="C43" s="79">
        <f>IF(C$38&lt;&gt;$A43,0,
C$5
*
VLOOKUP('3b Oppervlaktewater'!$C$39,'Schadefuncties combi'!$A$5:$E$97,2,FALSE)
*
VLOOKUP(ROUND(MAX(B$32,0),2),'Schadefunctie infrastructuur'!$A$2:$B$502,2,FALSE))</f>
        <v>0</v>
      </c>
      <c r="D43" s="80">
        <f>IF(D$38&lt;&gt;$A43,0,
D$5
*
VLOOKUP('3b Oppervlaktewater'!$D$39,'Schadefuncties combi'!$A$5:$E$97,2,FALSE)
*
VLOOKUP(ROUND(MAX(B$32,0),2),'Schadefunctie infrastructuur'!$A$2:$B$502,2,FALSE))</f>
        <v>0</v>
      </c>
      <c r="E43" s="79">
        <f>IF(E$38&lt;&gt;$A43,0,
B$5
*
VLOOKUP('3b Oppervlaktewater'!E$39,'Schadefuncties combi'!$A$5:$E$97,2,FALSE)
*
VLOOKUP(ROUND(MAX($B$33,0),2),'Schadefunctie infrastructuur'!$A$2:$B$502,2,FALSE))</f>
        <v>0</v>
      </c>
      <c r="F43" s="79">
        <f>IF(F$38&lt;&gt;$A43,0,
C$5
*
VLOOKUP('3b Oppervlaktewater'!F$39,'Schadefuncties combi'!$A$5:$E$97,2,FALSE)
*
VLOOKUP(ROUND(MAX($B$33,0),2),'Schadefunctie infrastructuur'!$A$2:$B$502,2,FALSE))</f>
        <v>0</v>
      </c>
      <c r="G43" s="80">
        <f>IF(G$38&lt;&gt;$A43,0,
D$5
*
VLOOKUP('3b Oppervlaktewater'!G$39,'Schadefuncties combi'!$A$5:$E$97,2,FALSE)
*
VLOOKUP(ROUND(MAX($B$33,0),2),'Schadefunctie infrastructuur'!$A$2:$B$502,2,FALSE))</f>
        <v>0</v>
      </c>
      <c r="H43" s="79">
        <f>IF(H$38&lt;&gt;$A43,0,
B$5
*
VLOOKUP('3b Oppervlaktewater'!H$39,'Schadefuncties combi'!$A$5:$E$97,2,FALSE)
*
VLOOKUP(ROUND(MAX($B$34,0),2),'Schadefunctie infrastructuur'!$A$2:$B$502,2,FALSE))</f>
        <v>0</v>
      </c>
      <c r="I43" s="79">
        <f>IF(I$38&lt;&gt;$A43,0,
C$5
*
VLOOKUP('3b Oppervlaktewater'!I$39,'Schadefuncties combi'!$A$5:$E$97,2,FALSE)
*
VLOOKUP(ROUND(MAX($B$34,0),2),'Schadefunctie infrastructuur'!$A$2:$B$502,2,FALSE))</f>
        <v>0</v>
      </c>
      <c r="J43" s="80">
        <f>IF(J$38&lt;&gt;$A43,0,
D$5
*
VLOOKUP('3b Oppervlaktewater'!J$39,'Schadefuncties combi'!$A$5:$E$97,2,FALSE)
*
VLOOKUP(ROUND(MAX($B$34,0),2),'Schadefunctie infrastructuur'!$A$2:$B$502,2,FALSE))</f>
        <v>0</v>
      </c>
      <c r="O43" s="8" t="e">
        <f>ROUND($B$32,2)</f>
        <v>#DIV/0!</v>
      </c>
    </row>
    <row r="44" spans="1:15" ht="15" thickBot="1" x14ac:dyDescent="0.4">
      <c r="A44" s="120" t="s">
        <v>12</v>
      </c>
      <c r="B44" s="82">
        <f>IF(B38&lt;&gt;$A44,0,
B$5
*
IF(B39=Lijsten!$O$24,'Schadefuncties OV'!$C$38,'Schadefuncties OV'!$C$39)
*
VLOOKUP(ROUND(MAX(B$32,0),2),'Schadefunctie recreatie'!$A$2:$B$501,2,FALSE))</f>
        <v>0</v>
      </c>
      <c r="C44" s="82">
        <f>IF(C38&lt;&gt;$A44,0,
C$5
*
IF(C39=Lijsten!$O$24,'Schadefuncties OV'!$C$38,'Schadefuncties OV'!$C$39)
*
VLOOKUP(ROUND(MAX(B$32,0),2),'Schadefunctie recreatie'!$A$2:$B$501,2,FALSE))</f>
        <v>0</v>
      </c>
      <c r="D44" s="84">
        <f>IF(D38&lt;&gt;$A44,0,
D$5
*
IF(D39=Lijsten!$O$24,'Schadefuncties OV'!$C$38,'Schadefuncties OV'!$C$39)
*
VLOOKUP(ROUND(MAX(B$32,0),2),'Schadefunctie recreatie'!$A$2:$B$501,2,FALSE))</f>
        <v>0</v>
      </c>
      <c r="E44" s="82">
        <f>IF(E38&lt;&gt;$A44,0,
B$5
*
IF(E39=Lijsten!$O$24,'Schadefuncties OV'!$C$38,'Schadefuncties OV'!$C$39)
*
VLOOKUP(ROUND(MAX($B$33,0),2),'Schadefunctie recreatie'!$A$2:$B$501,2,FALSE))</f>
        <v>0</v>
      </c>
      <c r="F44" s="82">
        <f>IF(F38&lt;&gt;$A44,0,
C$5
*
IF(F39=Lijsten!$O$24,'Schadefuncties OV'!$C$38,'Schadefuncties OV'!$C$39)
*
VLOOKUP(ROUND(MAX($B$33,0),2),'Schadefunctie recreatie'!$A$2:$B$501,2,FALSE))</f>
        <v>0</v>
      </c>
      <c r="G44" s="84">
        <f>IF(G38&lt;&gt;$A44,0,
D$5
*
IF(G39=Lijsten!$O$24,'Schadefuncties OV'!$C$38,'Schadefuncties OV'!$C$39)
*
VLOOKUP(ROUND(MAX($B$33,0),2),'Schadefunctie recreatie'!$A$2:$B$501,2,FALSE))</f>
        <v>0</v>
      </c>
      <c r="H44" s="82">
        <f>IF(H38&lt;&gt;$A44,0,
B$5
*
IF(H39=Lijsten!$O$24,'Schadefuncties OV'!$C$38,'Schadefuncties OV'!$C$39)
*
VLOOKUP(ROUND(MAX($B$34,0),2),'Schadefunctie recreatie'!$A$2:$B$501,2,FALSE))</f>
        <v>0</v>
      </c>
      <c r="I44" s="82">
        <f>IF(I38&lt;&gt;$A44,0,
C$5
*
IF(I39=Lijsten!$O$24,'Schadefuncties OV'!$C$38,'Schadefuncties OV'!$C$39)
*
VLOOKUP(ROUND(MAX($B$34,0),2),'Schadefunctie recreatie'!$A$2:$B$501,2,FALSE))</f>
        <v>0</v>
      </c>
      <c r="J44" s="84">
        <f>IF(J38&lt;&gt;$A44,0,
D$5
*
IF(J39=Lijsten!$O$24,'Schadefuncties OV'!$C$38,'Schadefuncties OV'!$C$39)
*
VLOOKUP(ROUND(MAX($B$34,0),2),'Schadefunctie recreatie'!$A$2:$B$501,2,FALSE))</f>
        <v>0</v>
      </c>
    </row>
    <row r="45" spans="1:15" x14ac:dyDescent="0.35">
      <c r="O45" s="8"/>
    </row>
    <row r="46" spans="1:15" ht="18.5" x14ac:dyDescent="0.45">
      <c r="A46" s="113" t="s">
        <v>191</v>
      </c>
      <c r="B46" s="12">
        <f>B40*$D32+B42*$D32+B43*$D32+B44*$D32+B41*$D$32</f>
        <v>0</v>
      </c>
      <c r="C46" s="12">
        <f t="shared" ref="C46:D46" si="3">C40*$D32+C42*$D32+C43*$D32+C44*$D32+C41*$D$32</f>
        <v>0</v>
      </c>
      <c r="D46" s="12">
        <f t="shared" si="3"/>
        <v>0</v>
      </c>
      <c r="E46" s="12">
        <f>E40*$D33+E42*$D33+E43*$D33+E44*$D33+E41*$D$33</f>
        <v>0</v>
      </c>
      <c r="F46" s="12">
        <f t="shared" ref="F46:G46" si="4">F40*$D33+F42*$D33+F43*$D33+F44*$D33+F41*$D$33</f>
        <v>0</v>
      </c>
      <c r="G46" s="12">
        <f t="shared" si="4"/>
        <v>0</v>
      </c>
      <c r="H46" s="12">
        <f>H40*$D34+H42*$D34+H43*$D34+H44*$D34+H41*$D$34</f>
        <v>0</v>
      </c>
      <c r="I46" s="12">
        <f t="shared" ref="I46:J46" si="5">I40*$D34+I42*$D34+I43*$D34+I44*$D34+I41*$D$34</f>
        <v>0</v>
      </c>
      <c r="J46" s="12">
        <f t="shared" si="5"/>
        <v>0</v>
      </c>
    </row>
    <row r="47" spans="1:15" ht="15" thickBot="1" x14ac:dyDescent="0.4"/>
    <row r="48" spans="1:15" ht="19" thickBot="1" x14ac:dyDescent="0.5">
      <c r="A48"/>
      <c r="B48" s="128">
        <f>B38</f>
        <v>0</v>
      </c>
      <c r="C48" s="129">
        <f>C38</f>
        <v>0</v>
      </c>
      <c r="D48" s="130">
        <f>D38</f>
        <v>0</v>
      </c>
      <c r="E48" s="132" t="s">
        <v>192</v>
      </c>
    </row>
    <row r="49" spans="1:5" ht="21.5" thickBot="1" x14ac:dyDescent="0.55000000000000004">
      <c r="A49" s="131" t="s">
        <v>244</v>
      </c>
      <c r="B49" s="126">
        <f>B46+E46+H46</f>
        <v>0</v>
      </c>
      <c r="C49" s="126">
        <f t="shared" ref="C49:D49" si="6">C46+F46+I46</f>
        <v>0</v>
      </c>
      <c r="D49" s="127">
        <f t="shared" si="6"/>
        <v>0</v>
      </c>
      <c r="E49" s="139">
        <f>IF(Template!E29="Nee",0,B49+C49+D49)</f>
        <v>0</v>
      </c>
    </row>
  </sheetData>
  <sheetProtection algorithmName="SHA-512" hashValue="PNUDr8LKP5dAaWeZun05MM0DUrt6Lk52nTqTjcgWNIXf/A1K8E3jNNPhF6xcVsr+Jpn9hvGH9rzuHxikJhLbUg==" saltValue="OsLLuzdYi8T5HS03Yk+8mg==" spinCount="100000" sheet="1" objects="1" scenarios="1"/>
  <hyperlinks>
    <hyperlink ref="G13" r:id="rId1" location=":~:text=De%20k%2Dwaarde%20geeft%20de,0%2C1%20m%20per%20dag." xr:uid="{27199CDB-9D4B-486F-A61E-C241BA0DD39C}"/>
    <hyperlink ref="G14" r:id="rId2" xr:uid="{E7CA13A3-365D-4601-B44F-C9D727F7843A}"/>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07AEBF1-124E-4E5E-A577-DB6234B7D3A6}">
          <x14:formula1>
            <xm:f>Lijsten!$M$3:$M$7</xm:f>
          </x14:formula1>
          <xm:sqref>B3:D4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6429A-FE3E-4093-BC5A-5CA606F75DA7}">
  <dimension ref="A1:T59"/>
  <sheetViews>
    <sheetView topLeftCell="A24" zoomScale="90" zoomScaleNormal="90" workbookViewId="0">
      <selection activeCell="E52" sqref="E52"/>
    </sheetView>
  </sheetViews>
  <sheetFormatPr defaultRowHeight="14.5" x14ac:dyDescent="0.35"/>
  <cols>
    <col min="1" max="1" width="28.453125" style="4" customWidth="1"/>
    <col min="2" max="2" width="34.54296875" bestFit="1" customWidth="1"/>
    <col min="3" max="3" width="15.26953125" customWidth="1"/>
    <col min="4" max="4" width="21.54296875" bestFit="1" customWidth="1"/>
    <col min="5" max="5" width="19" bestFit="1" customWidth="1"/>
    <col min="6" max="6" width="13.26953125" bestFit="1" customWidth="1"/>
    <col min="7" max="7" width="13" customWidth="1"/>
    <col min="8" max="8" width="19" customWidth="1"/>
    <col min="9" max="9" width="15.54296875" customWidth="1"/>
    <col min="10" max="10" width="16.453125" customWidth="1"/>
    <col min="11" max="11" width="19.1796875" bestFit="1" customWidth="1"/>
    <col min="12" max="12" width="19" bestFit="1" customWidth="1"/>
    <col min="13" max="13" width="13.26953125" bestFit="1" customWidth="1"/>
    <col min="14" max="14" width="12.1796875" bestFit="1" customWidth="1"/>
    <col min="15" max="15" width="19" bestFit="1" customWidth="1"/>
    <col min="16" max="16" width="13.26953125" bestFit="1" customWidth="1"/>
    <col min="17" max="17" width="16" customWidth="1"/>
    <col min="18" max="18" width="19" bestFit="1" customWidth="1"/>
    <col min="19" max="19" width="13.26953125" bestFit="1" customWidth="1"/>
    <col min="20" max="20" width="11.1796875" bestFit="1" customWidth="1"/>
  </cols>
  <sheetData>
    <row r="1" spans="1:11" s="125" customFormat="1" ht="21.5" thickBot="1" x14ac:dyDescent="0.55000000000000004">
      <c r="A1" s="135" t="s">
        <v>245</v>
      </c>
    </row>
    <row r="2" spans="1:11" x14ac:dyDescent="0.35">
      <c r="A2" s="136"/>
      <c r="B2" s="15" t="s">
        <v>198</v>
      </c>
      <c r="C2" s="15" t="s">
        <v>199</v>
      </c>
      <c r="D2" s="15" t="s">
        <v>200</v>
      </c>
      <c r="E2" s="18"/>
      <c r="F2" s="18"/>
      <c r="G2" s="18"/>
      <c r="H2" s="18"/>
      <c r="I2" s="18"/>
      <c r="J2" s="18"/>
      <c r="K2" s="29"/>
    </row>
    <row r="3" spans="1:11" x14ac:dyDescent="0.35">
      <c r="A3" s="118" t="s">
        <v>201</v>
      </c>
      <c r="B3" s="6">
        <f>Template!D42</f>
        <v>0</v>
      </c>
      <c r="C3" s="6">
        <f>Template!E42</f>
        <v>0</v>
      </c>
      <c r="D3" s="6">
        <f>Template!F42</f>
        <v>0</v>
      </c>
      <c r="E3" s="18"/>
      <c r="F3" s="18"/>
      <c r="G3" s="18"/>
      <c r="H3" s="18"/>
      <c r="I3" s="18"/>
      <c r="J3" s="18"/>
      <c r="K3" s="29"/>
    </row>
    <row r="4" spans="1:11" x14ac:dyDescent="0.35">
      <c r="A4" s="118" t="s">
        <v>202</v>
      </c>
      <c r="B4" s="6">
        <f>Template!D43</f>
        <v>0</v>
      </c>
      <c r="C4" s="6">
        <f>Template!E43</f>
        <v>0</v>
      </c>
      <c r="D4" s="6">
        <f>Template!F43</f>
        <v>0</v>
      </c>
      <c r="E4" s="18"/>
      <c r="F4" s="18"/>
      <c r="G4" s="18"/>
      <c r="H4" s="18"/>
      <c r="I4" s="18"/>
      <c r="J4" s="18"/>
      <c r="K4" s="29"/>
    </row>
    <row r="5" spans="1:11" s="125" customFormat="1" ht="15" thickBot="1" x14ac:dyDescent="0.4">
      <c r="A5" s="137" t="s">
        <v>203</v>
      </c>
      <c r="B5" s="107">
        <f>Template!D44</f>
        <v>0</v>
      </c>
      <c r="C5" s="107">
        <f>Template!E44</f>
        <v>0</v>
      </c>
      <c r="D5" s="107">
        <f>Template!F44</f>
        <v>0</v>
      </c>
      <c r="E5" s="27"/>
      <c r="F5" s="27"/>
      <c r="G5" s="27"/>
      <c r="H5" s="27"/>
      <c r="I5" s="27"/>
      <c r="J5" s="27"/>
      <c r="K5" s="26"/>
    </row>
    <row r="6" spans="1:11" s="133" customFormat="1" x14ac:dyDescent="0.35">
      <c r="A6" s="138" t="s">
        <v>212</v>
      </c>
    </row>
    <row r="7" spans="1:11" x14ac:dyDescent="0.35">
      <c r="A7" s="4" t="s">
        <v>184</v>
      </c>
      <c r="B7" s="6">
        <f>Template!E12</f>
        <v>0</v>
      </c>
      <c r="C7" t="s">
        <v>183</v>
      </c>
      <c r="H7" s="1" t="s">
        <v>214</v>
      </c>
    </row>
    <row r="8" spans="1:11" x14ac:dyDescent="0.35">
      <c r="A8"/>
      <c r="H8" t="s">
        <v>215</v>
      </c>
    </row>
    <row r="9" spans="1:11" x14ac:dyDescent="0.35">
      <c r="A9" s="4" t="s">
        <v>246</v>
      </c>
      <c r="B9" s="6">
        <f>Template!E13</f>
        <v>0</v>
      </c>
      <c r="C9" t="s">
        <v>183</v>
      </c>
      <c r="H9" t="s">
        <v>216</v>
      </c>
    </row>
    <row r="10" spans="1:11" x14ac:dyDescent="0.35">
      <c r="A10" s="4" t="s">
        <v>247</v>
      </c>
      <c r="B10" s="6">
        <f>Template!H53</f>
        <v>0</v>
      </c>
      <c r="C10" t="s">
        <v>183</v>
      </c>
    </row>
    <row r="13" spans="1:11" x14ac:dyDescent="0.35">
      <c r="B13" t="s">
        <v>218</v>
      </c>
      <c r="D13" t="s">
        <v>219</v>
      </c>
    </row>
    <row r="14" spans="1:11" x14ac:dyDescent="0.35">
      <c r="A14" s="4" t="s">
        <v>220</v>
      </c>
      <c r="B14" s="6" t="s">
        <v>248</v>
      </c>
      <c r="C14" t="s">
        <v>221</v>
      </c>
      <c r="D14" s="6">
        <v>0</v>
      </c>
      <c r="E14" t="s">
        <v>222</v>
      </c>
      <c r="G14" s="14" t="s">
        <v>223</v>
      </c>
    </row>
    <row r="15" spans="1:11" x14ac:dyDescent="0.35">
      <c r="A15" s="4" t="s">
        <v>224</v>
      </c>
      <c r="B15" s="15">
        <v>0</v>
      </c>
      <c r="C15" t="s">
        <v>222</v>
      </c>
      <c r="D15" s="6">
        <v>0</v>
      </c>
      <c r="E15" t="s">
        <v>222</v>
      </c>
      <c r="G15" s="14" t="s">
        <v>225</v>
      </c>
    </row>
    <row r="18" spans="1:14" s="109" customFormat="1" x14ac:dyDescent="0.35">
      <c r="A18" s="111" t="s">
        <v>226</v>
      </c>
      <c r="B18" s="134" t="s">
        <v>43</v>
      </c>
      <c r="J18" s="140" t="s">
        <v>68</v>
      </c>
    </row>
    <row r="19" spans="1:14" x14ac:dyDescent="0.35">
      <c r="A19" s="112" t="s">
        <v>228</v>
      </c>
      <c r="J19" s="141" t="s">
        <v>228</v>
      </c>
    </row>
    <row r="20" spans="1:14" x14ac:dyDescent="0.35">
      <c r="A20" s="4" t="s">
        <v>229</v>
      </c>
      <c r="B20">
        <f>8*B9/1000+30*B10/1000</f>
        <v>0</v>
      </c>
      <c r="C20" t="s">
        <v>186</v>
      </c>
      <c r="J20" s="142" t="s">
        <v>229</v>
      </c>
      <c r="K20">
        <f>8*B9/1000+30*B10/1000</f>
        <v>0</v>
      </c>
      <c r="L20" t="s">
        <v>186</v>
      </c>
    </row>
    <row r="21" spans="1:14" x14ac:dyDescent="0.35">
      <c r="A21" s="4" t="s">
        <v>230</v>
      </c>
      <c r="B21">
        <f>IF(Template!E31= "Ja", 22*B9/1000, 0)</f>
        <v>0</v>
      </c>
      <c r="C21" t="s">
        <v>189</v>
      </c>
      <c r="J21" s="142" t="s">
        <v>230</v>
      </c>
      <c r="K21">
        <f>22*B9/1000</f>
        <v>0</v>
      </c>
      <c r="L21" t="s">
        <v>189</v>
      </c>
    </row>
    <row r="22" spans="1:14" x14ac:dyDescent="0.35">
      <c r="A22" s="4" t="s">
        <v>249</v>
      </c>
      <c r="B22">
        <f>0.7*B9/1000</f>
        <v>0</v>
      </c>
      <c r="C22" t="s">
        <v>189</v>
      </c>
      <c r="J22" s="142"/>
    </row>
    <row r="23" spans="1:14" x14ac:dyDescent="0.35">
      <c r="J23" s="142"/>
    </row>
    <row r="24" spans="1:14" x14ac:dyDescent="0.35">
      <c r="A24" s="112" t="s">
        <v>233</v>
      </c>
      <c r="J24" s="141" t="s">
        <v>233</v>
      </c>
    </row>
    <row r="25" spans="1:14" x14ac:dyDescent="0.35">
      <c r="A25" s="4" t="s">
        <v>234</v>
      </c>
      <c r="B25">
        <f>IF(Template!E$36="Korte piekbui",$B$9*(Neerslaggebeurtenissen!P4/1000),$B$9*(Neerslaggebeurtenissen!P9/1000))</f>
        <v>0</v>
      </c>
      <c r="C25" t="s">
        <v>186</v>
      </c>
      <c r="D25">
        <f>IF(Template!E$36= "Korte piekbui", Neerslaggebeurtenissen!N4,Neerslaggebeurtenissen!N9)</f>
        <v>1</v>
      </c>
      <c r="E25" t="s">
        <v>235</v>
      </c>
      <c r="J25" s="142" t="s">
        <v>234</v>
      </c>
      <c r="K25">
        <f>IF(Template!E$36="Korte piekbui",$B$9*(Neerslaggebeurtenissen!P4/1000),$B$9*(Neerslaggebeurtenissen!P9/1000))</f>
        <v>0</v>
      </c>
      <c r="L25" t="s">
        <v>186</v>
      </c>
      <c r="M25">
        <f>IF(Template!E$36= "Korte piekbui", Neerslaggebeurtenissen!N4,Neerslaggebeurtenissen!N9)</f>
        <v>1</v>
      </c>
      <c r="N25" t="s">
        <v>235</v>
      </c>
    </row>
    <row r="26" spans="1:14" x14ac:dyDescent="0.35">
      <c r="A26" s="4" t="s">
        <v>236</v>
      </c>
      <c r="B26">
        <f>IF(Template!E$36="Korte piekbui",$B$9*(Neerslaggebeurtenissen!P5/1000),$B$9*(Neerslaggebeurtenissen!P10/1000))</f>
        <v>0</v>
      </c>
      <c r="C26" t="s">
        <v>186</v>
      </c>
      <c r="D26">
        <f>IF(Template!E$36= "Korte piekbui", Neerslaggebeurtenissen!N5,Neerslaggebeurtenissen!N10)</f>
        <v>1</v>
      </c>
      <c r="E26" t="s">
        <v>235</v>
      </c>
      <c r="J26" s="142" t="s">
        <v>236</v>
      </c>
      <c r="K26">
        <f>IF(Template!E$36="Korte piekbui",$B$9*(Neerslaggebeurtenissen!P5/1000),$B$9*(Neerslaggebeurtenissen!P10/1000))</f>
        <v>0</v>
      </c>
      <c r="L26" t="s">
        <v>186</v>
      </c>
      <c r="M26">
        <f>IF(Template!E$36= "Korte piekbui", Neerslaggebeurtenissen!N5,Neerslaggebeurtenissen!N10)</f>
        <v>1</v>
      </c>
      <c r="N26" t="s">
        <v>235</v>
      </c>
    </row>
    <row r="27" spans="1:14" x14ac:dyDescent="0.35">
      <c r="A27" s="4" t="s">
        <v>237</v>
      </c>
      <c r="B27">
        <f>IF(Template!E$36="Korte piekbui",$B$9*(Neerslaggebeurtenissen!P6/1000),$B$9*(Neerslaggebeurtenissen!P11/1000))</f>
        <v>0</v>
      </c>
      <c r="C27" t="s">
        <v>186</v>
      </c>
      <c r="D27">
        <f>IF(Template!E$36= "Korte piekbui", Neerslaggebeurtenissen!N6,Neerslaggebeurtenissen!N11)</f>
        <v>2</v>
      </c>
      <c r="E27" t="s">
        <v>235</v>
      </c>
      <c r="J27" s="142" t="s">
        <v>237</v>
      </c>
      <c r="K27">
        <f>IF(Template!E$36="Korte piekbui",$B$9*(Neerslaggebeurtenissen!P6/1000),$B$9*(Neerslaggebeurtenissen!P11/1000))</f>
        <v>0</v>
      </c>
      <c r="L27" t="s">
        <v>186</v>
      </c>
      <c r="M27">
        <f>IF(Template!E$36= "Korte piekbui", Neerslaggebeurtenissen!N6,Neerslaggebeurtenissen!N11)</f>
        <v>2</v>
      </c>
      <c r="N27" t="s">
        <v>235</v>
      </c>
    </row>
    <row r="28" spans="1:14" x14ac:dyDescent="0.35">
      <c r="J28" s="142"/>
    </row>
    <row r="29" spans="1:14" x14ac:dyDescent="0.35">
      <c r="J29" s="142"/>
    </row>
    <row r="30" spans="1:14" s="64" customFormat="1" ht="21" x14ac:dyDescent="0.5">
      <c r="A30" s="117" t="s">
        <v>238</v>
      </c>
      <c r="J30" s="143"/>
    </row>
    <row r="31" spans="1:14" x14ac:dyDescent="0.35">
      <c r="A31" s="112" t="s">
        <v>239</v>
      </c>
      <c r="J31" s="141" t="s">
        <v>239</v>
      </c>
    </row>
    <row r="32" spans="1:14" x14ac:dyDescent="0.35">
      <c r="A32" s="4" t="s">
        <v>240</v>
      </c>
      <c r="B32" s="8" t="e">
        <f>($B$20 +(B$22)*D25 - B25)*-1/$B$9</f>
        <v>#DIV/0!</v>
      </c>
      <c r="C32" t="s">
        <v>96</v>
      </c>
      <c r="D32">
        <f>1/Neerslaggebeurtenissen!O4</f>
        <v>0.01</v>
      </c>
      <c r="E32" t="s">
        <v>241</v>
      </c>
      <c r="J32" s="142" t="s">
        <v>240</v>
      </c>
      <c r="K32" s="3" t="e">
        <f>($K$20 - K25)*-1/$B$9</f>
        <v>#DIV/0!</v>
      </c>
      <c r="L32" t="s">
        <v>96</v>
      </c>
      <c r="M32">
        <f>1/Neerslaggebeurtenissen!O4</f>
        <v>0.01</v>
      </c>
      <c r="N32" t="s">
        <v>241</v>
      </c>
    </row>
    <row r="33" spans="1:20" x14ac:dyDescent="0.35">
      <c r="A33" s="4" t="s">
        <v>242</v>
      </c>
      <c r="B33" s="9" t="e">
        <f>($B$20 +(B$22)*D26 - B26)*-1/$B$9</f>
        <v>#DIV/0!</v>
      </c>
      <c r="C33" t="s">
        <v>96</v>
      </c>
      <c r="D33">
        <f>1/Neerslaggebeurtenissen!O5</f>
        <v>4.0000000000000001E-3</v>
      </c>
      <c r="E33" t="s">
        <v>241</v>
      </c>
      <c r="J33" s="142" t="s">
        <v>242</v>
      </c>
      <c r="K33" s="163" t="e">
        <f t="shared" ref="K33:K34" si="0">($K$20 - K26)*-1/$B$9</f>
        <v>#DIV/0!</v>
      </c>
      <c r="L33" t="s">
        <v>96</v>
      </c>
      <c r="M33">
        <f>1/Neerslaggebeurtenissen!O5</f>
        <v>4.0000000000000001E-3</v>
      </c>
      <c r="N33" t="s">
        <v>241</v>
      </c>
    </row>
    <row r="34" spans="1:20" s="64" customFormat="1" x14ac:dyDescent="0.35">
      <c r="A34" s="116" t="s">
        <v>243</v>
      </c>
      <c r="B34" s="162" t="e">
        <f t="shared" ref="B34" si="1">($B$20 +(B$22)*D27 - B27)*-1/$B$9</f>
        <v>#DIV/0!</v>
      </c>
      <c r="C34" s="64" t="s">
        <v>96</v>
      </c>
      <c r="D34" s="64">
        <f>1/Neerslaggebeurtenissen!O6</f>
        <v>1E-3</v>
      </c>
      <c r="E34" s="64" t="s">
        <v>241</v>
      </c>
      <c r="J34" s="143" t="s">
        <v>243</v>
      </c>
      <c r="K34" s="164" t="e">
        <f t="shared" si="0"/>
        <v>#DIV/0!</v>
      </c>
      <c r="L34" s="64" t="s">
        <v>96</v>
      </c>
      <c r="M34" s="64">
        <f>1/Neerslaggebeurtenissen!O6</f>
        <v>1E-3</v>
      </c>
      <c r="N34" s="64" t="s">
        <v>241</v>
      </c>
    </row>
    <row r="36" spans="1:20" ht="21" x14ac:dyDescent="0.5">
      <c r="A36" s="117" t="s">
        <v>190</v>
      </c>
      <c r="B36" s="121" t="s">
        <v>240</v>
      </c>
      <c r="C36" s="64"/>
      <c r="D36" s="64"/>
      <c r="E36" s="121" t="s">
        <v>242</v>
      </c>
      <c r="F36" s="64"/>
      <c r="G36" s="64"/>
      <c r="H36" s="121" t="s">
        <v>243</v>
      </c>
      <c r="I36" s="64"/>
      <c r="J36" s="64"/>
      <c r="K36" s="117" t="s">
        <v>190</v>
      </c>
      <c r="L36" s="121" t="s">
        <v>240</v>
      </c>
      <c r="M36" s="64"/>
      <c r="N36" s="64"/>
      <c r="O36" s="121" t="s">
        <v>242</v>
      </c>
      <c r="P36" s="64"/>
      <c r="Q36" s="64"/>
      <c r="R36" s="121" t="s">
        <v>243</v>
      </c>
      <c r="S36" s="64"/>
      <c r="T36" s="64"/>
    </row>
    <row r="37" spans="1:20" x14ac:dyDescent="0.35">
      <c r="A37" s="118"/>
      <c r="B37" s="19" t="s">
        <v>198</v>
      </c>
      <c r="C37" s="19" t="s">
        <v>199</v>
      </c>
      <c r="D37" s="122" t="s">
        <v>200</v>
      </c>
      <c r="E37" s="19" t="s">
        <v>198</v>
      </c>
      <c r="F37" s="19" t="s">
        <v>199</v>
      </c>
      <c r="G37" s="149" t="s">
        <v>200</v>
      </c>
      <c r="H37" s="19" t="s">
        <v>198</v>
      </c>
      <c r="I37" s="19" t="s">
        <v>199</v>
      </c>
      <c r="J37" s="149" t="s">
        <v>200</v>
      </c>
      <c r="K37" s="19" t="s">
        <v>198</v>
      </c>
      <c r="L37" s="19" t="s">
        <v>199</v>
      </c>
      <c r="M37" s="149" t="s">
        <v>200</v>
      </c>
      <c r="N37" s="19" t="s">
        <v>198</v>
      </c>
      <c r="O37" s="19" t="s">
        <v>199</v>
      </c>
      <c r="P37" s="149" t="s">
        <v>200</v>
      </c>
      <c r="Q37" s="19" t="s">
        <v>198</v>
      </c>
      <c r="R37" s="19" t="s">
        <v>199</v>
      </c>
      <c r="S37" s="149" t="s">
        <v>200</v>
      </c>
    </row>
    <row r="38" spans="1:20" x14ac:dyDescent="0.35">
      <c r="A38" s="118"/>
      <c r="B38" s="19">
        <f t="shared" ref="B38:D39" si="2">B3</f>
        <v>0</v>
      </c>
      <c r="C38" s="19">
        <f t="shared" si="2"/>
        <v>0</v>
      </c>
      <c r="D38" s="75">
        <f t="shared" si="2"/>
        <v>0</v>
      </c>
      <c r="E38" s="19">
        <f t="shared" ref="E38:G39" si="3">B3</f>
        <v>0</v>
      </c>
      <c r="F38" s="19">
        <f t="shared" si="3"/>
        <v>0</v>
      </c>
      <c r="G38" s="75">
        <f t="shared" si="3"/>
        <v>0</v>
      </c>
      <c r="H38" s="19">
        <f t="shared" ref="H38:J39" si="4">B3</f>
        <v>0</v>
      </c>
      <c r="I38" s="19">
        <f t="shared" si="4"/>
        <v>0</v>
      </c>
      <c r="J38" s="75">
        <f t="shared" si="4"/>
        <v>0</v>
      </c>
      <c r="K38" s="19">
        <f>B3</f>
        <v>0</v>
      </c>
      <c r="L38" s="19">
        <f t="shared" ref="L38:M38" si="5">C3</f>
        <v>0</v>
      </c>
      <c r="M38" s="75">
        <f t="shared" si="5"/>
        <v>0</v>
      </c>
      <c r="N38" s="19">
        <f>B3</f>
        <v>0</v>
      </c>
      <c r="O38" s="19">
        <f t="shared" ref="O38:P38" si="6">C3</f>
        <v>0</v>
      </c>
      <c r="P38" s="75">
        <f t="shared" si="6"/>
        <v>0</v>
      </c>
      <c r="Q38" s="19">
        <f>B3</f>
        <v>0</v>
      </c>
      <c r="R38" s="19">
        <f t="shared" ref="R38:S38" si="7">C3</f>
        <v>0</v>
      </c>
      <c r="S38" s="75">
        <f t="shared" si="7"/>
        <v>0</v>
      </c>
    </row>
    <row r="39" spans="1:20" x14ac:dyDescent="0.35">
      <c r="A39" s="118"/>
      <c r="B39" s="19">
        <f t="shared" si="2"/>
        <v>0</v>
      </c>
      <c r="C39" s="19">
        <f t="shared" si="2"/>
        <v>0</v>
      </c>
      <c r="D39" s="75">
        <f t="shared" si="2"/>
        <v>0</v>
      </c>
      <c r="E39" s="19">
        <f t="shared" si="3"/>
        <v>0</v>
      </c>
      <c r="F39" s="19">
        <f t="shared" si="3"/>
        <v>0</v>
      </c>
      <c r="G39" s="75">
        <f t="shared" si="3"/>
        <v>0</v>
      </c>
      <c r="H39" s="19">
        <f t="shared" si="4"/>
        <v>0</v>
      </c>
      <c r="I39" s="19">
        <f t="shared" si="4"/>
        <v>0</v>
      </c>
      <c r="J39" s="75">
        <f t="shared" si="4"/>
        <v>0</v>
      </c>
      <c r="K39" s="19">
        <f>B4</f>
        <v>0</v>
      </c>
      <c r="L39" s="19">
        <f t="shared" ref="L39:M39" si="8">C4</f>
        <v>0</v>
      </c>
      <c r="M39" s="75">
        <f t="shared" si="8"/>
        <v>0</v>
      </c>
      <c r="N39" s="19">
        <f>B4</f>
        <v>0</v>
      </c>
      <c r="O39" s="19">
        <f t="shared" ref="O39:P39" si="9">C4</f>
        <v>0</v>
      </c>
      <c r="P39" s="75">
        <f t="shared" si="9"/>
        <v>0</v>
      </c>
      <c r="Q39" s="19">
        <f>B4</f>
        <v>0</v>
      </c>
      <c r="R39" s="19">
        <f t="shared" ref="R39:S39" si="10">C4</f>
        <v>0</v>
      </c>
      <c r="S39" s="75">
        <f t="shared" si="10"/>
        <v>0</v>
      </c>
    </row>
    <row r="40" spans="1:20" x14ac:dyDescent="0.35">
      <c r="A40" s="119" t="s">
        <v>8</v>
      </c>
      <c r="B40" s="46">
        <f>IF(B38&lt;&gt;$A40,0,
IF($B$32&lt;=0.15,
B5*'Schadefuncties WO'!$B$12
*
IF($B$32&lt;='Schadefuncties WO'!$G$6,0,
IF(AND($B$32&gt;'Schadefuncties WO'!$G$6,$B$32&lt;='Schadefuncties WO'!$G$7),5*$B$32+0.05,
IF(AND($B$32&gt;'Schadefuncties WO'!$G$7,$B$32&lt;='Schadefuncties WO'!$G$8),10*$B$32+0,
IF(AND($B$32&gt;'Schadefuncties WO'!$G$8,$B$32&lt;='Schadefuncties WO'!$G$9),5*$B$32+0.25,1)))),
(B5/50*VLOOKUP('3a Regionale keringen'!$B$25,'Schadefuncties combi'!$A$5:$E$97,2,FALSE)*IF(OR(B39=Lijsten!O2,B39=Lijsten!O3,B39=Lijsten!O4),VLOOKUP(ROUND(MAX(B$32,0),2),'Schadefuncties bebouwing'!$A$4:$B$604,2,FALSE),VLOOKUP(ROUND(MAX(B$32,0),2),'Schadefuncties bebouwing'!$G$4:$H$504,2,FALSE))
+
B5/50*'Schadefuncties bebouwing'!$O$3*IF(OR(B39=Lijsten!O2,B39=Lijsten!O3,B39=Lijsten!O4),VLOOKUP(ROUND(MAX(B$32,0),2),'Schadefuncties bebouwing'!$A$4:$B$604,2,FALSE),VLOOKUP(ROUND(MAX(B$32,0),2),'Schadefuncties bebouwing'!$J$4:$K$504,2,FALSE)))))</f>
        <v>0</v>
      </c>
      <c r="C40" s="46">
        <f>IF(C38&lt;&gt;$A40,0,
IF($B$32&lt;=0.15,
C5*'Schadefuncties WO'!$B$12
*
IF($B$32&lt;='Schadefuncties WO'!$G$6,0,
IF(AND($B$32&gt;'Schadefuncties WO'!$G$6,$B$32&lt;='Schadefuncties WO'!$G$7),5*$B$32+0.05,
IF(AND($B$32&gt;'Schadefuncties WO'!$G$7,$B$32&lt;='Schadefuncties WO'!$G$8),10*$B$32+0,
IF(AND($B$32&gt;'Schadefuncties WO'!$G$8,$B$32&lt;='Schadefuncties WO'!$G$9),5*$B$32+0.25,1)))),
(C5/50*VLOOKUP('3a Regionale keringen'!$B$25,'Schadefuncties combi'!$A$5:$E$97,2,FALSE)*IF(OR(C39=Lijsten!P2,C39=Lijsten!P3,C39=Lijsten!P4),VLOOKUP(ROUND(MAX(B$32,0),2),'Schadefuncties bebouwing'!$A$4:$B$604,2,FALSE),VLOOKUP(ROUND(MAX(B$32,0),2),'Schadefuncties bebouwing'!$G$4:$H$504,2,FALSE))
+
C5/50*'Schadefuncties bebouwing'!$O$3*IF(OR(C39=Lijsten!P2,C39=Lijsten!P3,C39=Lijsten!P4),VLOOKUP(ROUND(MAX(B$32,0),2),'Schadefuncties bebouwing'!$A$4:$B$604,2,FALSE),VLOOKUP(ROUND(MAX(B$32,0),2),'Schadefuncties bebouwing'!$J$4:$K$504,2,FALSE)))))</f>
        <v>0</v>
      </c>
      <c r="D40" s="50">
        <f>IF(D38&lt;&gt;$A40,0,
IF($B$32&lt;=0.15,
D5*'Schadefuncties WO'!$B$12
*
IF($B$32&lt;='Schadefuncties WO'!$G$6,0,
IF(AND($B$32&gt;'Schadefuncties WO'!$G$6,$B$32&lt;='Schadefuncties WO'!$G$7),5*$B$32+0.05,
IF(AND($B$32&gt;'Schadefuncties WO'!$G$7,$B$32&lt;='Schadefuncties WO'!$G$8),10*$B$32+0,
IF(AND($B$32&gt;'Schadefuncties WO'!$G$8,$B$32&lt;='Schadefuncties WO'!$G$9),5*$B$32+0.25,1)))),
(D5/50*VLOOKUP('3a Regionale keringen'!$B$25,'Schadefuncties combi'!$A$5:$E$97,2,FALSE)*IF(OR(D39=Lijsten!Q2,D39=Lijsten!Q3,D39=Lijsten!Q4),VLOOKUP(ROUND(MAX(B$32,0),2),'Schadefuncties bebouwing'!$A$4:$B$604,2,FALSE),VLOOKUP(ROUND(MAX(B$32,0),2),'Schadefuncties bebouwing'!$G$4:$H$504,2,FALSE))
+
D5/50*'Schadefuncties bebouwing'!$O$3*IF(OR(D39=Lijsten!Q2,D39=Lijsten!Q3,D39=Lijsten!Q4),VLOOKUP(ROUND(MAX(B$32,0),2),'Schadefuncties bebouwing'!$A$4:$B$604,2,FALSE),VLOOKUP(ROUND(MAX(B$32,0),2),'Schadefuncties bebouwing'!$J$4:$K$504,2,FALSE)))))</f>
        <v>0</v>
      </c>
      <c r="E40" s="46">
        <f>IF(E38&lt;&gt;$A40,0,
IF($B$33&lt;=0.15,
B5*'Schadefuncties WO'!$B$12
*
IF($B$33&lt;='Schadefuncties WO'!$G$6,0,
IF(AND($B$33&gt;'Schadefuncties WO'!$G$6,$B$33&lt;='Schadefuncties WO'!$G$7),5*$B$33+0.05,
IF(AND($B$33&gt;'Schadefuncties WO'!$G$7,$B$33&lt;='Schadefuncties WO'!$G$8),10*$B$33+0,
IF(AND($B$33&gt;'Schadefuncties WO'!$G$8,$B$33&lt;='Schadefuncties WO'!$G$9),5*$B$33+0.25,1)))),
(B5/50*VLOOKUP('3a Regionale keringen'!$B$25,'Schadefuncties combi'!$A$5:$E$97,2,FALSE)*IF(OR(E39=Lijsten!R2,E39=Lijsten!R3,E39=Lijsten!R4),VLOOKUP(ROUND(MAX(B$33,0),2),'Schadefuncties bebouwing'!$A$4:$B$604,2,FALSE),VLOOKUP(ROUND(MAX(B$33,0),2),'Schadefuncties bebouwing'!$G$4:$H$504,2,FALSE))
+
B5/50*'Schadefuncties bebouwing'!$O$3*IF(OR(E39=Lijsten!R2,E39=Lijsten!R3,E39=Lijsten!R4),VLOOKUP(ROUND(MAX(B$33,0),2),'Schadefuncties bebouwing'!$A$4:$B$604,2,FALSE),VLOOKUP(ROUND(MAX(B$33,0),2),'Schadefuncties bebouwing'!$J$4:$K$504,2,FALSE)))))</f>
        <v>0</v>
      </c>
      <c r="F40" s="46">
        <f>IF(F38&lt;&gt;$A40,0,
IF($B$33&lt;=0.15,
C5*'Schadefuncties WO'!$B$12
*
IF($B$33&lt;='Schadefuncties WO'!$G$6,0,
IF(AND($B$33&gt;'Schadefuncties WO'!$G$6,$B$33&lt;='Schadefuncties WO'!$G$7),5*$B$33+0.05,
IF(AND($B$33&gt;'Schadefuncties WO'!$G$7,$B$33&lt;='Schadefuncties WO'!$G$8),10*$B$33+0,
IF(AND($B$33&gt;'Schadefuncties WO'!$G$8,$B$33&lt;='Schadefuncties WO'!$G$9),5*$B$33+0.25,1)))),
(C5/50*VLOOKUP('3a Regionale keringen'!$B$25,'Schadefuncties combi'!$A$5:$E$97,2,FALSE)*IF(OR(F39=Lijsten!S2,F39=Lijsten!S3,F39=Lijsten!S4),VLOOKUP(ROUND(MAX(B$33,0),2),'Schadefuncties bebouwing'!$A$4:$B$604,2,FALSE),VLOOKUP(ROUND(MAX(B$33,0),2),'Schadefuncties bebouwing'!$G$4:$H$504,2,FALSE))
+
C5/50*'Schadefuncties bebouwing'!$O$3*IF(OR(F39=Lijsten!S2,F39=Lijsten!S3,F39=Lijsten!S4),VLOOKUP(ROUND(MAX(B$33,0),2),'Schadefuncties bebouwing'!$A$4:$B$604,2,FALSE),VLOOKUP(ROUND(MAX(B$33,0),2),'Schadefuncties bebouwing'!$J$4:$K$504,2,FALSE)))))</f>
        <v>0</v>
      </c>
      <c r="G40" s="50">
        <f>IF(G38&lt;&gt;$A40,0,
IF($B$33&lt;=0.15,
D5*'Schadefuncties WO'!$B$12
*
IF($B$33&lt;='Schadefuncties WO'!$G$6,0,
IF(AND($B$33&gt;'Schadefuncties WO'!$G$6,$B$33&lt;='Schadefuncties WO'!$G$7),5*$B$33+0.05,
IF(AND($B$33&gt;'Schadefuncties WO'!$G$7,$B$33&lt;='Schadefuncties WO'!$G$8),10*$B$33+0,
IF(AND($B$33&gt;'Schadefuncties WO'!$G$8,$B$33&lt;='Schadefuncties WO'!$G$9),5*$B$33+0.25,1)))),
(D5/50*VLOOKUP('3a Regionale keringen'!$B$25,'Schadefuncties combi'!$A$5:$E$97,2,FALSE)*IF(OR(G39=Lijsten!T2,G39=Lijsten!T3,G39=Lijsten!T4),VLOOKUP(ROUND(MAX(B$33,0),2),'Schadefuncties bebouwing'!$A$4:$B$604,2,FALSE),VLOOKUP(ROUND(MAX(B$33,0),2),'Schadefuncties bebouwing'!$G$4:$H$504,2,FALSE))
+
D5/50*'Schadefuncties bebouwing'!$O$3*IF(OR(G39=Lijsten!T2,G39=Lijsten!T3,G39=Lijsten!T4),VLOOKUP(ROUND(MAX(B$33,0),2),'Schadefuncties bebouwing'!$A$4:$B$604,2,FALSE),VLOOKUP(ROUND(MAX(B$33,0),2),'Schadefuncties bebouwing'!$J$4:$K$504,2,FALSE)))))</f>
        <v>0</v>
      </c>
      <c r="H40" s="46">
        <f>IF(H38&lt;&gt;$A40,0,
IF($B$34&lt;=0.15,
B5*'Schadefuncties WO'!$B$12
*
IF($B$34&lt;='Schadefuncties WO'!$G$6,0,
IF(AND($B$34&gt;'Schadefuncties WO'!$G$6,$B$34&lt;='Schadefuncties WO'!$G$7),5*$B$34+0.05,
IF(AND($B$34&gt;'Schadefuncties WO'!$G$7,$B$34&lt;='Schadefuncties WO'!$G$8),10*$B$34+0,
IF(AND($B$34&gt;'Schadefuncties WO'!$G$8,$B$34&lt;='Schadefuncties WO'!$G$9),5*$B$34+0.25,1)))),
(B5/50*VLOOKUP('3a Regionale keringen'!$B$25,'Schadefuncties combi'!$A$5:$E$97,2,FALSE)*IF(OR(H39=Lijsten!U2,H39=Lijsten!U3,H39=Lijsten!U4),VLOOKUP(ROUND(MAX($B$34,0),2),'Schadefuncties bebouwing'!$A$4:$B$604,2,FALSE),VLOOKUP(ROUND(MAX($B$34,0),2),'Schadefuncties bebouwing'!$G$4:$H$504,2,FALSE))
+
B5/50*'Schadefuncties bebouwing'!$O$3*IF(OR(H39=Lijsten!U2,H39=Lijsten!U3,H39=Lijsten!U4),VLOOKUP(ROUND(MAX($B$34,0),2),'Schadefuncties bebouwing'!$A$4:$B$604,2,FALSE),VLOOKUP(ROUND(MAX($B$34,0),2),'Schadefuncties bebouwing'!$J$4:$K$504,2,FALSE)))))</f>
        <v>0</v>
      </c>
      <c r="I40" s="46">
        <f>IF(I38&lt;&gt;$A40,0,
IF($B$34&lt;=0.15,
C5*'Schadefuncties WO'!$B$12
*
IF($B$34&lt;='Schadefuncties WO'!$G$6,0,
IF(AND($B$34&gt;'Schadefuncties WO'!$G$6,$B$34&lt;='Schadefuncties WO'!$G$7),5*$B$34+0.05,
IF(AND($B$34&gt;'Schadefuncties WO'!$G$7,$B$34&lt;='Schadefuncties WO'!$G$8),10*$B$34+0,
IF(AND($B$34&gt;'Schadefuncties WO'!$G$8,$B$34&lt;='Schadefuncties WO'!$G$9),5*$B$34+0.25,1)))),
(C5/50*VLOOKUP('3a Regionale keringen'!$B$25,'Schadefuncties combi'!$A$5:$E$97,2,FALSE)*IF(OR(I39=Lijsten!V2,I39=Lijsten!V3,I39=Lijsten!V4),VLOOKUP(ROUND(MAX($B$34,0),2),'Schadefuncties bebouwing'!$A$4:$B$604,2,FALSE),VLOOKUP(ROUND(MAX($B$34,0),2),'Schadefuncties bebouwing'!$G$4:$H$504,2,FALSE))
+
C5/50*'Schadefuncties bebouwing'!$O$3*IF(OR(I39=Lijsten!V2,I39=Lijsten!V3,I39=Lijsten!V4),VLOOKUP(ROUND(MAX($B$34,0),2),'Schadefuncties bebouwing'!$A$4:$B$604,2,FALSE),VLOOKUP(ROUND(MAX($B$34,0),2),'Schadefuncties bebouwing'!$J$4:$K$504,2,FALSE)))))</f>
        <v>0</v>
      </c>
      <c r="J40" s="50">
        <f>IF(J38&lt;&gt;$A40,0,
IF($B$34&lt;=0.15,
D5*'Schadefuncties WO'!$B$12
*
IF($B$34&lt;='Schadefuncties WO'!$G$6,0,
IF(AND($B$34&gt;'Schadefuncties WO'!$G$6,$B$34&lt;='Schadefuncties WO'!$G$7),5*$B$34+0.05,
IF(AND($B$34&gt;'Schadefuncties WO'!$G$7,$B$34&lt;='Schadefuncties WO'!$G$8),10*$B$34+0,
IF(AND($B$34&gt;'Schadefuncties WO'!$G$8,$B$34&lt;='Schadefuncties WO'!$G$9),5*$B$34+0.25,1)))),
(D5/50*VLOOKUP('3a Regionale keringen'!$B$25,'Schadefuncties combi'!$A$5:$E$97,2,FALSE)*IF(OR(J39=Lijsten!W2,J39=Lijsten!W3,J39=Lijsten!W4),VLOOKUP(ROUND(MAX($B$34,0),2),'Schadefuncties bebouwing'!$A$4:$B$604,2,FALSE),VLOOKUP(ROUND(MAX($B$34,0),2),'Schadefuncties bebouwing'!$G$4:$H$504,2,FALSE))
+
D5/50*'Schadefuncties bebouwing'!$O$3*IF(OR(J39=Lijsten!W2,J39=Lijsten!W3,J39=Lijsten!W4),VLOOKUP(ROUND(MAX($B$34,0),2),'Schadefuncties bebouwing'!$A$4:$B$604,2,FALSE),VLOOKUP(ROUND(MAX($B$34,0),2),'Schadefuncties bebouwing'!$J$4:$K$504,2,FALSE)))))</f>
        <v>0</v>
      </c>
      <c r="K40" s="46">
        <f>IF(K38&lt;&gt;$A40,0,
IF($K$32&lt;=0.15,
B5*'Schadefuncties WO'!$B$12
*
IF($K$32&lt;='Schadefuncties WO'!$G$6,0,
IF(AND($K$32&gt;'Schadefuncties WO'!$G$6,$K$32&lt;='Schadefuncties WO'!$G$7),5*$K$32+0.05,
IF(AND($K$32&gt;'Schadefuncties WO'!$G$7,$K$32&lt;='Schadefuncties WO'!$G$8),10*$K$32+0,
IF(AND($K$32&gt;'Schadefuncties WO'!$G$8,$K$32&lt;='Schadefuncties WO'!$G$9),5*$K$32+0.25,1)))),
(B5/50*VLOOKUP('3a Regionale keringen'!$B$25,'Schadefuncties combi'!$A$5:$E$97,2,FALSE)*IF(OR(K39=Lijsten!O2,K39=Lijsten!O3,K39=Lijsten!O4),VLOOKUP(ROUND(MAX(K$32,0),2),'Schadefuncties bebouwing'!$A$4:$B$604,2,FALSE),VLOOKUP(ROUND(MAX(K$32,0),2),'Schadefuncties bebouwing'!$G$4:$H$504,2,FALSE))
+
B5/50*'Schadefuncties bebouwing'!$O$3*IF(OR(K39=Lijsten!O2,K39=Lijsten!O3,K39=Lijsten!O4),VLOOKUP(ROUND(MAX(K$32,0),2),'Schadefuncties bebouwing'!$A$4:$B$604,2,FALSE),VLOOKUP(ROUND(MAX(K$32,0),2),'Schadefuncties bebouwing'!$J$4:$K$504,2,FALSE)))))</f>
        <v>0</v>
      </c>
      <c r="L40" s="46">
        <f>IF(L38&lt;&gt;$A40,0,
IF($K$32&lt;=0.15,
C5*'Schadefuncties WO'!$B$12
*
IF($K$32&lt;='Schadefuncties WO'!$G$6,0,
IF(AND($K$32&gt;'Schadefuncties WO'!$G$6,$K$32&lt;='Schadefuncties WO'!$G$7),5*$K$32+0.05,
IF(AND($K$32&gt;'Schadefuncties WO'!$G$7,$K$32&lt;='Schadefuncties WO'!$G$8),10*$K$32+0,
IF(AND($K$32&gt;'Schadefuncties WO'!$G$8,$K$32&lt;='Schadefuncties WO'!$G$9),5*$K$32+0.25,1)))),
(C5/50*VLOOKUP('3a Regionale keringen'!$B$25,'Schadefuncties combi'!$A$5:$E$97,2,FALSE)*IF(OR(L39=Lijsten!P2,L39=Lijsten!P3,L39=Lijsten!P4),VLOOKUP(ROUND(MAX(K$32,0),2),'Schadefuncties bebouwing'!$A$4:$B$604,2,FALSE),VLOOKUP(ROUND(MAX(K$32,0),2),'Schadefuncties bebouwing'!$G$4:$H$504,2,FALSE))
+
C5/50*'Schadefuncties bebouwing'!$O$3*IF(OR(L39=Lijsten!P2,L39=Lijsten!P3,L39=Lijsten!P4),VLOOKUP(ROUND(MAX(K$32,0),2),'Schadefuncties bebouwing'!$A$4:$B$604,2,FALSE),VLOOKUP(ROUND(MAX(K$32,0),2),'Schadefuncties bebouwing'!$J$4:$K$504,2,FALSE)))))</f>
        <v>0</v>
      </c>
      <c r="M40" s="46">
        <f>IF(M38&lt;&gt;$A40,0,
IF($K$32&lt;=0.15,
D5*'Schadefuncties WO'!$B$12
*
IF($K$32&lt;='Schadefuncties WO'!$G$6,0,
IF(AND($K$32&gt;'Schadefuncties WO'!$G$6,$K$32&lt;='Schadefuncties WO'!$G$7),5*$K$32+0.05,
IF(AND($K$32&gt;'Schadefuncties WO'!$G$7,$K$32&lt;='Schadefuncties WO'!$G$8),10*$K$32+0,
IF(AND($K$32&gt;'Schadefuncties WO'!$G$8,$K$32&lt;='Schadefuncties WO'!$G$9),5*$K$32+0.25,1)))),
(D5/50*VLOOKUP('3a Regionale keringen'!$B$25,'Schadefuncties combi'!$A$5:$E$97,2,FALSE)*IF(OR(M39=Lijsten!Q2,M39=Lijsten!Q3,M39=Lijsten!Q4),VLOOKUP(ROUND(MAX(K$32,0),2),'Schadefuncties bebouwing'!$A$4:$B$604,2,FALSE),VLOOKUP(ROUND(MAX(K$32,0),2),'Schadefuncties bebouwing'!$G$4:$H$504,2,FALSE))
+
D5/50*'Schadefuncties bebouwing'!$O$3*IF(OR(M39=Lijsten!Q2,M39=Lijsten!Q3,M39=Lijsten!Q4),VLOOKUP(ROUND(MAX(K$32,0),2),'Schadefuncties bebouwing'!$A$4:$B$604,2,FALSE),VLOOKUP(ROUND(MAX(K$32,0),2),'Schadefuncties bebouwing'!$J$4:$K$504,2,FALSE)))))</f>
        <v>0</v>
      </c>
      <c r="N40" s="46">
        <f>IF(N38&lt;&gt;$A40,0,
IF($K$33&lt;=0.15,
B5*'Schadefuncties WO'!$B$12
*
IF($K$33&lt;='Schadefuncties WO'!$G$6,0,
IF(AND($K$33&gt;'Schadefuncties WO'!$G$6,$K$33&lt;='Schadefuncties WO'!$G$7),5*$K$33+0.05,
IF(AND($K$33&gt;'Schadefuncties WO'!$G$7,$K$33&lt;='Schadefuncties WO'!$G$8),10*$K$33+0,
IF(AND($K$33&gt;'Schadefuncties WO'!$G$8,$K$33&lt;='Schadefuncties WO'!$G$9),5*$K$33+0.25,1)))),
(B5/50*VLOOKUP('3a Regionale keringen'!$B$25,'Schadefuncties combi'!$A$5:$E$97,2,FALSE)*IF(OR(N39=Lijsten!R2,N39=Lijsten!R3,N39=Lijsten!R4),VLOOKUP(ROUND(MAX($K$33,0),2),'Schadefuncties bebouwing'!$A$4:$B$604,2,FALSE),VLOOKUP(ROUND(MAX($K$33,0),2),'Schadefuncties bebouwing'!$G$4:$H$504,2,FALSE))
+
B5/50*'Schadefuncties bebouwing'!$O$3*IF(OR(N39=Lijsten!R2,N39=Lijsten!R3,N39=Lijsten!R4),VLOOKUP(ROUND(MAX($K$33,0),2),'Schadefuncties bebouwing'!$A$4:$B$604,2,FALSE),VLOOKUP(ROUND(MAX($K$33,0),2),'Schadefuncties bebouwing'!$J$4:$K$504,2,FALSE)))))</f>
        <v>0</v>
      </c>
      <c r="O40" s="46">
        <f>IF(O38&lt;&gt;$A40,0,
IF($K$33&lt;=0.15,
C5*'Schadefuncties WO'!$B$12
*
IF($K$33&lt;='Schadefuncties WO'!$G$6,0,
IF(AND($K$33&gt;'Schadefuncties WO'!$G$6,$K$33&lt;='Schadefuncties WO'!$G$7),5*$K$33+0.05,
IF(AND($K$33&gt;'Schadefuncties WO'!$G$7,$K$33&lt;='Schadefuncties WO'!$G$8),10*$K$33+0,
IF(AND($K$33&gt;'Schadefuncties WO'!$G$8,$K$33&lt;='Schadefuncties WO'!$G$9),5*$K$33+0.25,1)))),
(C5/50*VLOOKUP('3a Regionale keringen'!$B$25,'Schadefuncties combi'!$A$5:$E$97,2,FALSE)*IF(OR(O39=Lijsten!S2,O39=Lijsten!S3,O39=Lijsten!S4),VLOOKUP(ROUND(MAX($K$33,0),2),'Schadefuncties bebouwing'!$A$4:$B$604,2,FALSE),VLOOKUP(ROUND(MAX($K$33,0),2),'Schadefuncties bebouwing'!$G$4:$H$504,2,FALSE))
+
C5/50*'Schadefuncties bebouwing'!$O$3*IF(OR(O39=Lijsten!S2,O39=Lijsten!S3,O39=Lijsten!S4),VLOOKUP(ROUND(MAX($K$33,0),2),'Schadefuncties bebouwing'!$A$4:$B$604,2,FALSE),VLOOKUP(ROUND(MAX($K$33,0),2),'Schadefuncties bebouwing'!$J$4:$K$504,2,FALSE)))))</f>
        <v>0</v>
      </c>
      <c r="P40" s="50">
        <f>IF(P38&lt;&gt;$A40,0,
IF($K$33&lt;=0.15,
D5*'Schadefuncties WO'!$B$12
*
IF($K$33&lt;='Schadefuncties WO'!$G$6,0,
IF(AND($K$33&gt;'Schadefuncties WO'!$G$6,$K$33&lt;='Schadefuncties WO'!$G$7),5*$K$33+0.05,
IF(AND($K$33&gt;'Schadefuncties WO'!$G$7,$K$33&lt;='Schadefuncties WO'!$G$8),10*$K$33+0,
IF(AND($K$33&gt;'Schadefuncties WO'!$G$8,$K$33&lt;='Schadefuncties WO'!$G$9),5*$K$33+0.25,1)))),
(D5/50*VLOOKUP('3a Regionale keringen'!$B$25,'Schadefuncties combi'!$A$5:$E$97,2,FALSE)*IF(OR(P39=Lijsten!T2,P39=Lijsten!T3,P39=Lijsten!T4),VLOOKUP(ROUND(MAX($K$33,0),2),'Schadefuncties bebouwing'!$A$4:$B$604,2,FALSE),VLOOKUP(ROUND(MAX($K$33,0),2),'Schadefuncties bebouwing'!$G$4:$H$504,2,FALSE))
+
D5/50*'Schadefuncties bebouwing'!$O$3*IF(OR(P39=Lijsten!T2,P39=Lijsten!T3,P39=Lijsten!T4),VLOOKUP(ROUND(MAX($K$33,0),2),'Schadefuncties bebouwing'!$A$4:$B$604,2,FALSE),VLOOKUP(ROUND(MAX($K$33,0),2),'Schadefuncties bebouwing'!$J$4:$K$504,2,FALSE)))))</f>
        <v>0</v>
      </c>
      <c r="Q40" s="46">
        <f>IF(Q38&lt;&gt;$A40,0,
IF($K$34&lt;=0.15,
B5*'Schadefuncties WO'!$B$12
*
IF($K$34&lt;='Schadefuncties WO'!$G$6,0,
IF(AND($K$34&gt;'Schadefuncties WO'!$G$6,$K$34&lt;='Schadefuncties WO'!$G$7),5*$K$34+0.05,
IF(AND($K$34&gt;'Schadefuncties WO'!$G$7,$K$34&lt;='Schadefuncties WO'!$G$8),10*$K$34+0,
IF(AND($K$34&gt;'Schadefuncties WO'!$G$8,$K$34&lt;='Schadefuncties WO'!$G$9),5*$K$34+0.25,1)))),
(B5/50*VLOOKUP('3a Regionale keringen'!$B$25,'Schadefuncties combi'!$A$5:$E$97,2,FALSE)*IF(OR(Q39=Lijsten!U2,Q39=Lijsten!U3,Q39=Lijsten!U4),VLOOKUP(ROUND(MAX($K$34,0),2),'Schadefuncties bebouwing'!$A$4:$B$604,2,FALSE),VLOOKUP(ROUND(MAX($K$34,0),2),'Schadefuncties bebouwing'!$G$4:$H$504,2,FALSE))
+
B5/50*'Schadefuncties bebouwing'!$O$3*IF(OR(Q39=Lijsten!U2,Q39=Lijsten!U3,Q39=Lijsten!U4),VLOOKUP(ROUND(MAX($K$34,0),2),'Schadefuncties bebouwing'!$A$4:$B$604,2,FALSE),VLOOKUP(ROUND(MAX($K$34,0),2),'Schadefuncties bebouwing'!$J$4:$K$504,2,FALSE)))))</f>
        <v>0</v>
      </c>
      <c r="R40" s="46">
        <f>IF(R38&lt;&gt;$A40,0,
IF($K$34&lt;=0.15,
C5*'Schadefuncties WO'!$B$12
*
IF($K$34&lt;='Schadefuncties WO'!$G$6,0,
IF(AND($K$34&gt;'Schadefuncties WO'!$G$6,$K$34&lt;='Schadefuncties WO'!$G$7),5*$K$34+0.05,
IF(AND($K$34&gt;'Schadefuncties WO'!$G$7,$K$34&lt;='Schadefuncties WO'!$G$8),10*$K$34+0,
IF(AND($K$34&gt;'Schadefuncties WO'!$G$8,$K$34&lt;='Schadefuncties WO'!$G$9),5*$K$34+0.25,1)))),
(C5/50*VLOOKUP('3a Regionale keringen'!$B$25,'Schadefuncties combi'!$A$5:$E$97,2,FALSE)*IF(OR(R39=Lijsten!V2,R39=Lijsten!V3,R39=Lijsten!V4),VLOOKUP(ROUND(MAX($K$34,0),2),'Schadefuncties bebouwing'!$A$4:$B$604,2,FALSE),VLOOKUP(ROUND(MAX($K$34,0),2),'Schadefuncties bebouwing'!$G$4:$H$504,2,FALSE))
+
C5/50*'Schadefuncties bebouwing'!$O$3*IF(OR(R39=Lijsten!V2,R39=Lijsten!V3,R39=Lijsten!V4),VLOOKUP(ROUND(MAX($K$34,0),2),'Schadefuncties bebouwing'!$A$4:$B$604,2,FALSE),VLOOKUP(ROUND(MAX($K$34,0),2),'Schadefuncties bebouwing'!$J$4:$K$504,2,FALSE)))))</f>
        <v>0</v>
      </c>
      <c r="S40" s="50">
        <f>IF(S38&lt;&gt;$A40,0,
IF($K$34&lt;=0.15,
D5*'Schadefuncties WO'!$B$12
*
IF($K$34&lt;='Schadefuncties WO'!$G$6,0,
IF(AND($K$34&gt;'Schadefuncties WO'!$G$6,$K$34&lt;='Schadefuncties WO'!$G$7),5*$K$34+0.05,
IF(AND($K$34&gt;'Schadefuncties WO'!$G$7,$K$34&lt;='Schadefuncties WO'!$G$8),10*$K$34+0,
IF(AND($K$34&gt;'Schadefuncties WO'!$G$8,$K$34&lt;='Schadefuncties WO'!$G$9),5*$K$34+0.25,1)))),
(D5/50*VLOOKUP('3a Regionale keringen'!$B$25,'Schadefuncties combi'!$A$5:$E$97,2,FALSE)*IF(OR(S39=Lijsten!W2,S39=Lijsten!W3,S39=Lijsten!W4),VLOOKUP(ROUND(MAX($K$34,0),2),'Schadefuncties bebouwing'!$A$4:$B$604,2,FALSE),VLOOKUP(ROUND(MAX($K$34,0),2),'Schadefuncties bebouwing'!$G$4:$H$504,2,FALSE))
+
D5/50*'Schadefuncties bebouwing'!$O$3*IF(OR(S39=Lijsten!W2,S39=Lijsten!W3,S39=Lijsten!W4),VLOOKUP(ROUND(MAX($K$34,0),2),'Schadefuncties bebouwing'!$A$4:$B$604,2,FALSE),VLOOKUP(ROUND(MAX($K$34,0),2),'Schadefuncties bebouwing'!$J$4:$K$504,2,FALSE)))))</f>
        <v>0</v>
      </c>
    </row>
    <row r="41" spans="1:20" x14ac:dyDescent="0.35">
      <c r="A41" s="119" t="s">
        <v>60</v>
      </c>
      <c r="B41" s="46">
        <f>IF(B38&lt;&gt;A41,0,
IF(B32&lt;=0.15,
B5*'Schadefuncties WO'!$B$10
*
IF(B32&lt;='Schadefuncties WO'!$G$6,0,
IF(AND(B32&gt;'Schadefuncties WO'!$G$6,B32&lt;='Schadefuncties WO'!$G$7),5*B32+0.05,
IF(AND(B32&gt;'Schadefuncties WO'!$G$7,B32&lt;='Schadefuncties WO'!$G$8),10*B32+0,
IF(AND(B32&gt;'Schadefuncties WO'!$G$8,B32&lt;='Schadefuncties WO'!$G$9),5*B32+0.25,1)))),
(B5*VLOOKUP('3a Regionale keringen'!$B$25,'Schadefuncties combi'!$A$5:$E$97,2,FALSE)*IF($B$39='Schadefuncties Bedrijven'!$A$1,VLOOKUP(ROUND(MAX(B$32,0),2),'Schadefuncties Bedrijven'!$A$3:$B$503,2,FALSE),VLOOKUP(ROUND(MAX(B$32,0),2),'Schadefuncties Bedrijven'!$D$3:$E$803,2,FALSE)))))</f>
        <v>0</v>
      </c>
      <c r="C41" s="46">
        <f>IF(C38&lt;&gt;A41,0,
IF(B32&lt;=0.15,
C5*'Schadefuncties WO'!$B$10
*
IF(B32&lt;='Schadefuncties WO'!$G$6,0,
IF(AND(B32&gt;'Schadefuncties WO'!$G$6,B32&lt;='Schadefuncties WO'!$G$7),5*B32+0.05,
IF(AND(B32&gt;'Schadefuncties WO'!$G$7,B32&lt;='Schadefuncties WO'!$G$8),10*B32+0,
IF(AND(B32&gt;'Schadefuncties WO'!$G$8,B32&lt;='Schadefuncties WO'!$G$9),5*B32+0.25,1)))),
(C5*VLOOKUP('3a Regionale keringen'!$B$25,'Schadefuncties combi'!$A$5:$E$97,2,FALSE)*IF($C$39='Schadefuncties Bedrijven'!$A$1,VLOOKUP(ROUND(MAX(B$32,0),2),'Schadefuncties Bedrijven'!$A$3:$B$503,2,FALSE),VLOOKUP(ROUND(MAX(B$32,0),2),'Schadefuncties Bedrijven'!$D$3:$E$803,2,FALSE)))))</f>
        <v>0</v>
      </c>
      <c r="D41" s="46">
        <f>IF(D38&lt;&gt;A41,0,
IF(B32&lt;=0.15,
D5*'Schadefuncties WO'!$B$10
*
IF(B32&lt;='Schadefuncties WO'!$G$6,0,
IF(AND(B32&gt;'Schadefuncties WO'!$G$6,B32&lt;='Schadefuncties WO'!$G$7),5*B32+0.05,
IF(AND(B32&gt;'Schadefuncties WO'!$G$7,B32&lt;='Schadefuncties WO'!$G$8),10*B32+0,
IF(AND(B32&gt;'Schadefuncties WO'!$G$8,B32&lt;='Schadefuncties WO'!$G$9),5*B32+0.25,1)))),
(D5*VLOOKUP('3a Regionale keringen'!$B$25,'Schadefuncties combi'!$A$5:$E$97,2,FALSE)*IF($D$39='Schadefuncties Bedrijven'!$A$1,VLOOKUP(ROUND(MAX(B$32,0),2),'Schadefuncties Bedrijven'!$A$3:$B$503,2,FALSE),VLOOKUP(ROUND(MAX(B$32,0),2),'Schadefuncties Bedrijven'!$D$3:$E$803,2,FALSE)))))</f>
        <v>0</v>
      </c>
      <c r="E41" s="46">
        <f>IF(E38&lt;&gt;A41,0,
IF(B33&lt;=0.15,
B5*'Schadefuncties WO'!$B$10
*
IF(B33&lt;='Schadefuncties WO'!$G$6,0,
IF(AND(B33&gt;'Schadefuncties WO'!$G$6,B33&lt;='Schadefuncties WO'!$G$7),5*B33+0.05,
IF(AND(B33&gt;'Schadefuncties WO'!$G$7,B33&lt;='Schadefuncties WO'!$G$8),10*B33+0,
IF(AND(B33&gt;'Schadefuncties WO'!$G$8,B33&lt;='Schadefuncties WO'!$G$9),5*B33+0.25,1)))),
(B5*VLOOKUP('3a Regionale keringen'!$B$25,'Schadefuncties combi'!$A$5:$E$97,2,FALSE)*IF($E$39='Schadefuncties Bedrijven'!$A$1,VLOOKUP(ROUND(MAX(B$33,0),2),'Schadefuncties Bedrijven'!$A$3:$B$503,2,FALSE),VLOOKUP(ROUND(MAX(B$33,0),2),'Schadefuncties Bedrijven'!$D$3:$E$803,2,FALSE)))))</f>
        <v>0</v>
      </c>
      <c r="F41" s="46">
        <f>IF(F38&lt;&gt;A41,0,
IF(B33&lt;=0.15,
C5*'Schadefuncties WO'!$B$10
*
IF(B33&lt;='Schadefuncties WO'!$G$6,0,
IF(AND(B33&gt;'Schadefuncties WO'!$G$6,B33&lt;='Schadefuncties WO'!$G$7),5*B33+0.05,
IF(AND(B33&gt;'Schadefuncties WO'!$G$7,B33&lt;='Schadefuncties WO'!$G$8),10*B33+0,
IF(AND(B33&gt;'Schadefuncties WO'!$G$8,B33&lt;='Schadefuncties WO'!$G$9),5*B33+0.25,1)))),
(C5*VLOOKUP('3a Regionale keringen'!$B$25,'Schadefuncties combi'!$A$5:$E$97,2,FALSE)*IF($F$39='Schadefuncties Bedrijven'!$A$1,VLOOKUP(ROUND(MAX(B$33,0),2),'Schadefuncties Bedrijven'!$A$3:$B$503,2,FALSE),VLOOKUP(ROUND(MAX(B$33,0),2),'Schadefuncties Bedrijven'!$D$3:$E$803,2,FALSE)))))</f>
        <v>0</v>
      </c>
      <c r="G41" s="46">
        <f>IF(G38&lt;&gt;A41,0,
IF(B33&lt;=0.15,
D5*'Schadefuncties WO'!$B$10
*
IF(B33&lt;='Schadefuncties WO'!$G$6,0,
IF(AND(B33&gt;'Schadefuncties WO'!$G$6,B33&lt;='Schadefuncties WO'!$G$7),5*B33+0.05,
IF(AND(B33&gt;'Schadefuncties WO'!$G$7,B33&lt;='Schadefuncties WO'!$G$8),10*B33+0,
IF(AND(B33&gt;'Schadefuncties WO'!$G$8,B33&lt;='Schadefuncties WO'!$G$9),5*B33+0.25,1)))),
(D5*VLOOKUP('3a Regionale keringen'!$B$25,'Schadefuncties combi'!$A$5:$E$97,2,FALSE)*IF($G$39='Schadefuncties Bedrijven'!$A$1,VLOOKUP(ROUND(MAX(B$33,0),2),'Schadefuncties Bedrijven'!$A$3:$B$503,2,FALSE),VLOOKUP(ROUND(MAX(B$33,0),2),'Schadefuncties Bedrijven'!$D$3:$E$803,2,FALSE)))))</f>
        <v>0</v>
      </c>
      <c r="H41" s="46">
        <f>IF(H38&lt;&gt;A41,0,
IF(B34&lt;=0.15,
B5*'Schadefuncties WO'!$B$10
*
IF(B34&lt;='Schadefuncties WO'!$G$6,0,
IF(AND(B34&gt;'Schadefuncties WO'!$G$6,B34&lt;='Schadefuncties WO'!$G$7),5*B34+0.05,
IF(AND(B34&gt;'Schadefuncties WO'!$G$7,B34&lt;='Schadefuncties WO'!$G$8),10*B34+0,
IF(AND(B34&gt;'Schadefuncties WO'!$G$8,B34&lt;='Schadefuncties WO'!$G$9),5*B34+0.25,1)))),
(B5*VLOOKUP('3a Regionale keringen'!$B$25,'Schadefuncties combi'!$A$5:$E$97,2,FALSE)*IF($H$39='Schadefuncties Bedrijven'!$A$1,VLOOKUP(ROUND(MAX($B$34,0),2),'Schadefuncties Bedrijven'!$A$3:$B$503,2,FALSE),VLOOKUP(ROUND(MAX($B$34,0),2),'Schadefuncties Bedrijven'!$D$3:$E$803,2,FALSE)))))</f>
        <v>0</v>
      </c>
      <c r="I41" s="46">
        <f>IF(I38&lt;&gt;A41,0,
IF(B34&lt;=0.15,
C5*'Schadefuncties WO'!$B$10
*
IF(B34&lt;='Schadefuncties WO'!$G$6,0,
IF(AND(B34&gt;'Schadefuncties WO'!$G$6,B34&lt;='Schadefuncties WO'!$G$7),5*B34+0.05,
IF(AND(B34&gt;'Schadefuncties WO'!$G$7,B34&lt;='Schadefuncties WO'!$G$8),10*B34+0,
IF(AND(B34&gt;'Schadefuncties WO'!$G$8,B34&lt;='Schadefuncties WO'!$G$9),5*B34+0.25,1)))),
(C5*VLOOKUP('3a Regionale keringen'!$B$25,'Schadefuncties combi'!$A$5:$E$97,2,FALSE)*IF($I$39='Schadefuncties Bedrijven'!$A$1,VLOOKUP(ROUND(MAX($B$34,0),2),'Schadefuncties Bedrijven'!$A$3:$B$503,2,FALSE),VLOOKUP(ROUND(MAX($B$34,0),2),'Schadefuncties Bedrijven'!$D$3:$E$803,2,FALSE)))))</f>
        <v>0</v>
      </c>
      <c r="J41" s="46">
        <f>IF(J38&lt;&gt;A41,0,
IF(B34&lt;=0.15,
D5*'Schadefuncties WO'!$B$10
*
IF(B34&lt;='Schadefuncties WO'!$G$6,0,
IF(AND(B34&gt;'Schadefuncties WO'!$G$6,B34&lt;='Schadefuncties WO'!$G$7),5*B34+0.05,
IF(AND(B34&gt;'Schadefuncties WO'!$G$7,B34&lt;='Schadefuncties WO'!$G$8),10*B34+0,
IF(AND(B34&gt;'Schadefuncties WO'!$G$8,B34&lt;='Schadefuncties WO'!$G$9),5*B34+0.25,1)))),
(D5*VLOOKUP('3a Regionale keringen'!$B$25,'Schadefuncties combi'!$A$5:$E$97,2,FALSE)*IF($J$39='Schadefuncties Bedrijven'!$A$1,VLOOKUP(ROUND(MAX($B$34,0),2),'Schadefuncties Bedrijven'!$A$3:$B$503,2,FALSE),VLOOKUP(ROUND(MAX($B$34,0),2),'Schadefuncties Bedrijven'!$D$3:$E$803,2,FALSE)))))</f>
        <v>0</v>
      </c>
      <c r="K41" s="46">
        <f>IF(K38&lt;&gt;A41,0,
IF(K32&lt;=0.15,
B5*'Schadefuncties WO'!$B$10
*
IF(K32&lt;='Schadefuncties WO'!$G$6,0,
IF(AND(K32&gt;'Schadefuncties WO'!$G$6,K32&lt;='Schadefuncties WO'!$G$7),5*K32+0.05,
IF(AND(K32&gt;'Schadefuncties WO'!$G$7,K32&lt;='Schadefuncties WO'!$G$8),10*K32+0,
IF(AND(K32&gt;'Schadefuncties WO'!$G$8,K32&lt;='Schadefuncties WO'!$G$9),5*K32+0.25,1)))),
(B5*VLOOKUP('3a Regionale keringen'!$B$25,'Schadefuncties combi'!$A$5:$E$97,2,FALSE)*IF($K$39='Schadefuncties Bedrijven'!$A$1,VLOOKUP(ROUND(MAX(K$32,0),2),'Schadefuncties Bedrijven'!$A$3:$B$503,2,FALSE),VLOOKUP(ROUND(MAX(K$32,0),2),'Schadefuncties Bedrijven'!$D$3:$E$803,2,FALSE)))))</f>
        <v>0</v>
      </c>
      <c r="L41" s="46">
        <f>IF(L38&lt;&gt;A41,0,
IF(K32&lt;=0.15,
C5*'Schadefuncties WO'!$B$10
*
IF(K32&lt;='Schadefuncties WO'!$G$6,0,
IF(AND(K32&gt;'Schadefuncties WO'!$G$6,K32&lt;='Schadefuncties WO'!$G$7),5*K32+0.05,
IF(AND(K32&gt;'Schadefuncties WO'!$G$7,K32&lt;='Schadefuncties WO'!$G$8),10*K32+0,
IF(AND(K32&gt;'Schadefuncties WO'!$G$8,K32&lt;='Schadefuncties WO'!$G$9),5*K32+0.25,1)))),
(C5*VLOOKUP('3a Regionale keringen'!$B$25,'Schadefuncties combi'!$A$5:$E$97,2,FALSE)*IF($L$39='Schadefuncties Bedrijven'!$A$1,VLOOKUP(ROUND(MAX(K$32,0),2),'Schadefuncties Bedrijven'!$A$3:$B$503,2,FALSE),VLOOKUP(ROUND(MAX(K$32,0),2),'Schadefuncties Bedrijven'!$D$3:$E$803,2,FALSE)))))</f>
        <v>0</v>
      </c>
      <c r="M41" s="46">
        <f>IF(M38&lt;&gt;A41,0,
IF(K32&lt;=0.15,
D5*'Schadefuncties WO'!$B$10
*
IF(K32&lt;='Schadefuncties WO'!$G$6,0,
IF(AND(K32&gt;'Schadefuncties WO'!$G$6,K32&lt;='Schadefuncties WO'!$G$7),5*K32+0.05,
IF(AND(K32&gt;'Schadefuncties WO'!$G$7,K32&lt;='Schadefuncties WO'!$G$8),10*K32+0,
IF(AND(K32&gt;'Schadefuncties WO'!$G$8,K32&lt;='Schadefuncties WO'!$G$9),5*K32+0.25,1)))),
(D5*VLOOKUP('3a Regionale keringen'!$B$25,'Schadefuncties combi'!$A$5:$E$97,2,FALSE)*IF($M$39='Schadefuncties Bedrijven'!$A$1,VLOOKUP(ROUND(MAX(K$32,0),2),'Schadefuncties Bedrijven'!$A$3:$B$503,2,FALSE),VLOOKUP(ROUND(MAX(K$32,0),2),'Schadefuncties Bedrijven'!$D$3:$E$803,2,FALSE)))))</f>
        <v>0</v>
      </c>
      <c r="N41" s="46">
        <f>IF(N38&lt;&gt;A41,0,
IF(K33&lt;=0.15,
B5*'Schadefuncties WO'!$B$10
*
IF(K33&lt;='Schadefuncties WO'!$G$6,0,
IF(AND(K33&gt;'Schadefuncties WO'!$G$6,K33&lt;='Schadefuncties WO'!$G$7),5*K33+0.05,
IF(AND(K33&gt;'Schadefuncties WO'!$G$7,K33&lt;='Schadefuncties WO'!$G$8),10*K33+0,
IF(AND(K33&gt;'Schadefuncties WO'!$G$8,K33&lt;='Schadefuncties WO'!$G$9),5*K33+0.25,1)))),
(B5*VLOOKUP('3a Regionale keringen'!$B$25,'Schadefuncties combi'!$A$5:$E$97,2,FALSE)*IF($N$39='Schadefuncties Bedrijven'!$A$1,VLOOKUP(ROUND(MAX($K$33,0),2),'Schadefuncties Bedrijven'!$A$3:$B$503,2,FALSE),VLOOKUP(ROUND(MAX($K$33,0),2),'Schadefuncties Bedrijven'!$D$3:$E$803,2,FALSE)))))</f>
        <v>0</v>
      </c>
      <c r="O41" s="46">
        <f>IF(O38&lt;&gt;A41,0,
IF(K33&lt;=0.15,
C5*'Schadefuncties WO'!$B$10
*
IF(K33&lt;='Schadefuncties WO'!$G$6,0,
IF(AND(K33&gt;'Schadefuncties WO'!$G$6,K33&lt;='Schadefuncties WO'!$G$7),5*K33+0.05,
IF(AND(K33&gt;'Schadefuncties WO'!$G$7,K33&lt;='Schadefuncties WO'!$G$8),10*K33+0,
IF(AND(K33&gt;'Schadefuncties WO'!$G$8,K33&lt;='Schadefuncties WO'!$G$9),5*K33+0.25,1)))),
(C5*VLOOKUP('3a Regionale keringen'!$B$25,'Schadefuncties combi'!$A$5:$E$97,2,FALSE)*IF($O$39='Schadefuncties Bedrijven'!$A$1,VLOOKUP(ROUND(MAX($K$33,0),2),'Schadefuncties Bedrijven'!$A$3:$B$503,2,FALSE),VLOOKUP(ROUND(MAX($K$33,0),2),'Schadefuncties Bedrijven'!$D$3:$E$803,2,FALSE)))))</f>
        <v>0</v>
      </c>
      <c r="P41" s="46">
        <f>IF(P38&lt;&gt;A41,0,
IF(K33&lt;=0.15,
D5*'Schadefuncties WO'!$B$10
*
IF(K33&lt;='Schadefuncties WO'!$G$6,0,
IF(AND(K33&gt;'Schadefuncties WO'!$G$6,K33&lt;='Schadefuncties WO'!$G$7),5*K33+0.05,
IF(AND(K33&gt;'Schadefuncties WO'!$G$7,K33&lt;='Schadefuncties WO'!$G$8),10*K33+0,
IF(AND(K33&gt;'Schadefuncties WO'!$G$8,K33&lt;='Schadefuncties WO'!$G$9),5*K33+0.25,1)))),
(D5*VLOOKUP('3a Regionale keringen'!$B$25,'Schadefuncties combi'!$A$5:$E$97,2,FALSE)*IF($P$39='Schadefuncties Bedrijven'!$A$1,VLOOKUP(ROUND(MAX($K$33,0),2),'Schadefuncties Bedrijven'!$A$3:$B$503,2,FALSE),VLOOKUP(ROUND(MAX($K$33,0),2),'Schadefuncties Bedrijven'!$D$3:$E$803,2,FALSE)))))</f>
        <v>0</v>
      </c>
      <c r="Q41" s="46">
        <f>IF(Q38&lt;&gt;A41,0,
IF(K34&lt;=0.15,
B5*'Schadefuncties WO'!$B$10
*
IF(K34&lt;='Schadefuncties WO'!$G$6,0,
IF(AND(K34&gt;'Schadefuncties WO'!$G$6,K34&lt;='Schadefuncties WO'!$G$7),5*K34+0.05,
IF(AND(K34&gt;'Schadefuncties WO'!$G$7,K34&lt;='Schadefuncties WO'!$G$8),10*K34+0,
IF(AND(K34&gt;'Schadefuncties WO'!$G$8,K34&lt;='Schadefuncties WO'!$G$9),5*K34+0.25,1)))),
(B5*VLOOKUP('3a Regionale keringen'!$B$25,'Schadefuncties combi'!$A$5:$E$97,2,FALSE)*IF($Q$39='Schadefuncties Bedrijven'!$A$1,VLOOKUP(ROUND(MAX($K$34,0),2),'Schadefuncties Bedrijven'!$A$3:$B$503,2,FALSE),VLOOKUP(ROUND(MAX($K$34,0),2),'Schadefuncties Bedrijven'!$D$3:$E$803,2,FALSE)))))</f>
        <v>0</v>
      </c>
      <c r="R41" s="46">
        <f>IF(R38&lt;&gt;A41,0,
IF(K34&lt;=0.15,
C5*'Schadefuncties WO'!$B$10
*
IF(K34&lt;='Schadefuncties WO'!$G$6,0,
IF(AND(K34&gt;'Schadefuncties WO'!$G$6,K34&lt;='Schadefuncties WO'!$G$7),5*K34+0.05,
IF(AND(K34&gt;'Schadefuncties WO'!$G$7,K34&lt;='Schadefuncties WO'!$G$8),10*K34+0,
IF(AND(K34&gt;'Schadefuncties WO'!$G$8,K34&lt;='Schadefuncties WO'!$G$9),5*K34+0.25,1)))),
(C5*VLOOKUP('3a Regionale keringen'!$B$25,'Schadefuncties combi'!$A$5:$E$97,2,FALSE)*IF($R$39='Schadefuncties Bedrijven'!$A$1,VLOOKUP(ROUND(MAX($K$34,0),2),'Schadefuncties Bedrijven'!$A$3:$B$503,2,FALSE),VLOOKUP(ROUND(MAX($K$34,0),2),'Schadefuncties Bedrijven'!$D$3:$E$803,2,FALSE)))))</f>
        <v>0</v>
      </c>
      <c r="S41" s="46">
        <f>IF(S38&lt;&gt;A41,0,
IF(K34&lt;=0.15,
D5*'Schadefuncties WO'!$B$10
*
IF(K34&lt;='Schadefuncties WO'!$G$6,0,
IF(AND(K34&gt;'Schadefuncties WO'!$G$6,K34&lt;='Schadefuncties WO'!$G$7),5*K34+0.05,
IF(AND(K34&gt;'Schadefuncties WO'!$G$7,K34&lt;='Schadefuncties WO'!$G$8),10*K34+0,
IF(AND(K34&gt;'Schadefuncties WO'!$G$8,K34&lt;='Schadefuncties WO'!$G$9),5*K34+0.25,1)))),
(D5*VLOOKUP('3a Regionale keringen'!$B$25,'Schadefuncties combi'!$A$5:$E$97,2,FALSE)*IF($S$39='Schadefuncties Bedrijven'!$A$1,VLOOKUP(ROUND(MAX($K$34,0),2),'Schadefuncties Bedrijven'!$A$3:$B$503,2,FALSE),VLOOKUP(ROUND(MAX($K$34,0),2),'Schadefuncties Bedrijven'!$D$3:$E$803,2,FALSE)))))</f>
        <v>0</v>
      </c>
    </row>
    <row r="42" spans="1:20" x14ac:dyDescent="0.35">
      <c r="A42" s="119" t="s">
        <v>30</v>
      </c>
      <c r="B42" s="79">
        <f>IF(B38&lt;&gt;A42,0,
B5
*
VLOOKUP(B39,'Schadefuncties combi'!$A$6:$E$97,2,FALSE)*IF(B32&lt;=-0.01,0, IF(AND(B32&gt;=-0.01,B32&lt;=0.01), 50*B32+0.5,1))/10000)
*
IF(OR(B39="granen ",B39="agrarisch gras "),0.65,1)</f>
        <v>0</v>
      </c>
      <c r="C42" s="79">
        <f>IF(C38&lt;&gt;A42,0,
C5
*
VLOOKUP(C39,'Schadefuncties combi'!$A$6:$E$97,2,FALSE)*IF(B32&lt;=-0.01,0, IF(AND(B32&gt;=-0.01,B32&lt;=0.01), 50*B32+0.5,1))/10000)
*
IF(OR(C39="granen ",C39="agrarisch gras "),0.65,1)</f>
        <v>0</v>
      </c>
      <c r="D42" s="80">
        <f>IF(D38&lt;&gt;A42,0,
D5
*
VLOOKUP(D39,'Schadefuncties combi'!$A$6:$E$97,2,FALSE)*IF(B32&lt;=-0.01,0, IF(AND(B32&gt;=-0.01,B32&lt;=0.01), 50*B32+0.5,1))/10000)
*
IF(OR(D39="granen ",D39="agrarisch gras "),0.65,1)</f>
        <v>0</v>
      </c>
      <c r="E42" s="79">
        <f>IF(E38&lt;&gt;A42,0,
B5
*
VLOOKUP(E39,'Schadefuncties combi'!$A$6:$E$97,2,FALSE)*IF(B33&lt;=-0.01,0, IF(AND(B33&gt;=-0.01,B33&lt;=0.01), 50*B33+0.5,1))/10000)
*
IF(OR(E39="granen ",E39="agrarisch gras "),0.65,1)</f>
        <v>0</v>
      </c>
      <c r="F42" s="79">
        <f>IF(F38&lt;&gt;A42,0,
C5
*
VLOOKUP(F39,'Schadefuncties combi'!$A$6:$E$97,2,FALSE)*IF(B33&lt;=-0.01,0, IF(AND(B33&gt;=-0.01,B33&lt;=0.01), 50*B33+0.5,1))/10000)
*
IF(OR(F39="granen ",F39="agrarisch gras "),0.65,1)</f>
        <v>0</v>
      </c>
      <c r="G42" s="80">
        <f>IF(G38&lt;&gt;A42,0,
D5
*
VLOOKUP(G39,'Schadefuncties combi'!$A$6:$E$97,2,FALSE)*IF(B33&lt;=-0.01,0, IF(AND(B33&gt;=-0.01,B33&lt;=0.01), 50*B33+0.5,1))/10000)
*
IF(OR(G39="granen ",G39="agrarisch gras "),0.65,1)</f>
        <v>0</v>
      </c>
      <c r="H42" s="79">
        <f>IF(H38&lt;&gt;A42,0,
B5
*
VLOOKUP(H39,'Schadefuncties combi'!$A$6:$E$97,2,FALSE)*IF(B34&lt;=-0.01,0, IF(AND(B34&gt;=-0.01,B34&lt;=0.01), 50*B34+0.5,1))/10000)
*
IF(OR(H39="granen ",H39="agrarisch gras "),0.65,1)</f>
        <v>0</v>
      </c>
      <c r="I42" s="79">
        <f>IF(I38&lt;&gt;A42,0,
C5
*
VLOOKUP(I39,'Schadefuncties combi'!$A$6:$E$97,2,FALSE)*IF(B34&lt;=-0.01,0, IF(AND(B34&gt;=-0.01,B34&lt;=0.01), 50*B34+0.5,1))/10000)
*
IF(OR(I39="granen ",I39="agrarisch gras "),0.65,1)</f>
        <v>0</v>
      </c>
      <c r="J42" s="80">
        <f>IF(J38&lt;&gt;A42,0,
D5
*
VLOOKUP(J39,'Schadefuncties combi'!$A$6:$E$97,2,FALSE)*IF(B34&lt;=-0.01,0, IF(AND(B34&gt;=-0.01,B34&lt;=0.01), 50*B34+0.5,1))/10000)
*
IF(OR(J39="granen ",J39="agrarisch gras "),0.65,1)</f>
        <v>0</v>
      </c>
      <c r="K42" s="79">
        <f>IF(K38&lt;&gt;A42,0,
B5
*
VLOOKUP(K39,'Schadefuncties combi'!$A$6:$E$97,2,FALSE)*IF(K32&lt;=-0.01,0, IF(AND(K32&gt;=-0.01,K32&lt;=0.01), 50*K32+0.5,1))/10000)
*
IF(OR(K39="granen ",K39="agrarisch gras "),0.65,1)</f>
        <v>0</v>
      </c>
      <c r="L42" s="79">
        <f>IF(L38&lt;&gt;$A42,0,
C5
*
VLOOKUP(L39,'Schadefuncties combi'!$A$6:$E$97,2,FALSE)*IF($K32&lt;=-0.01,0, IF(AND($K32&gt;=-0.01,$K32&lt;=0.01), 50*$K32+0.5,1))/10000)
*
IF(OR(L39="granen ",L39="agrarisch gras "),0.65,1)</f>
        <v>0</v>
      </c>
      <c r="M42" s="80">
        <f>IF(M38&lt;&gt;$A42,0,
D5
*
VLOOKUP(M39,'Schadefuncties combi'!$A$6:$E$97,2,FALSE)*IF($K32&lt;=-0.01,0, IF(AND($K32&gt;=-0.01,$K32&lt;=0.01), 50*$K32+0.5,1))/10000)
*
IF(OR(M39="granen ",M39="agrarisch gras "),0.65,1)</f>
        <v>0</v>
      </c>
      <c r="N42" s="79">
        <f>IF(N38&lt;&gt;$A42,0,
B5
*
VLOOKUP(N39,'Schadefuncties combi'!$A$6:$E$97,2,FALSE)*IF(K33&lt;=-0.01,0, IF(AND(K33&gt;=-0.01,K33&lt;=0.01), 50*K33+0.5,1))/10000)
*
IF(OR(N39="granen ",N39="agrarisch gras "),0.65,1)</f>
        <v>0</v>
      </c>
      <c r="O42" s="79">
        <f>IF(O38&lt;&gt;$A42,0,
C5
*
VLOOKUP(O39,'Schadefuncties combi'!$A$6:$E$97,2,FALSE)*IF(K33&lt;=-0.01,0, IF(AND(K33&gt;=-0.01,K33&lt;=0.01), 50*K33+0.5,1))/10000)
*
IF(OR(O39="granen ",O39="agrarisch gras "),0.65,1)</f>
        <v>0</v>
      </c>
      <c r="P42" s="80">
        <f>IF(P38&lt;&gt;$A42,0,
D5
*
VLOOKUP(P39,'Schadefuncties combi'!$A$6:$E$97,2,FALSE)*IF(K33&lt;=-0.01,0, IF(AND(K33&gt;=-0.01,K33&lt;=0.01), 50*K33+0.5,1))/10000)
*
IF(OR(P39="granen ",P39="agrarisch gras "),0.65,1)</f>
        <v>0</v>
      </c>
      <c r="Q42" s="79">
        <f>IF(Q38&lt;&gt;$A42,0,
B5
*
VLOOKUP(Q39,'Schadefuncties combi'!$A$6:$E$97,2,FALSE)*IF(K34&lt;=-0.01,0, IF(AND(K34&gt;=-0.01,K34&lt;=0.01), 50*K34+0.5,1))/10000)
*
IF(OR(Q39="granen ",Q39="agrarisch gras "),0.65,1)</f>
        <v>0</v>
      </c>
      <c r="R42" s="79">
        <f>IF(R38&lt;&gt;$A42,0,
C5
*
VLOOKUP(R39,'Schadefuncties combi'!$A$6:$E$97,2,FALSE)*IF(K34&lt;=-0.01,0, IF(AND(K34&gt;=-0.01,K34&lt;=0.01), 50*K34+0.5,1))/10000)
*
IF(OR(R39="granen ",R39="agrarisch gras "),0.65,1)</f>
        <v>0</v>
      </c>
      <c r="S42" s="80">
        <f>IF(S38&lt;&gt;$A42,0,
D5
*
VLOOKUP(S39,'Schadefuncties combi'!$A$6:$E$97,2,FALSE)*IF(K34&lt;=-0.01,0, IF(AND(K34&gt;=-0.01,K34&lt;=0.01), 50*K34+0.5,1))/10000)
*
IF(OR(S39="granen ",S39="agrarisch gras "),0.65,1)</f>
        <v>0</v>
      </c>
    </row>
    <row r="43" spans="1:20" x14ac:dyDescent="0.35">
      <c r="A43" s="119" t="s">
        <v>11</v>
      </c>
      <c r="B43" s="79">
        <f>IF(B$38&lt;&gt;$A43,0,
B$5
*
VLOOKUP('3c Riolering &amp; stedelijk'!$B$39,'Schadefuncties combi'!$A$5:$E$97,2,FALSE)
*
VLOOKUP(ROUND(MAX($B$32,0),2),'Schadefunctie infrastructuur'!$A$2:$B$502,2,FALSE))</f>
        <v>0</v>
      </c>
      <c r="C43" s="79">
        <f>IF(C$38&lt;&gt;$A43,0,
C$5
*
VLOOKUP('3c Riolering &amp; stedelijk'!C$39,'Schadefuncties combi'!$A$5:$E$97,2,FALSE)
*
VLOOKUP(ROUND(MAX($B$32,0),2),'Schadefunctie infrastructuur'!$A$2:$B$502,2,FALSE))</f>
        <v>0</v>
      </c>
      <c r="D43" s="80">
        <f>IF(D$38&lt;&gt;$A43,0,
D$5
*
VLOOKUP('3c Riolering &amp; stedelijk'!D$39,'Schadefuncties combi'!$A$5:$E$97,2,FALSE)
*
VLOOKUP(ROUND(MAX(B$32,0),2),'Schadefunctie infrastructuur'!$A$2:$B$502,2,FALSE))</f>
        <v>0</v>
      </c>
      <c r="E43" s="79">
        <f>IF(E$38&lt;&gt;$A43,0,
B$5
*
VLOOKUP('3c Riolering &amp; stedelijk'!E$39,'Schadefuncties combi'!$A$5:$E$97,2,FALSE)
*
VLOOKUP(ROUND(MAX(B$33,0),2),'Schadefunctie infrastructuur'!$A$2:$B$502,2,FALSE))</f>
        <v>0</v>
      </c>
      <c r="F43" s="79">
        <f>IF(F$38&lt;&gt;$A43,0,
C$5
*
VLOOKUP('3c Riolering &amp; stedelijk'!F$39,'Schadefuncties combi'!$A$5:$E$97,2,FALSE)
*
VLOOKUP(ROUND(MAX(B$33,0),2),'Schadefunctie infrastructuur'!$A$2:$B$502,2,FALSE))</f>
        <v>0</v>
      </c>
      <c r="G43" s="80">
        <f>IF(G$38&lt;&gt;$A43,0,
D$5
*
VLOOKUP('3c Riolering &amp; stedelijk'!G$39,'Schadefuncties combi'!$A$5:$E$97,2,FALSE)
*
VLOOKUP(ROUND(MAX(B$33,0),2),'Schadefunctie infrastructuur'!$A$2:$B$502,2,FALSE))</f>
        <v>0</v>
      </c>
      <c r="H43" s="158">
        <f>IF(H$38&lt;&gt;$A43,0,
B$5
*
VLOOKUP('3c Riolering &amp; stedelijk'!H$39,'Schadefuncties combi'!$A$5:$E$97,2,FALSE)
*
VLOOKUP(ROUND(MAX($B$34,0),2),'Schadefunctie infrastructuur'!$A$2:$B$502,2,FALSE))</f>
        <v>0</v>
      </c>
      <c r="I43" s="158">
        <f>IF(I$38&lt;&gt;$A43,0,
C$5
*
VLOOKUP('3c Riolering &amp; stedelijk'!I$39,'Schadefuncties combi'!$A$5:$E$97,2,FALSE)
*
VLOOKUP(ROUND(MAX($B$34,0),2),'Schadefunctie infrastructuur'!$A$2:$B$502,2,FALSE))</f>
        <v>0</v>
      </c>
      <c r="J43" s="159">
        <f>IF(J$38&lt;&gt;$A43,0,
D$5
*
VLOOKUP('3c Riolering &amp; stedelijk'!J$39,'Schadefuncties combi'!$A$5:$E$97,2,FALSE)
*
VLOOKUP(ROUND(MAX($B$34,0),2),'Schadefunctie infrastructuur'!$A$2:$B$502,2,FALSE))</f>
        <v>0</v>
      </c>
      <c r="K43" s="79">
        <f>IF(K$38&lt;&gt;$A43,0,
B$5
*
VLOOKUP('3c Riolering &amp; stedelijk'!K$39,'Schadefuncties combi'!$A$5:$E$97,2,FALSE)
*
VLOOKUP(ROUND(MAX(K$32,0),2),'Schadefunctie infrastructuur'!$A$2:$B$502,2,FALSE))</f>
        <v>0</v>
      </c>
      <c r="L43" s="79">
        <f>IF(L$38&lt;&gt;$A43,0,
C$5
*
VLOOKUP('3c Riolering &amp; stedelijk'!L$39,'Schadefuncties combi'!$A$5:$E$97,2,FALSE)
*
VLOOKUP(ROUND(MAX(K$32,0),2),'Schadefunctie infrastructuur'!$A$2:$B$502,2,FALSE))</f>
        <v>0</v>
      </c>
      <c r="M43" s="80">
        <f>IF(M$38&lt;&gt;$A43,0,
D$5
*
VLOOKUP('3c Riolering &amp; stedelijk'!M$39,'Schadefuncties combi'!$A$5:$E$97,2,FALSE)
*
VLOOKUP(ROUND(MAX(K$32,0),2),'Schadefunctie infrastructuur'!$A$2:$B$502,2,FALSE))</f>
        <v>0</v>
      </c>
      <c r="N43" s="79">
        <f>IF(N$38&lt;&gt;$A43,0,
B$5
*
VLOOKUP('3c Riolering &amp; stedelijk'!N$39,'Schadefuncties combi'!$A$5:$E$97,2,FALSE)
*
VLOOKUP(ROUND(MAX($K$33,0),2),'Schadefunctie infrastructuur'!$A$2:$B$502,2,FALSE))</f>
        <v>0</v>
      </c>
      <c r="O43" s="79">
        <f>IF(O$38&lt;&gt;$A43,0,
C$5
*
VLOOKUP('3c Riolering &amp; stedelijk'!O$39,'Schadefuncties combi'!$A$5:$E$97,2,FALSE)
*
VLOOKUP(ROUND(MAX($K$33,0),2),'Schadefunctie infrastructuur'!$A$2:$B$502,2,FALSE))</f>
        <v>0</v>
      </c>
      <c r="P43" s="80">
        <f>IF(P$38&lt;&gt;$A43,0,
D$5
*
VLOOKUP('3c Riolering &amp; stedelijk'!P$39,'Schadefuncties combi'!$A$5:$E$97,2,FALSE)
*
VLOOKUP(ROUND(MAX($K$33,0),2),'Schadefunctie infrastructuur'!$A$2:$B$502,2,FALSE))</f>
        <v>0</v>
      </c>
      <c r="Q43" s="158">
        <f>IF(Q$38&lt;&gt;$A43,0,
B$5
*
VLOOKUP('3c Riolering &amp; stedelijk'!Q$39,'Schadefuncties combi'!$A$5:$E$97,2,FALSE)
*
VLOOKUP(ROUND(MAX($K$34,0),2),'Schadefunctie infrastructuur'!$A$2:$B$502,2,FALSE))</f>
        <v>0</v>
      </c>
      <c r="R43" s="158">
        <f>IF(R$38&lt;&gt;$A43,0,
C$5
*
VLOOKUP('3c Riolering &amp; stedelijk'!R$39,'Schadefuncties combi'!$A$5:$E$97,2,FALSE)
*
VLOOKUP(ROUND(MAX($K$34,0),2),'Schadefunctie infrastructuur'!$A$2:$B$502,2,FALSE))</f>
        <v>0</v>
      </c>
      <c r="S43" s="159">
        <f>IF(S$38&lt;&gt;$A43,0,
D$5
*
VLOOKUP('3c Riolering &amp; stedelijk'!S$39,'Schadefuncties combi'!$A$5:$E$97,2,FALSE)
*
VLOOKUP(ROUND(MAX($K$34,0),2),'Schadefunctie infrastructuur'!$A$2:$B$502,2,FALSE))</f>
        <v>0</v>
      </c>
    </row>
    <row r="44" spans="1:20" ht="15" thickBot="1" x14ac:dyDescent="0.4">
      <c r="A44" s="120" t="s">
        <v>12</v>
      </c>
      <c r="B44" s="82">
        <f>IF(B38&lt;&gt;$A44,0,
B$5
*
IF(B39=Lijsten!$O$24,'Schadefuncties OV'!$C$38,'Schadefuncties OV'!$C$39)
*
VLOOKUP(ROUND(MAX(B$32,0),2),'Schadefunctie recreatie'!$A$2:$B$501,2,FALSE))</f>
        <v>0</v>
      </c>
      <c r="C44" s="82">
        <f>IF(C38&lt;&gt;$A44,0,
C$5
*
IF(C39=Lijsten!$O$24,'Schadefuncties OV'!$C$38,'Schadefuncties OV'!$C$39)
*
VLOOKUP(ROUND(MAX($B$32,0),2),'Schadefunctie recreatie'!$A$2:$B$501,2,FALSE))</f>
        <v>0</v>
      </c>
      <c r="D44" s="84">
        <f>IF(D38&lt;&gt;$A44,0,
D$5
*
IF(D39=Lijsten!$O$24,'Schadefuncties OV'!$C$38,'Schadefuncties OV'!$C$39)
*
VLOOKUP(ROUND(MAX(B$32,0),2),'Schadefunctie recreatie'!$A$2:$B$501,2,FALSE))</f>
        <v>0</v>
      </c>
      <c r="E44" s="82">
        <f>IF(E38&lt;&gt;$A44,0,
B$5
*
IF(E39=Lijsten!$O$24,'Schadefuncties OV'!$C$38,'Schadefuncties OV'!$C$39)
*
VLOOKUP(ROUND(MAX(B$33,0),2),'Schadefunctie recreatie'!$A$2:$B$501,2,FALSE))</f>
        <v>0</v>
      </c>
      <c r="F44" s="82">
        <f>IF(F38&lt;&gt;$A44,0,
C$5
*
IF(F39=Lijsten!$O$24,'Schadefuncties OV'!$C$38,'Schadefuncties OV'!$C$39)
*
VLOOKUP(ROUND(MAX(B$33,0),2),'Schadefunctie recreatie'!$A$2:$B$501,2,FALSE))</f>
        <v>0</v>
      </c>
      <c r="G44" s="84">
        <f>IF(G38&lt;&gt;$A44,0,
D$5
*
IF(G39=Lijsten!$O$24,'Schadefuncties OV'!$C$38,'Schadefuncties OV'!$C$39)
*
VLOOKUP(ROUND(MAX(B$33,0),2),'Schadefunctie recreatie'!$A$2:$B$501,2,FALSE))</f>
        <v>0</v>
      </c>
      <c r="H44" s="82">
        <f>IF(H38&lt;&gt;$A44,0,
B$5
*
IF(H39=Lijsten!$O$24,'Schadefuncties OV'!$C$38,'Schadefuncties OV'!$C$39)
*
VLOOKUP(ROUND(MAX($B$34,0),2),'Schadefunctie recreatie'!$A$2:$B$501,2,FALSE))</f>
        <v>0</v>
      </c>
      <c r="I44" s="82">
        <f>IF(I38&lt;&gt;$A44,0,
C$5
*
IF(I39=Lijsten!$O$24,'Schadefuncties OV'!$C$38,'Schadefuncties OV'!$C$39)
*
VLOOKUP(ROUND(MAX($B$34,0),2),'Schadefunctie recreatie'!$A$2:$B$501,2,FALSE))</f>
        <v>0</v>
      </c>
      <c r="J44" s="84">
        <f>IF(J38&lt;&gt;$A44,0,
D$5
*
IF(J39=Lijsten!$O$24,'Schadefuncties OV'!$C$38,'Schadefuncties OV'!$C$39)
*
VLOOKUP(ROUND(MAX($B$34,0),2),'Schadefunctie recreatie'!$A$2:$B$501,2,FALSE))</f>
        <v>0</v>
      </c>
      <c r="K44" s="82">
        <f>IF(K38&lt;&gt;$A44,0,
B$5
*
IF(K39=Lijsten!$O$24,'Schadefuncties OV'!$C$38,'Schadefuncties OV'!$C$39)
*
VLOOKUP(ROUND(MAX(K$32,0),2),'Schadefunctie recreatie'!$A$2:$B$501,2,FALSE))</f>
        <v>0</v>
      </c>
      <c r="L44" s="82">
        <f>IF(L38&lt;&gt;$A44,0,
C$5
*
IF(L39=Lijsten!$O$24,'Schadefuncties OV'!$C$38,'Schadefuncties OV'!$C$39)
*
VLOOKUP(ROUND(MAX(K$32,0),2),'Schadefunctie recreatie'!$A$2:$B$501,2,FALSE))</f>
        <v>0</v>
      </c>
      <c r="M44" s="84">
        <f>IF(M38&lt;&gt;$A44,0,
D$5
*
IF(M39=Lijsten!$O$24,'Schadefuncties OV'!$C$38,'Schadefuncties OV'!$C$39)
*
VLOOKUP(ROUND(MAX(K$32,0),2),'Schadefunctie recreatie'!$A$2:$B$501,2,FALSE))</f>
        <v>0</v>
      </c>
      <c r="N44" s="82">
        <f>IF(N38&lt;&gt;$A44,0,
B$5
*
IF(N39=Lijsten!$O$24,'Schadefuncties OV'!$C$38,'Schadefuncties OV'!$C$39)
*
VLOOKUP(ROUND(MAX($K$33,0),2),'Schadefunctie recreatie'!$A$2:$B$501,2,FALSE))</f>
        <v>0</v>
      </c>
      <c r="O44" s="82">
        <f>IF(O38&lt;&gt;$A44,0,
C$5
*
IF(O39=Lijsten!$O$24,'Schadefuncties OV'!$C$38,'Schadefuncties OV'!$C$39)
*
VLOOKUP(ROUND(MAX($K$33,0),2),'Schadefunctie recreatie'!$A$2:$B$501,2,FALSE))</f>
        <v>0</v>
      </c>
      <c r="P44" s="84">
        <f>IF(P38&lt;&gt;$A44,0,
D$5
*
IF(P39=Lijsten!$O$24,'Schadefuncties OV'!$C$38,'Schadefuncties OV'!$C$39)
*
VLOOKUP(ROUND(MAX($K$33,0),2),'Schadefunctie recreatie'!$A$2:$B$501,2,FALSE))</f>
        <v>0</v>
      </c>
      <c r="Q44" s="82">
        <f>IF(Q38&lt;&gt;$A44,0,
B$5
*
IF(Q39=Lijsten!$O$24,'Schadefuncties OV'!$C$38,'Schadefuncties OV'!$C$39)
*
VLOOKUP(ROUND(MAX($K$34,0),2),'Schadefunctie recreatie'!$A$2:$B$501,2,FALSE))</f>
        <v>0</v>
      </c>
      <c r="R44" s="82">
        <f>IF(R38&lt;&gt;$A44,0,
C$5
*
IF(R39=Lijsten!$O$24,'Schadefuncties OV'!$C$38,'Schadefuncties OV'!$C$39)
*
VLOOKUP(ROUND(MAX($K$34,0),2),'Schadefunctie recreatie'!$A$2:$B$501,2,FALSE))</f>
        <v>0</v>
      </c>
      <c r="S44" s="84">
        <f>IF(S38&lt;&gt;$A44,0,
D$5
*
IF(S39=Lijsten!$O$24,'Schadefuncties OV'!$C$38,'Schadefuncties OV'!$C$39)
*
VLOOKUP(ROUND(MAX($K$34,0),2),'Schadefunctie recreatie'!$A$2:$B$501,2,FALSE))</f>
        <v>0</v>
      </c>
    </row>
    <row r="46" spans="1:20" x14ac:dyDescent="0.35">
      <c r="B46" s="1" t="s">
        <v>240</v>
      </c>
      <c r="C46" s="1"/>
      <c r="D46" s="1"/>
      <c r="E46" s="1" t="s">
        <v>242</v>
      </c>
      <c r="F46" s="1"/>
      <c r="G46" s="1"/>
      <c r="H46" s="1" t="s">
        <v>243</v>
      </c>
      <c r="I46" s="1"/>
      <c r="J46" s="1"/>
    </row>
    <row r="47" spans="1:20" x14ac:dyDescent="0.35">
      <c r="B47" s="1" t="s">
        <v>198</v>
      </c>
      <c r="C47" s="1" t="s">
        <v>199</v>
      </c>
      <c r="D47" s="1" t="s">
        <v>200</v>
      </c>
      <c r="E47" s="1" t="s">
        <v>198</v>
      </c>
      <c r="F47" s="1" t="s">
        <v>199</v>
      </c>
      <c r="G47" s="1" t="s">
        <v>200</v>
      </c>
      <c r="H47" s="1" t="s">
        <v>198</v>
      </c>
      <c r="I47" s="1" t="s">
        <v>199</v>
      </c>
      <c r="J47" s="1" t="s">
        <v>200</v>
      </c>
    </row>
    <row r="48" spans="1:20" ht="18.5" x14ac:dyDescent="0.45">
      <c r="A48" s="113" t="s">
        <v>191</v>
      </c>
      <c r="B48" s="12">
        <f>IF($B$18=Template!$H$52,B40*$D32+B42*$D32+B43*$D32+B44*$D32+B41*$D$32,K40*$M32+K42*$M32+K43*$M32+K44*$M32+K41*$D$32)</f>
        <v>0</v>
      </c>
      <c r="C48" s="12">
        <f>IF($B$18=Template!$H$52,C40*$D32+C42*$D32+C43*$D32+C44*$D32+C41*$D$32,L40*$M32+L42*$M32+L43*$M32+L44*$M32+L41*$D$32)</f>
        <v>0</v>
      </c>
      <c r="D48" s="12">
        <f>IF($B$18=Template!$H$52,D40*$D32+D42*$D32+D43*$D32+D44*$D32+D41*$D$32,M40*$M32+M42*$M32+M43*$M32+M44*$M32+M41*$D$32)</f>
        <v>0</v>
      </c>
      <c r="E48" s="12">
        <f>IF($B$18=Template!$H$52,E40*$D33+E42*$D33+E43*$D33+E44*$D33+E41*$D$33,N40*$M33+N42*$M33+N43*$M33+N44*$M33+N41*$M33)</f>
        <v>0</v>
      </c>
      <c r="F48" s="12">
        <f>IF($B$18=Template!$H$52,F40*$D33+F42*$D33+F43*$D33+F44*$D33+F41*$D$33,O40*$M33+O42*$M33+O43*$M33+O44*$M33+O41*$M33)</f>
        <v>0</v>
      </c>
      <c r="G48" s="12">
        <f>IF($B$18=Template!$H$52,G40*$D33+G42*$D33+G43*$D33+G44*$D33+G41*$D$33,P40*$M33+P42*$M33+P43*$M33+P44*$M33+P41*$M33)</f>
        <v>0</v>
      </c>
      <c r="H48" s="12">
        <f>IF($B$18=Template!$H$52,H40*$D34+H42*$D34+H43*$D34+H44*$D34+H41*$D34,Q40*$M34+Q42*$M34+Q43*$M34+Q44*$M34+Q41*$M34)</f>
        <v>0</v>
      </c>
      <c r="I48" s="12">
        <f>IF($B$18=Template!$H$52,I40*$D34+I42*$D34+I43*$D34+I44*$D34+I41*$D34,R40*$M34+R42*$M34+R43*$M34+R44*$M34+R41*$M34)</f>
        <v>0</v>
      </c>
      <c r="J48" s="12">
        <f>IF($B$18=Template!$H$52,J40*$D34+J42*$D34+J43*$D34+J44*$D34+J41*$D34,S40*$M34+S42*$M34+S43*$M34+S44*$M34+S41*$M34)</f>
        <v>0</v>
      </c>
    </row>
    <row r="49" spans="1:11" ht="15" thickBot="1" x14ac:dyDescent="0.4"/>
    <row r="50" spans="1:11" ht="19" thickBot="1" x14ac:dyDescent="0.5">
      <c r="A50"/>
      <c r="B50" s="128">
        <f>B38</f>
        <v>0</v>
      </c>
      <c r="C50" s="129">
        <f>C38</f>
        <v>0</v>
      </c>
      <c r="D50" s="130">
        <f>D38</f>
        <v>0</v>
      </c>
      <c r="E50" s="132" t="s">
        <v>192</v>
      </c>
    </row>
    <row r="51" spans="1:11" ht="21.5" thickBot="1" x14ac:dyDescent="0.55000000000000004">
      <c r="A51" s="131" t="s">
        <v>244</v>
      </c>
      <c r="B51" s="126">
        <f>B48+E48+H48</f>
        <v>0</v>
      </c>
      <c r="C51" s="126">
        <f t="shared" ref="C51" si="11">C48+F48+I48</f>
        <v>0</v>
      </c>
      <c r="D51" s="127">
        <f>D48+G48+J48</f>
        <v>0</v>
      </c>
      <c r="E51" s="139">
        <f>IF(Template!E31="Nee",0,B51+C51+D51)</f>
        <v>0</v>
      </c>
    </row>
    <row r="53" spans="1:11" x14ac:dyDescent="0.35">
      <c r="I53" s="8"/>
    </row>
    <row r="59" spans="1:11" x14ac:dyDescent="0.35">
      <c r="K59" s="8"/>
    </row>
  </sheetData>
  <sheetProtection algorithmName="SHA-512" hashValue="88LZQZPZYzLnV8fEs9JM+/eLxIiJYDcovqwVDfcH5iM9bpCo692FcXCOQ060M67m77hdGdXg0GILi3B8CksBOA==" saltValue="kH/i88DNXAweovyyA/1IAw==" spinCount="100000" sheet="1" objects="1" scenarios="1"/>
  <hyperlinks>
    <hyperlink ref="G14" r:id="rId1" location=":~:text=De%20k%2Dwaarde%20geeft%20de,0%2C1%20m%20per%20dag." xr:uid="{677D3A24-CC7A-403F-B800-91C36EE84AB8}"/>
    <hyperlink ref="G15" r:id="rId2" xr:uid="{3D6E2F9A-366D-4C01-B3B0-540B377BA166}"/>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5D05D9-BA88-41FD-95A8-2EFCAF6ED442}">
          <x14:formula1>
            <xm:f>Lijsten!$M$3:$M$7</xm:f>
          </x14:formula1>
          <xm:sqref>B3:D4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F995-E02C-42C5-9577-2D4A881832F2}">
  <dimension ref="A1:N58"/>
  <sheetViews>
    <sheetView zoomScaleNormal="100" workbookViewId="0">
      <selection activeCell="H26" sqref="H26"/>
    </sheetView>
  </sheetViews>
  <sheetFormatPr defaultColWidth="8.81640625" defaultRowHeight="14.5" x14ac:dyDescent="0.35"/>
  <cols>
    <col min="1" max="1" width="36.81640625" style="18" customWidth="1"/>
    <col min="2" max="3" width="14.81640625" style="18" customWidth="1"/>
    <col min="4" max="4" width="13" style="18" customWidth="1"/>
    <col min="5" max="5" width="8.81640625" style="18"/>
    <col min="6" max="7" width="11.7265625" style="18" customWidth="1"/>
    <col min="8" max="8" width="15" style="18" bestFit="1" customWidth="1"/>
    <col min="9" max="12" width="13.1796875" style="18" customWidth="1"/>
    <col min="13" max="13" width="15" style="18" bestFit="1" customWidth="1"/>
    <col min="14" max="14" width="13" style="18" customWidth="1"/>
    <col min="15" max="16" width="8.81640625" style="18"/>
    <col min="17" max="17" width="9.453125" style="18" bestFit="1" customWidth="1"/>
    <col min="18" max="16384" width="8.81640625" style="18"/>
  </cols>
  <sheetData>
    <row r="1" spans="1:7" ht="18.5" x14ac:dyDescent="0.45">
      <c r="A1" s="160" t="s">
        <v>250</v>
      </c>
      <c r="B1" s="154"/>
    </row>
    <row r="2" spans="1:7" x14ac:dyDescent="0.35">
      <c r="A2" s="155" t="s">
        <v>45</v>
      </c>
      <c r="B2" s="161">
        <f>IF(Template!E33="JA",Template!F57,0)</f>
        <v>0</v>
      </c>
    </row>
    <row r="3" spans="1:7" x14ac:dyDescent="0.35">
      <c r="A3" s="155" t="s">
        <v>187</v>
      </c>
      <c r="B3" s="161">
        <f>IF(Template!E33 = "JA", Template!F58, 0 )</f>
        <v>0</v>
      </c>
    </row>
    <row r="4" spans="1:7" x14ac:dyDescent="0.35">
      <c r="A4" s="155" t="s">
        <v>251</v>
      </c>
      <c r="B4" s="161">
        <f>IF(Template!E33="JA",Template!F59,0)</f>
        <v>0</v>
      </c>
    </row>
    <row r="5" spans="1:7" x14ac:dyDescent="0.35">
      <c r="A5" s="156" t="s">
        <v>252</v>
      </c>
      <c r="B5" s="157">
        <f>IF((-B2+((B4-B3))*E15)&gt;0,(-B2+((B4-B3))*E15),0)</f>
        <v>0</v>
      </c>
    </row>
    <row r="7" spans="1:7" x14ac:dyDescent="0.35">
      <c r="A7" s="40"/>
      <c r="B7" s="38" t="s">
        <v>198</v>
      </c>
      <c r="C7" s="38" t="s">
        <v>199</v>
      </c>
      <c r="D7" s="38" t="s">
        <v>200</v>
      </c>
      <c r="E7" s="38"/>
      <c r="F7" s="37"/>
    </row>
    <row r="8" spans="1:7" x14ac:dyDescent="0.35">
      <c r="A8" s="30" t="s">
        <v>201</v>
      </c>
      <c r="B8" s="6">
        <f>Template!D42</f>
        <v>0</v>
      </c>
      <c r="C8" s="6">
        <f>Template!E42</f>
        <v>0</v>
      </c>
      <c r="D8" s="6">
        <f>Template!F42</f>
        <v>0</v>
      </c>
      <c r="F8" s="29"/>
    </row>
    <row r="9" spans="1:7" x14ac:dyDescent="0.35">
      <c r="A9" s="30" t="s">
        <v>202</v>
      </c>
      <c r="B9" s="6">
        <f>Template!D43</f>
        <v>0</v>
      </c>
      <c r="C9" s="6">
        <f>Template!E43</f>
        <v>0</v>
      </c>
      <c r="D9" s="6">
        <f>Template!F43</f>
        <v>0</v>
      </c>
      <c r="F9" s="29"/>
    </row>
    <row r="10" spans="1:7" x14ac:dyDescent="0.35">
      <c r="A10" s="30" t="s">
        <v>203</v>
      </c>
      <c r="B10" s="74">
        <f>Template!D44</f>
        <v>0</v>
      </c>
      <c r="C10" s="74">
        <f>Template!E44</f>
        <v>0</v>
      </c>
      <c r="D10" s="74">
        <f>Template!F44</f>
        <v>0</v>
      </c>
      <c r="E10" s="34"/>
      <c r="F10" s="29"/>
    </row>
    <row r="11" spans="1:7" x14ac:dyDescent="0.35">
      <c r="A11" s="30" t="s">
        <v>253</v>
      </c>
      <c r="B11" s="74">
        <f>Template!E12</f>
        <v>0</v>
      </c>
      <c r="C11" s="74">
        <f>Template!E12</f>
        <v>0</v>
      </c>
      <c r="D11" s="74">
        <f>Template!E12</f>
        <v>0</v>
      </c>
      <c r="E11" s="34"/>
      <c r="F11" s="29"/>
    </row>
    <row r="12" spans="1:7" ht="15" thickBot="1" x14ac:dyDescent="0.4">
      <c r="A12" s="28" t="s">
        <v>254</v>
      </c>
      <c r="B12" s="107">
        <f>B11</f>
        <v>0</v>
      </c>
      <c r="C12" s="107">
        <f t="shared" ref="C12:D12" si="0">C11</f>
        <v>0</v>
      </c>
      <c r="D12" s="107">
        <f t="shared" si="0"/>
        <v>0</v>
      </c>
      <c r="E12" s="36" t="s">
        <v>255</v>
      </c>
      <c r="F12" s="26"/>
    </row>
    <row r="13" spans="1:7" ht="15" thickBot="1" x14ac:dyDescent="0.4"/>
    <row r="14" spans="1:7" ht="18.5" x14ac:dyDescent="0.45">
      <c r="A14" s="86" t="s">
        <v>256</v>
      </c>
      <c r="B14" s="38"/>
      <c r="C14" s="38"/>
      <c r="D14" s="38"/>
      <c r="E14" s="38"/>
      <c r="F14" s="37"/>
      <c r="G14" s="87"/>
    </row>
    <row r="15" spans="1:7" x14ac:dyDescent="0.35">
      <c r="A15" s="88" t="s">
        <v>257</v>
      </c>
      <c r="B15" s="18">
        <f>IF(Template!$E$36= "Korte piekbui",Neerslaggebeurtenissen!$P4, Neerslaggebeurtenissen!$P9)</f>
        <v>58</v>
      </c>
      <c r="C15" s="18">
        <f>IF(Template!$E$36= "Korte piekbui",Neerslaggebeurtenissen!$P4, Neerslaggebeurtenissen!$P9)</f>
        <v>58</v>
      </c>
      <c r="D15" s="18">
        <f>IF(Template!$E$36= "Korte piekbui",Neerslaggebeurtenissen!$P4, Neerslaggebeurtenissen!$P9)</f>
        <v>58</v>
      </c>
      <c r="E15" s="18">
        <f>IF(Template!E$36= "Korte piekbui", Neerslaggebeurtenissen!N4,Neerslaggebeurtenissen!N9)</f>
        <v>1</v>
      </c>
      <c r="F15" s="29" t="s">
        <v>235</v>
      </c>
    </row>
    <row r="16" spans="1:7" x14ac:dyDescent="0.35">
      <c r="A16" s="88" t="s">
        <v>258</v>
      </c>
      <c r="B16" s="89">
        <f>$B$11*B15/1000</f>
        <v>0</v>
      </c>
      <c r="C16" s="89">
        <f>$C$11*C15/1000</f>
        <v>0</v>
      </c>
      <c r="D16" s="89">
        <f>$D$11*D15/1000</f>
        <v>0</v>
      </c>
      <c r="F16" s="29"/>
    </row>
    <row r="17" spans="1:14" x14ac:dyDescent="0.35">
      <c r="A17" s="88" t="s">
        <v>259</v>
      </c>
      <c r="B17" s="18">
        <f>IF(Template!$E$36= "Korte piekbui",Neerslaggebeurtenissen!$P5, Neerslaggebeurtenissen!$P10)</f>
        <v>75</v>
      </c>
      <c r="C17" s="18">
        <f>IF(Template!$E$36= "Korte piekbui",Neerslaggebeurtenissen!$P5, Neerslaggebeurtenissen!$P10)</f>
        <v>75</v>
      </c>
      <c r="D17" s="18">
        <f>IF(Template!$E$36= "Korte piekbui",Neerslaggebeurtenissen!$P5, Neerslaggebeurtenissen!$P10)</f>
        <v>75</v>
      </c>
      <c r="E17" s="18">
        <f>IF(Template!E$36= "Korte piekbui", Neerslaggebeurtenissen!N5,Neerslaggebeurtenissen!N10)</f>
        <v>1</v>
      </c>
      <c r="F17" s="29" t="s">
        <v>235</v>
      </c>
    </row>
    <row r="18" spans="1:14" x14ac:dyDescent="0.35">
      <c r="A18" s="88" t="s">
        <v>260</v>
      </c>
      <c r="B18" s="89">
        <f>$B$11*B17/1000</f>
        <v>0</v>
      </c>
      <c r="C18" s="89">
        <f>$C$11*C17/1000</f>
        <v>0</v>
      </c>
      <c r="D18" s="89">
        <f>$D$11*D17/1000</f>
        <v>0</v>
      </c>
      <c r="F18" s="29"/>
    </row>
    <row r="19" spans="1:14" x14ac:dyDescent="0.35">
      <c r="A19" s="88" t="s">
        <v>261</v>
      </c>
      <c r="B19" s="18">
        <f>IF(Template!$E$36= "Korte piekbui",Neerslaggebeurtenissen!$P6, Neerslaggebeurtenissen!$P11)</f>
        <v>128</v>
      </c>
      <c r="C19" s="18">
        <f>IF(Template!$E$36= "Korte piekbui",Neerslaggebeurtenissen!$P6, Neerslaggebeurtenissen!$P11)</f>
        <v>128</v>
      </c>
      <c r="D19" s="18">
        <f>IF(Template!$E$36= "Korte piekbui",Neerslaggebeurtenissen!$P6, Neerslaggebeurtenissen!$P11)</f>
        <v>128</v>
      </c>
      <c r="E19" s="18">
        <f>IF(Template!E$36= "Korte piekbui", Neerslaggebeurtenissen!N6,Neerslaggebeurtenissen!N11)</f>
        <v>2</v>
      </c>
      <c r="F19" s="29" t="s">
        <v>235</v>
      </c>
    </row>
    <row r="20" spans="1:14" ht="15" thickBot="1" x14ac:dyDescent="0.4">
      <c r="A20" s="90" t="s">
        <v>260</v>
      </c>
      <c r="B20" s="91">
        <f>$B$11*B19/1000</f>
        <v>0</v>
      </c>
      <c r="C20" s="91">
        <f>$C$11*C19/1000</f>
        <v>0</v>
      </c>
      <c r="D20" s="91">
        <f>$D$11*D19/1000</f>
        <v>0</v>
      </c>
      <c r="E20" s="27"/>
      <c r="F20" s="26"/>
      <c r="H20" s="92"/>
    </row>
    <row r="21" spans="1:14" ht="15" thickBot="1" x14ac:dyDescent="0.4">
      <c r="H21" s="92"/>
    </row>
    <row r="22" spans="1:14" ht="18.5" x14ac:dyDescent="0.45">
      <c r="A22" s="86" t="s">
        <v>262</v>
      </c>
      <c r="B22" s="38"/>
      <c r="C22" s="38"/>
      <c r="D22" s="38"/>
      <c r="E22" s="38"/>
      <c r="F22" s="38"/>
      <c r="G22" s="37"/>
      <c r="H22" s="92"/>
    </row>
    <row r="23" spans="1:14" x14ac:dyDescent="0.35">
      <c r="A23" s="30" t="s">
        <v>240</v>
      </c>
      <c r="B23" s="93" t="e">
        <f>-($B$2+($B$3*E15)-(B16+$B$4*E15))/$B$12</f>
        <v>#DIV/0!</v>
      </c>
      <c r="C23" s="93" t="e">
        <f>-($B$2+($B$3*$E$15)-(C16+$B$4*E15))/$C$12</f>
        <v>#DIV/0!</v>
      </c>
      <c r="D23" s="93" t="e">
        <f>-($B$2+($B$3*$E$15)-(D16+$B$4*E15))/$D$12</f>
        <v>#DIV/0!</v>
      </c>
      <c r="E23" s="18" t="s">
        <v>96</v>
      </c>
      <c r="F23" s="47">
        <f>1/100</f>
        <v>0.01</v>
      </c>
      <c r="G23" s="29" t="s">
        <v>241</v>
      </c>
    </row>
    <row r="24" spans="1:14" x14ac:dyDescent="0.35">
      <c r="A24" s="30" t="s">
        <v>242</v>
      </c>
      <c r="B24" s="8" t="e">
        <f>-($B$2+($B$3*E17)-(B18+$B$4*E17))/$B$12</f>
        <v>#DIV/0!</v>
      </c>
      <c r="C24" s="93" t="e">
        <f>-($B$2+($B$3*$E$17)-(C18+$B$4*E17))/$C$12</f>
        <v>#DIV/0!</v>
      </c>
      <c r="D24" s="93" t="e">
        <f>-($B$2+($B$3*$E$17)-(D18+$B$4*E17))/$D$12</f>
        <v>#DIV/0!</v>
      </c>
      <c r="E24" s="18" t="s">
        <v>96</v>
      </c>
      <c r="F24" s="47">
        <f>1/250</f>
        <v>4.0000000000000001E-3</v>
      </c>
      <c r="G24" s="29" t="s">
        <v>241</v>
      </c>
    </row>
    <row r="25" spans="1:14" ht="15" thickBot="1" x14ac:dyDescent="0.4">
      <c r="A25" s="28" t="s">
        <v>243</v>
      </c>
      <c r="B25" s="94" t="e">
        <f>-($B$2+($B$3*E19)-(B20+$B$4*E19))/$B$12</f>
        <v>#DIV/0!</v>
      </c>
      <c r="C25" s="94" t="e">
        <f>-($B$2+($B$3*$E$19)-(C20+$B$4*E19))/$C$12</f>
        <v>#DIV/0!</v>
      </c>
      <c r="D25" s="94" t="e">
        <f>-($B$2+($B$3*$E$19)-(D20+$B$4*E19))/$D$12</f>
        <v>#DIV/0!</v>
      </c>
      <c r="E25" s="27" t="s">
        <v>96</v>
      </c>
      <c r="F25" s="95">
        <f>1/1000</f>
        <v>1E-3</v>
      </c>
      <c r="G25" s="26" t="s">
        <v>241</v>
      </c>
    </row>
    <row r="27" spans="1:14" ht="18.5" x14ac:dyDescent="0.45">
      <c r="A27" s="86" t="s">
        <v>263</v>
      </c>
      <c r="B27" s="96"/>
      <c r="C27" s="96"/>
      <c r="D27" s="96"/>
      <c r="E27" s="38"/>
      <c r="F27" s="288"/>
      <c r="G27" s="288"/>
      <c r="H27" s="288"/>
      <c r="I27" s="288"/>
      <c r="J27" s="38"/>
      <c r="K27" s="288"/>
      <c r="L27" s="288"/>
      <c r="M27" s="288"/>
      <c r="N27" s="289"/>
    </row>
    <row r="28" spans="1:14" ht="18.5" x14ac:dyDescent="0.45">
      <c r="A28" s="102"/>
      <c r="B28" s="103" t="s">
        <v>264</v>
      </c>
      <c r="C28" s="103"/>
      <c r="D28" s="103"/>
      <c r="F28" s="104"/>
      <c r="G28" s="106" t="s">
        <v>265</v>
      </c>
      <c r="H28" s="33"/>
      <c r="I28" s="33"/>
      <c r="K28" s="33"/>
      <c r="L28" s="106" t="s">
        <v>266</v>
      </c>
      <c r="M28" s="33"/>
      <c r="N28" s="105"/>
    </row>
    <row r="29" spans="1:14" x14ac:dyDescent="0.35">
      <c r="A29" s="30"/>
      <c r="B29" s="19" t="str">
        <f t="shared" ref="B29:D31" si="1">B7</f>
        <v>Functie A</v>
      </c>
      <c r="C29" s="19" t="str">
        <f t="shared" si="1"/>
        <v>Functie B</v>
      </c>
      <c r="D29" s="19" t="str">
        <f t="shared" si="1"/>
        <v>Functie C</v>
      </c>
      <c r="G29" s="19" t="str">
        <f>B29</f>
        <v>Functie A</v>
      </c>
      <c r="H29" s="19" t="str">
        <f t="shared" ref="H29:I31" si="2">C29</f>
        <v>Functie B</v>
      </c>
      <c r="I29" s="19" t="str">
        <f t="shared" si="2"/>
        <v>Functie C</v>
      </c>
      <c r="L29" s="19" t="str">
        <f>G29</f>
        <v>Functie A</v>
      </c>
      <c r="M29" s="19" t="str">
        <f t="shared" ref="M29:N31" si="3">H29</f>
        <v>Functie B</v>
      </c>
      <c r="N29" s="75" t="str">
        <f t="shared" si="3"/>
        <v>Functie C</v>
      </c>
    </row>
    <row r="30" spans="1:14" x14ac:dyDescent="0.35">
      <c r="A30" s="30"/>
      <c r="B30" s="19">
        <f t="shared" si="1"/>
        <v>0</v>
      </c>
      <c r="C30" s="19">
        <f t="shared" si="1"/>
        <v>0</v>
      </c>
      <c r="D30" s="19">
        <f t="shared" si="1"/>
        <v>0</v>
      </c>
      <c r="G30" s="19">
        <f>B30</f>
        <v>0</v>
      </c>
      <c r="H30" s="19">
        <f t="shared" si="2"/>
        <v>0</v>
      </c>
      <c r="I30" s="19">
        <f t="shared" si="2"/>
        <v>0</v>
      </c>
      <c r="L30" s="19">
        <f>G30</f>
        <v>0</v>
      </c>
      <c r="M30" s="19">
        <f t="shared" si="3"/>
        <v>0</v>
      </c>
      <c r="N30" s="75">
        <f t="shared" si="3"/>
        <v>0</v>
      </c>
    </row>
    <row r="31" spans="1:14" x14ac:dyDescent="0.35">
      <c r="A31" s="30"/>
      <c r="B31" s="76">
        <f t="shared" si="1"/>
        <v>0</v>
      </c>
      <c r="C31" s="19">
        <f t="shared" si="1"/>
        <v>0</v>
      </c>
      <c r="D31" s="19">
        <f t="shared" si="1"/>
        <v>0</v>
      </c>
      <c r="G31" s="76">
        <f>B31</f>
        <v>0</v>
      </c>
      <c r="H31" s="76">
        <f t="shared" si="2"/>
        <v>0</v>
      </c>
      <c r="I31" s="76">
        <f t="shared" si="2"/>
        <v>0</v>
      </c>
      <c r="L31" s="76">
        <f>G31</f>
        <v>0</v>
      </c>
      <c r="M31" s="76">
        <f t="shared" si="3"/>
        <v>0</v>
      </c>
      <c r="N31" s="77">
        <f t="shared" si="3"/>
        <v>0</v>
      </c>
    </row>
    <row r="32" spans="1:14" x14ac:dyDescent="0.35">
      <c r="A32" s="32" t="s">
        <v>8</v>
      </c>
      <c r="B32" s="46">
        <f>IF(B30&lt;&gt;A32,0,
IF(B23&lt;=0.15,
B10*'Schadefuncties WO'!$B$12
*
IF(B23&lt;='Schadefuncties WO'!$G$6,0,
IF(AND(B23&gt;'Schadefuncties WO'!$G$6,B23&lt;='Schadefuncties WO'!$G$7),5*B23+0.05,
IF(AND(B23&gt;'Schadefuncties WO'!$G$7,B23&lt;='Schadefuncties WO'!$G$8),10*B23+0,
IF(AND(B23&gt;'Schadefuncties WO'!$G$8,B23&lt;='Schadefuncties WO'!$G$9),5*B23+0.25,1)))),
(B10/50*VLOOKUP('3a Regionale keringen'!$B$25,'Schadefuncties combi'!$A$5:$E$97,2,FALSE)*IF(OR(B31=Lijsten!O2,B31=Lijsten!O3,B31=Lijsten!O4),VLOOKUP(ROUND(MAX(B$23,0),2),'Schadefuncties bebouwing'!$A$4:$B$604,2,FALSE),VLOOKUP(ROUND(MAX(B$23,0),2),'Schadefuncties bebouwing'!$G$4:$H$504,2,FALSE))
+
B10/50*'Schadefuncties bebouwing'!$O$3*IF(OR(B31=Lijsten!O2,B31=Lijsten!O3,B31=Lijsten!O4),VLOOKUP(ROUND(MAX(B$23,0),2),'Schadefuncties bebouwing'!$A$4:$B$604,2,FALSE),VLOOKUP(ROUND(MAX(B$23,0),2),'Schadefuncties bebouwing'!$J$4:$K$504,2,FALSE)))))</f>
        <v>0</v>
      </c>
      <c r="C32" s="46">
        <f>IF(C30&lt;&gt;A32,0,
IF(C23&lt;=0.15,
C10*'Schadefuncties WO'!$B$12
*
IF(C23&lt;='Schadefuncties WO'!$G$6,0,
IF(AND(C23&gt;'Schadefuncties WO'!$G$6,C23&lt;='Schadefuncties WO'!$G$7),5*C23+0.05,
IF(AND(C23&gt;'Schadefuncties WO'!$G$7,C23&lt;='Schadefuncties WO'!$G$8),10*C23+0,
IF(AND(C23&gt;'Schadefuncties WO'!$G$8,C23&lt;='Schadefuncties WO'!$G$9),5*C23+0.25,1)))),
(C10/50*VLOOKUP('3a Regionale keringen'!$B$25,'Schadefuncties combi'!$A$5:$E$97,2,FALSE)*IF(OR(C31=Lijsten!P2,C31=Lijsten!P3,C31=Lijsten!P4),VLOOKUP(ROUND(MAX(C$23,0),2),'Schadefuncties bebouwing'!$A$4:$B$604,2,FALSE),VLOOKUP(ROUND(MAX(C$23,0),2),'Schadefuncties bebouwing'!$G$4:$H$504,2,FALSE))
+
C10/50*'Schadefuncties bebouwing'!$O$3*IF(OR(C31=Lijsten!P2,C31=Lijsten!P3,C31=Lijsten!P4),VLOOKUP(ROUND(MAX(C$23,0),2),'Schadefuncties bebouwing'!$A$4:$B$604,2,FALSE),VLOOKUP(ROUND(MAX(C$23,0),2),'Schadefuncties bebouwing'!$J$4:$K$504,2,FALSE)))))</f>
        <v>0</v>
      </c>
      <c r="D32" s="46">
        <f>IF(D30&lt;&gt;A32,0,
IF(D23&lt;=0.15,
D10*'Schadefuncties WO'!$B$12
*
IF(D23&lt;='Schadefuncties WO'!$G$6,0,
IF(AND(D23&gt;'Schadefuncties WO'!$G$6,D23&lt;='Schadefuncties WO'!$G$7),5*D23+0.05,
IF(AND(D23&gt;'Schadefuncties WO'!$G$7,D23&lt;='Schadefuncties WO'!$G$8),10*D23+0,
IF(AND(D23&gt;'Schadefuncties WO'!$G$8,D23&lt;='Schadefuncties WO'!$G$9),5*D23+0.25,1)))),
(D10/50*VLOOKUP('3a Regionale keringen'!$B$25,'Schadefuncties combi'!$A$5:$E$97,2,FALSE)*IF(OR(D31=Lijsten!Q2,D31=Lijsten!Q3,D31=Lijsten!Q4),VLOOKUP(ROUND(MAX(D$23,0),2),'Schadefuncties bebouwing'!$A$4:$B$604,2,FALSE),VLOOKUP(ROUND(MAX(D$23,0),2),'Schadefuncties bebouwing'!$G$4:$H$504,2,FALSE))
+
D10/50*'Schadefuncties bebouwing'!$O$3*IF(OR(D31=Lijsten!Q2,D31=Lijsten!Q3,D31=Lijsten!Q4),VLOOKUP(ROUND(MAX(D$23,0),2),'Schadefuncties bebouwing'!$A$4:$B$604,2,FALSE),VLOOKUP(ROUND(MAX(D$23,0),2),'Schadefuncties bebouwing'!$J$4:$K$504,2,FALSE)))))</f>
        <v>0</v>
      </c>
      <c r="F32" s="78" t="s">
        <v>8</v>
      </c>
      <c r="G32" s="46">
        <f>IF(G30&lt;&gt;F32,0,
IF(B24&lt;=0.15,
B10*'Schadefuncties WO'!$B$12
*
IF(B24&lt;='Schadefuncties WO'!$G$6,0,
IF(AND(B24&gt;'Schadefuncties WO'!$G$6,B24&lt;='Schadefuncties WO'!$G$7),5*B24+0.05,
IF(AND(B24&gt;'Schadefuncties WO'!$G$7,B24&lt;='Schadefuncties WO'!$G$8),10*B24+0,
IF(AND(B24&gt;'Schadefuncties WO'!$G$8,B24&lt;='Schadefuncties WO'!$G$9),5*B24+0.25,1)))),
(B10/50*VLOOKUP('3a Regionale keringen'!$B$25,'Schadefuncties combi'!$A$5:$E$97,2,FALSE)*IF(OR(G31=Lijsten!O2,G31=Lijsten!O3,G31=Lijsten!O4),VLOOKUP(ROUND(MAX(B$24,0),2),'Schadefuncties bebouwing'!$A$4:$B$604,2,FALSE),VLOOKUP(ROUND(MAX(B$24,0),2),'Schadefuncties bebouwing'!$G$4:$H$504,2,FALSE))
+
B10/50*'Schadefuncties bebouwing'!$O$3*IF(OR(G31=Lijsten!O2,G31=Lijsten!O3,G31=Lijsten!O4),VLOOKUP(ROUND(MAX(B$24,0),2),'Schadefuncties bebouwing'!$A$4:$B$604,2,FALSE),VLOOKUP(ROUND(MAX(B$24,0),2),'Schadefuncties bebouwing'!$J$4:$K$504,2,FALSE)))))</f>
        <v>0</v>
      </c>
      <c r="H32" s="46">
        <f>IF(H30&lt;&gt;F32,0,
IF(C24&lt;=0.15,
C10*'Schadefuncties WO'!$B$12
*
IF(C24&lt;='Schadefuncties WO'!$G$6,0,
IF(AND(C24&gt;'Schadefuncties WO'!$G$6,C24&lt;='Schadefuncties WO'!$G$7),5*C24+0.05,
IF(AND(C24&gt;'Schadefuncties WO'!$G$7,C24&lt;='Schadefuncties WO'!$G$8),10*C24+0,
IF(AND(C24&gt;'Schadefuncties WO'!$G$8,C24&lt;='Schadefuncties WO'!$G$9),5*C24+0.25,1)))),
(C10/50*VLOOKUP('3a Regionale keringen'!$B$25,'Schadefuncties combi'!$A$5:$E$97,2,FALSE)*IF(OR(H31=Lijsten!P2,H31=Lijsten!P3,H31=Lijsten!P4),VLOOKUP(ROUND(MAX(C$24,0),2),'Schadefuncties bebouwing'!$A$4:$B$604,2,FALSE),VLOOKUP(ROUND(MAX(C$24,0),2),'Schadefuncties bebouwing'!$G$4:$H$504,2,FALSE))
+
C10/50*'Schadefuncties bebouwing'!$O$3*IF(OR(H31=Lijsten!P2,H31=Lijsten!P3,H31=Lijsten!P4),VLOOKUP(ROUND(MAX(C$24,0),2),'Schadefuncties bebouwing'!$A$4:$B$604,2,FALSE),VLOOKUP(ROUND(MAX(C$24,0),2),'Schadefuncties bebouwing'!$J$4:$K$504,2,FALSE)))))</f>
        <v>0</v>
      </c>
      <c r="I32" s="46">
        <f>IF(I30&lt;&gt;F32,0,
IF(D24&lt;=0.15,
D10*'Schadefuncties WO'!$B$12
*
IF(D24&lt;='Schadefuncties WO'!$G$6,0,
IF(AND(D24&gt;'Schadefuncties WO'!$G$6,D24&lt;='Schadefuncties WO'!$G$7),5*D24+0.05,
IF(AND(D24&gt;'Schadefuncties WO'!$G$7,D24&lt;='Schadefuncties WO'!$G$8),10*D24+0,
IF(AND(D24&gt;'Schadefuncties WO'!$G$8,D24&lt;='Schadefuncties WO'!$G$9),5*D24+0.25,1)))),
(D10/50*VLOOKUP('3a Regionale keringen'!$B$25,'Schadefuncties combi'!$A$5:$E$97,2,FALSE)*IF(OR(I31=Lijsten!Q2,I31=Lijsten!Q3,I31=Lijsten!Q4),VLOOKUP(ROUND(MAX(D$24,0),2),'Schadefuncties bebouwing'!$A$4:$B$604,2,FALSE),VLOOKUP(ROUND(MAX(D$24,0),2),'Schadefuncties bebouwing'!$G$4:$H$504,2,FALSE))
+
D10/50*'Schadefuncties bebouwing'!$O$3*IF(OR(I31=Lijsten!Q2,I31=Lijsten!Q3,I31=Lijsten!Q4),VLOOKUP(ROUND(MAX(D$24,0),2),'Schadefuncties bebouwing'!$A$4:$B$604,2,FALSE),VLOOKUP(ROUND(MAX(D$24,0),2),'Schadefuncties bebouwing'!$J$4:$K$504,2,FALSE)))))</f>
        <v>0</v>
      </c>
      <c r="K32" s="78" t="s">
        <v>8</v>
      </c>
      <c r="L32" s="46">
        <f>IF(L30&lt;&gt;K32,0,
IF(B25&lt;=0.15,
B10*'Schadefuncties WO'!$B$12
*
IF(B25&lt;='Schadefuncties WO'!$G$6,0,
IF(AND(B25&gt;'Schadefuncties WO'!$G$6,B25&lt;='Schadefuncties WO'!$G$7),5*B25+0.05,
IF(AND(B25&gt;'Schadefuncties WO'!$G$7,B25&lt;='Schadefuncties WO'!$G$8),10*B25+0,
IF(AND(B25&gt;'Schadefuncties WO'!$G$8,B25&lt;='Schadefuncties WO'!$G$9),5*B25+0.25,1)))),
(B10/50*VLOOKUP('3a Regionale keringen'!$B$25,'Schadefuncties combi'!$A$5:$E$97,2,FALSE)*IF(OR(L31=Lijsten!O2,L31=Lijsten!O3,L31=Lijsten!O4),VLOOKUP(ROUND(MAX(B$25,0),2),'Schadefuncties bebouwing'!$A$4:$B$604,2,FALSE),VLOOKUP(ROUND(MAX(B$25,0),2),'Schadefuncties bebouwing'!$G$4:$H$504,2,FALSE))
+
B10/50*'Schadefuncties bebouwing'!$O$3*IF(OR(L31=Lijsten!O2,L31=Lijsten!O3,L31=Lijsten!O4),VLOOKUP(ROUND(MAX(B$25,0),2),'Schadefuncties bebouwing'!$A$4:$B$604,2,FALSE),VLOOKUP(ROUND(MAX(B$25,0),2),'Schadefuncties bebouwing'!$J$4:$K$504,2,FALSE)))))</f>
        <v>0</v>
      </c>
      <c r="M32" s="46">
        <f>IF(M30&lt;&gt;K32,0,
IF(C25&lt;=0.15,
C10*'Schadefuncties WO'!$B$12
*
IF(C25&lt;='Schadefuncties WO'!$G$6,0,
IF(AND(C25&gt;'Schadefuncties WO'!$G$6,C25&lt;='Schadefuncties WO'!$G$7),5*C25+0.05,
IF(AND(C25&gt;'Schadefuncties WO'!$G$7,C25&lt;='Schadefuncties WO'!$G$8),10*C25+0,
IF(AND(C25&gt;'Schadefuncties WO'!$G$8,C25&lt;='Schadefuncties WO'!$G$9),5*C25+0.25,1)))),
(C10/50*VLOOKUP('3a Regionale keringen'!$B$25,'Schadefuncties combi'!$A$5:$E$97,2,FALSE)*IF(OR(M31=Lijsten!P2,M31=Lijsten!P3,M31=Lijsten!P4),VLOOKUP(ROUND(MAX(C$25,0),2),'Schadefuncties bebouwing'!$A$4:$B$604,2,FALSE),VLOOKUP(ROUND(MAX(C$25,0),2),'Schadefuncties bebouwing'!$G$4:$H$504,2,FALSE))
+
C10/50*'Schadefuncties bebouwing'!$O$3*IF(OR(M31=Lijsten!P2,M31=Lijsten!P3,M31=Lijsten!P4),VLOOKUP(ROUND(MAX(C$25,0),2),'Schadefuncties bebouwing'!$A$4:$B$604,2,FALSE),VLOOKUP(ROUND(MAX(C$25,0),2),'Schadefuncties bebouwing'!$J$4:$K$504,2,FALSE)))))</f>
        <v>0</v>
      </c>
      <c r="N32" s="46">
        <f>IF(N30&lt;&gt;K32,0,
IF(D25&lt;=0.15,
D10*'Schadefuncties WO'!$B$12
*
IF(D25&lt;='Schadefuncties WO'!$G$6,0,
IF(AND(D25&gt;'Schadefuncties WO'!$G$6,D25&lt;='Schadefuncties WO'!$G$7),5*D25+0.05,
IF(AND(D25&gt;'Schadefuncties WO'!$G$7,D25&lt;='Schadefuncties WO'!$G$8),10*D25+0,
IF(AND(D25&gt;'Schadefuncties WO'!$G$8,D25&lt;='Schadefuncties WO'!$G$9),5*D25+0.25,1)))),
(D10/50*VLOOKUP('3a Regionale keringen'!$B$25,'Schadefuncties combi'!$A$5:$E$97,2,FALSE)*IF(OR(N31=Lijsten!Q2,N31=Lijsten!Q3,N31=Lijsten!Q4),VLOOKUP(ROUND(MAX(D$25,0),2),'Schadefuncties bebouwing'!$A$4:$B$604,2,FALSE),VLOOKUP(ROUND(MAX(D$25,0),2),'Schadefuncties bebouwing'!$G$4:$H$504,2,FALSE))
+
D10/50*'Schadefuncties bebouwing'!$O$3*IF(OR(N31=Lijsten!Q2,N31=Lijsten!Q3,N31=Lijsten!Q4),VLOOKUP(ROUND(MAX(D$25,0),2),'Schadefuncties bebouwing'!$A$4:$B$604,2,FALSE),VLOOKUP(ROUND(MAX(D$25,0),2),'Schadefuncties bebouwing'!$J$4:$K$504,2,FALSE)))))</f>
        <v>0</v>
      </c>
    </row>
    <row r="33" spans="1:14" x14ac:dyDescent="0.35">
      <c r="A33" s="32" t="s">
        <v>60</v>
      </c>
      <c r="B33" s="46">
        <f>IF(B30&lt;&gt;A33,0,
IF(B23&lt;=0.15,
B10*'Schadefuncties WO'!$B$10
*
IF(B23&lt;='Schadefuncties WO'!$G$6,0,
IF(AND(B23&gt;'Schadefuncties WO'!$G$6,B23&lt;='Schadefuncties WO'!$G$7),5*B23+0.05,
IF(AND(B23&gt;'Schadefuncties WO'!$G$7,B23&lt;='Schadefuncties WO'!$G$8),10*B23+0,
IF(AND(B23&gt;'Schadefuncties WO'!$G$8,B23&lt;='Schadefuncties WO'!$G$9),5*B23+0.25,1)))),
(B10*VLOOKUP('3a Regionale keringen'!$B$25,'Schadefuncties combi'!$A$5:$E$97,2,FALSE)*IF($B$31='Schadefuncties Bedrijven'!$A$1,VLOOKUP(ROUND(MAX(B$23,0),2),'Schadefuncties Bedrijven'!$A$3:$B$503,2,FALSE),VLOOKUP(ROUND(MAX(B$23,0),2),'Schadefuncties Bedrijven'!$D$3:$E$803,2,FALSE)))))</f>
        <v>0</v>
      </c>
      <c r="C33" s="46">
        <f>IF(C30&lt;&gt;A33,0,
IF(C23&lt;=0.15,
C10*'Schadefuncties WO'!$B$10
*
IF(C23&lt;='Schadefuncties WO'!$G$6,0,
IF(AND(C23&gt;'Schadefuncties WO'!$G$6,C23&lt;='Schadefuncties WO'!$G$7),5*C23+0.05,
IF(AND(C23&gt;'Schadefuncties WO'!$G$7,C23&lt;='Schadefuncties WO'!$G$8),10*C23+0,
IF(AND(C23&gt;'Schadefuncties WO'!$G$8,C23&lt;='Schadefuncties WO'!$G$9),5*C23+0.25,1)))),
(C10*VLOOKUP('3a Regionale keringen'!$B$25,'Schadefuncties combi'!$A$5:$E$97,2,FALSE)*IF($C$31='Schadefuncties Bedrijven'!$A$1,VLOOKUP(ROUND(MAX(C$23,0),2),'Schadefuncties Bedrijven'!$A$3:$B$503,2,FALSE),VLOOKUP(ROUND(MAX(C$23,0),2),'Schadefuncties Bedrijven'!$D$3:$E$803,2,FALSE)))))</f>
        <v>0</v>
      </c>
      <c r="D33" s="46">
        <f>IF(D30&lt;&gt;A33,0,
IF(D23&lt;=0.15,
D10*'Schadefuncties WO'!$B$10
*
IF(D23&lt;='Schadefuncties WO'!$G$6,0,
IF(AND(D23&gt;'Schadefuncties WO'!$G$6,D23&lt;='Schadefuncties WO'!$G$7),5*D23+0.05,
IF(AND(D23&gt;'Schadefuncties WO'!$G$7,D23&lt;='Schadefuncties WO'!$G$8),10*D23+0,
IF(AND(D23&gt;'Schadefuncties WO'!$G$8,D23&lt;='Schadefuncties WO'!$G$9),5*D23+0.25,1)))),
(D10*VLOOKUP('3a Regionale keringen'!$B$25,'Schadefuncties combi'!$A$5:$E$97,2,FALSE)*IF($D$31='Schadefuncties Bedrijven'!$A$1,VLOOKUP(ROUND(MAX(D$23,0),2),'Schadefuncties Bedrijven'!$A$3:$B$503,2,FALSE),VLOOKUP(ROUND(MAX(D$23,0),2),'Schadefuncties Bedrijven'!$D$3:$E$803,2,FALSE)))))</f>
        <v>0</v>
      </c>
      <c r="F33" s="78" t="s">
        <v>60</v>
      </c>
      <c r="G33" s="46">
        <f>IF(G30&lt;&gt;F33,0,
IF(B24&lt;=0.15,
B10*'Schadefuncties WO'!$B$10
*
IF(B24&lt;='Schadefuncties WO'!$G$6,0,
IF(AND(B24&gt;'Schadefuncties WO'!$G$6,B24&lt;='Schadefuncties WO'!$G$7),5*B24+0.05,
IF(AND(B24&gt;'Schadefuncties WO'!$G$7,B24&lt;='Schadefuncties WO'!$G$8),10*B24+0,
IF(AND(B24&gt;'Schadefuncties WO'!$G$8,B24&lt;='Schadefuncties WO'!$G$9),5*B24+0.25,1)))),
(B10*VLOOKUP('3a Regionale keringen'!$B$25,'Schadefuncties combi'!$A$5:$E$97,2,FALSE)*IF($G$31='Schadefuncties Bedrijven'!$A$1,VLOOKUP(ROUND(MAX(B$24,0),2),'Schadefuncties Bedrijven'!$A$3:$B$503,2,FALSE),VLOOKUP(ROUND(MAX(B$24,0),2),'Schadefuncties Bedrijven'!$D$3:$E$803,2,FALSE)))))</f>
        <v>0</v>
      </c>
      <c r="H33" s="46">
        <f>IF(H30&lt;&gt;F33,0,
IF(C24&lt;=0.15,
C10*'Schadefuncties WO'!$B$10
*
IF(C24&lt;='Schadefuncties WO'!$G$6,0,
IF(AND(C24&gt;'Schadefuncties WO'!$G$6,C24&lt;='Schadefuncties WO'!$G$7),5*C24+0.05,
IF(AND(C24&gt;'Schadefuncties WO'!$G$7,C24&lt;='Schadefuncties WO'!$G$8),10*C24+0,
IF(AND(C24&gt;'Schadefuncties WO'!$G$8,C24&lt;='Schadefuncties WO'!$G$9),5*C24+0.25,1)))),
(C10*VLOOKUP('3a Regionale keringen'!$B$25,'Schadefuncties combi'!$A$5:$E$97,2,FALSE)*IF($H$31='Schadefuncties Bedrijven'!$A$1,VLOOKUP(ROUND(MAX(C$24,0),2),'Schadefuncties Bedrijven'!$A$3:$B$503,2,FALSE),VLOOKUP(ROUND(MAX(C$24,0),2),'Schadefuncties Bedrijven'!$D$3:$E$803,2,FALSE)))))</f>
        <v>0</v>
      </c>
      <c r="I33" s="46">
        <f>IF(I30&lt;&gt;F33,0,
IF(D24&lt;=0.15,
D10*'Schadefuncties WO'!$B$10
*
IF(D24&lt;='Schadefuncties WO'!$G$6,0,
IF(AND(D24&gt;'Schadefuncties WO'!$G$6,D24&lt;='Schadefuncties WO'!$G$7),5*D24+0.05,
IF(AND(D24&gt;'Schadefuncties WO'!$G$7,D24&lt;='Schadefuncties WO'!$G$8),10*D24+0,
IF(AND(D24&gt;'Schadefuncties WO'!$G$8,D24&lt;='Schadefuncties WO'!$G$9),5*D24+0.25,1)))),
(D10*VLOOKUP('3a Regionale keringen'!$B$25,'Schadefuncties combi'!$A$5:$E$97,2,FALSE)*IF($I$31='Schadefuncties Bedrijven'!$A$1,VLOOKUP(ROUND(MAX(D$24,0),2),'Schadefuncties Bedrijven'!$A$3:$B$503,2,FALSE),VLOOKUP(ROUND(MAX(D$24,0),2),'Schadefuncties Bedrijven'!$D$3:$E$803,2,FALSE)))))</f>
        <v>0</v>
      </c>
      <c r="K33" s="78" t="s">
        <v>60</v>
      </c>
      <c r="L33" s="46">
        <f>IF(L30&lt;&gt;K33,0,
IF(B25&lt;=0.15,
B10*'Schadefuncties WO'!$B$10
*
IF(B25&lt;='Schadefuncties WO'!$G$6,0,
IF(AND(B25&gt;'Schadefuncties WO'!$G$6,B25&lt;='Schadefuncties WO'!$G$7),5*B25+0.05,
IF(AND(B25&gt;'Schadefuncties WO'!$G$7,B25&lt;='Schadefuncties WO'!$G$8),10*B25+0,
IF(AND(B25&gt;'Schadefuncties WO'!$G$8,B25&lt;='Schadefuncties WO'!$G$9),5*B25+0.25,1)))),
(B10*VLOOKUP('3a Regionale keringen'!$B$25,'Schadefuncties combi'!$A$5:$E$97,2,FALSE)*IF($L$31='Schadefuncties Bedrijven'!$A$1,VLOOKUP(ROUND(MAX(B$25,0),2),'Schadefuncties Bedrijven'!$A$3:$B$503,2,FALSE),VLOOKUP(ROUND(MAX(B$25,0),2),'Schadefuncties Bedrijven'!$D$3:$E$803,2,FALSE)))))</f>
        <v>0</v>
      </c>
      <c r="M33" s="46">
        <f>IF(M30&lt;&gt;K33,0,
IF(C25&lt;=0.15,
C10*'Schadefuncties WO'!$B$10
*
IF(C25&lt;='Schadefuncties WO'!$G$6,0,
IF(AND(C25&gt;'Schadefuncties WO'!$G$6,C25&lt;='Schadefuncties WO'!$G$7),5*C25+0.05,
IF(AND(C25&gt;'Schadefuncties WO'!$G$7,C25&lt;='Schadefuncties WO'!$G$8),10*C25+0,
IF(AND(C25&gt;'Schadefuncties WO'!$G$8,C25&lt;='Schadefuncties WO'!$G$9),5*C25+0.25,1)))),
(C10*VLOOKUP('3a Regionale keringen'!$B$25,'Schadefuncties combi'!$A$5:$E$97,2,FALSE)*IF($M$31='Schadefuncties Bedrijven'!$A$1,VLOOKUP(ROUND(MAX(C$25,0),2),'Schadefuncties Bedrijven'!$A$3:$B$503,2,FALSE),VLOOKUP(ROUND(MAX(C$25,0),2),'Schadefuncties Bedrijven'!$D$3:$E$803,2,FALSE)))))</f>
        <v>0</v>
      </c>
      <c r="N33" s="46">
        <f>IF(N30&lt;&gt;K33,0,
IF(D25&lt;=0.15,
D10*'Schadefuncties WO'!$B$10
*
IF(D25&lt;='Schadefuncties WO'!$G$6,0,
IF(AND(D25&gt;'Schadefuncties WO'!$G$6,D25&lt;='Schadefuncties WO'!$G$7),5*D25+0.05,
IF(AND(D25&gt;'Schadefuncties WO'!$G$7,D25&lt;='Schadefuncties WO'!$G$8),10*D25+0,
IF(AND(D25&gt;'Schadefuncties WO'!$G$8,D25&lt;='Schadefuncties WO'!$G$9),5*D25+0.25,1)))),
(D10*VLOOKUP('3a Regionale keringen'!$B$25,'Schadefuncties combi'!$A$5:$E$97,2,FALSE)*IF($N$31='Schadefuncties Bedrijven'!$A$1,VLOOKUP(ROUND(MAX(D$25,0),2),'Schadefuncties Bedrijven'!$A$3:$B$503,2,FALSE),VLOOKUP(ROUND(MAX(D$25,0),2),'Schadefuncties Bedrijven'!$D$3:$E$803,2,FALSE)))))</f>
        <v>0</v>
      </c>
    </row>
    <row r="34" spans="1:14" x14ac:dyDescent="0.35">
      <c r="A34" s="32" t="s">
        <v>30</v>
      </c>
      <c r="B34" s="79">
        <f>IF(B30&lt;&gt;A34,0,
B10
*
VLOOKUP(B31,'Schadefuncties combi'!$A$6:$E$97,2,FALSE)*IF(B23&lt;=-0.01,0, IF(AND(B23&gt;=-0.01,B23&lt;=0.01), 50*B23+0.5,1))/10000)
*
IF(OR(B31="granen ",B31="agrarisch gras "),0.65,1)</f>
        <v>0</v>
      </c>
      <c r="C34" s="79">
        <f>IF(C30&lt;&gt;A34,0,
C10
*
VLOOKUP(C31,'Schadefuncties combi'!$A$6:$E$97,2,FALSE)*IF(C23&lt;=-0.01,0, IF(AND(C23&gt;=-0.01,C23&lt;=0.01), 50*C23+0.5,1))/10000)
*
IF(OR(C31="granen ",C31="agrarisch gras "),0.65,1)</f>
        <v>0</v>
      </c>
      <c r="D34" s="79">
        <f>IF(D30&lt;&gt;A34,0,
D10
*
VLOOKUP(D31,'Schadefuncties combi'!$A$6:$E$97,2,FALSE)*IF(D23&lt;=-0.01,0, IF(AND(D23&gt;=-0.01,D23&lt;=0.01), 50*D23+0.5,1))/10000)
*
IF(OR(D31="granen ",D31="agrarisch gras "),0.65,1)</f>
        <v>0</v>
      </c>
      <c r="F34" s="78" t="s">
        <v>30</v>
      </c>
      <c r="G34" s="79">
        <f>IF(G30&lt;&gt;F34,0,
B10
*
VLOOKUP(G31,'Schadefuncties combi'!$A$6:$E$97,2,FALSE)*IF(B24&lt;=-0.01,0, IF(AND(B24&gt;=-0.01,B24&lt;=0.01), 50*B24+0.5,1))/10000)
*
IF(OR(G31="granen ",G31="agrarisch gras "),0.65,1)</f>
        <v>0</v>
      </c>
      <c r="H34" s="79">
        <f>IF(H30&lt;&gt;F34,0,
C10
*
VLOOKUP(H31,'Schadefuncties combi'!$A$6:$E$97,2,FALSE)*IF(C24&lt;=-0.01,0, IF(AND(C24&gt;=-0.01,C24&lt;=0.01), 50*C24+0.5,1))/10000)
*
IF(OR(H31="granen ",H31="agrarisch gras "),0.65,1)</f>
        <v>0</v>
      </c>
      <c r="I34" s="79">
        <f>IF(I30&lt;&gt;F34,0,
D10
*
VLOOKUP(I31,'Schadefuncties combi'!$A$6:$E$97,2,FALSE)*IF(D24&lt;=-0.01,0, IF(AND(D24&gt;=-0.01,D24&lt;=0.01), 50*D24+0.5,1))/10000)
*
IF(OR(I31="granen ",I31="agrarisch gras "),0.65,1)</f>
        <v>0</v>
      </c>
      <c r="K34" s="78" t="s">
        <v>30</v>
      </c>
      <c r="L34" s="79">
        <f>IF(L30&lt;&gt;K34,0,
B10
*
VLOOKUP(L31,'Schadefuncties combi'!$A$6:$E$97,2,FALSE)*IF(B25&lt;=-0.01,0, IF(AND(B25&gt;=-0.01,B25&lt;=0.01), 50*B25+0.5,1))/10000)
*
IF(OR(L31="granen ",L31="agrarisch gras "),0.65,1)</f>
        <v>0</v>
      </c>
      <c r="M34" s="79">
        <f>IF(M30&lt;&gt;K34,0,
C10
*
VLOOKUP(M31,'Schadefuncties combi'!$A$6:$E$97,2,FALSE)*IF(C25&lt;=-0.01,0, IF(AND(C25&gt;=-0.01,C25&lt;=0.01), 50*C25+0.5,1))/10000)
*
IF(OR(M31="granen ",M31="agrarisch gras "),0.65,1)</f>
        <v>0</v>
      </c>
      <c r="N34" s="80">
        <f>IF(N30&lt;&gt;K34,0,
D10
*
VLOOKUP(N31,'Schadefuncties combi'!$A$6:$E$97,2,FALSE)*IF(D25&lt;=-0.01,0, IF(AND(D25&gt;=-0.01,D25&lt;=0.01), 50*D25+0.5,1))/10000)
*
IF(OR(N31="granen ",N31="agrarisch gras "),0.65,1)</f>
        <v>0</v>
      </c>
    </row>
    <row r="35" spans="1:14" x14ac:dyDescent="0.35">
      <c r="A35" s="32" t="s">
        <v>11</v>
      </c>
      <c r="B35" s="79">
        <f>IF(B$30&lt;&gt;$A35,0,
B$12
*
VLOOKUP('3d Beek'!B$31,'Schadefuncties combi'!$A$5:$E$97,2,FALSE)
*
VLOOKUP(ROUND(MAX(B$23,0),2),'Schadefunctie infrastructuur'!$A$2:$B$502,2,FALSE))</f>
        <v>0</v>
      </c>
      <c r="C35" s="79">
        <f>IF(C$30&lt;&gt;$A35,0,
C$12
*
VLOOKUP('3d Beek'!C$31,'Schadefuncties combi'!$A$5:$E$97,2,FALSE)
*
VLOOKUP(ROUND(MAX(C$23,0),2),'Schadefunctie infrastructuur'!$A$2:$B$502,2,FALSE))</f>
        <v>0</v>
      </c>
      <c r="D35" s="79">
        <f>IF(D$30&lt;&gt;$A35,0,
D$12
*
VLOOKUP('3d Beek'!D$31,'Schadefuncties combi'!$A$5:$E$97,2,FALSE)
*
VLOOKUP(ROUND(MAX(D$23,0),2),'Schadefunctie infrastructuur'!$A$2:$B$502,2,FALSE))</f>
        <v>0</v>
      </c>
      <c r="F35" s="78" t="s">
        <v>11</v>
      </c>
      <c r="G35" s="79">
        <f>IF(G$30&lt;&gt;$A35,0,
B$12
*
VLOOKUP('3d Beek'!G$31,'Schadefuncties combi'!$A$5:$E$97,2,FALSE)
*
VLOOKUP(ROUND(MAX(B$24,0),2),'Schadefunctie infrastructuur'!$A$2:$B$502,2,FALSE))</f>
        <v>0</v>
      </c>
      <c r="H35" s="79">
        <f>IF(H$30&lt;&gt;$A35,0,
C$12
*
VLOOKUP('3d Beek'!H$31,'Schadefuncties combi'!$A$5:$E$97,2,FALSE)
*
VLOOKUP(ROUND(MAX(C$24,0),2),'Schadefunctie infrastructuur'!$A$2:$B$502,2,FALSE))</f>
        <v>0</v>
      </c>
      <c r="I35" s="79">
        <f>IF(I$30&lt;&gt;$A35,0,
D$12
*
VLOOKUP('3d Beek'!I$31,'Schadefuncties combi'!$A$5:$E$97,2,FALSE)
*
VLOOKUP(ROUND(MAX(D$24,0),2),'Schadefunctie infrastructuur'!$A$2:$B$502,2,FALSE))</f>
        <v>0</v>
      </c>
      <c r="K35" s="78" t="s">
        <v>11</v>
      </c>
      <c r="L35" s="79">
        <f>IF(L$30&lt;&gt;$A35,0,
B$12
*
VLOOKUP('3d Beek'!L$31,'Schadefuncties combi'!$A$5:$E$97,2,FALSE)
*
VLOOKUP(ROUND(MAX(B$25,0),2),'Schadefunctie infrastructuur'!$A$2:$B$502,2,FALSE))</f>
        <v>0</v>
      </c>
      <c r="M35" s="79">
        <f>IF(M$30&lt;&gt;$A35,0,
C$12
*
VLOOKUP('3d Beek'!M$31,'Schadefuncties combi'!$A$5:$E$97,2,FALSE)
*
VLOOKUP(ROUND(MAX(C$25,0),2),'Schadefunctie infrastructuur'!$A$2:$B$502,2,FALSE))</f>
        <v>0</v>
      </c>
      <c r="N35" s="80">
        <f>IF(N$30&lt;&gt;$A35,0,
D$12
*
VLOOKUP('3d Beek'!N$31,'Schadefuncties combi'!$A$5:$E$97,2,FALSE)
*
VLOOKUP(ROUND(MAX(D$25,0),2),'Schadefunctie infrastructuur'!$A$2:$B$502,2,FALSE))</f>
        <v>0</v>
      </c>
    </row>
    <row r="36" spans="1:14" ht="15" thickBot="1" x14ac:dyDescent="0.4">
      <c r="A36" s="81" t="s">
        <v>12</v>
      </c>
      <c r="B36" s="82">
        <f>IF(B30&lt;&gt;$A36,0,
B$12
*
IF(B31=Lijsten!$O$24,'Schadefuncties OV'!$C$38,'Schadefuncties OV'!$C$39)
*
VLOOKUP(ROUND(MAX(B$23,0),2),'Schadefunctie recreatie'!$A$2:$B$501,2,FALSE))</f>
        <v>0</v>
      </c>
      <c r="C36" s="82">
        <f>IF(C30&lt;&gt;$A36,0,
C$12
*
IF(C31=Lijsten!$O$24,'Schadefuncties OV'!$C$38,'Schadefuncties OV'!$C$39)
*
VLOOKUP(ROUND(MAX(C$23,0),2),'Schadefunctie recreatie'!$A$2:$B$501,2,FALSE))</f>
        <v>0</v>
      </c>
      <c r="D36" s="82">
        <f>IF(D30&lt;&gt;$A36,0,
D$12
*
IF(D31=Lijsten!$O$24,'Schadefuncties OV'!$C$38,'Schadefuncties OV'!$C$39)
*
VLOOKUP(ROUND(MAX(D$23,0),2),'Schadefunctie recreatie'!$A$2:$B$501,2,FALSE))</f>
        <v>0</v>
      </c>
      <c r="E36" s="27"/>
      <c r="F36" s="83" t="s">
        <v>12</v>
      </c>
      <c r="G36" s="82">
        <f>IF(G30&lt;&gt;$F36,0,
B$12
*
IF(G31=Lijsten!$O$24,'Schadefuncties OV'!$C$38,'Schadefuncties OV'!$C$39)
*
VLOOKUP(ROUND(MAX(B$24,0),2),'Schadefunctie recreatie'!$A$2:$B$501,2,FALSE))</f>
        <v>0</v>
      </c>
      <c r="H36" s="82">
        <f>IF(H30&lt;&gt;$F36,0,
C$12
*
IF(H31=Lijsten!$O$24,'Schadefuncties OV'!$C$38,'Schadefuncties OV'!$C$39)
*
VLOOKUP(ROUND(MAX(C$24,0),2),'Schadefunctie recreatie'!$A$2:$B$501,2,FALSE))</f>
        <v>0</v>
      </c>
      <c r="I36" s="82">
        <f>IF(I30&lt;&gt;$F36,0,
D$12
*
IF(I31=Lijsten!$O$24,'Schadefuncties OV'!$C$38,'Schadefuncties OV'!$C$39)
*
VLOOKUP(ROUND(MAX(D$24,0),2),'Schadefunctie recreatie'!$A$2:$B$501,2,FALSE))</f>
        <v>0</v>
      </c>
      <c r="J36" s="27"/>
      <c r="K36" s="83" t="s">
        <v>12</v>
      </c>
      <c r="L36" s="82">
        <f>IF(L30&lt;&gt;$K36,0,
B$12
*
IF(L31=Lijsten!$O$24,'Schadefuncties OV'!$C$38,'Schadefuncties OV'!$C$39)
*
VLOOKUP(ROUND(MAX(B$25,0),2),'Schadefunctie recreatie'!$A$2:$B$501,2,FALSE))</f>
        <v>0</v>
      </c>
      <c r="M36" s="82">
        <f>IF(M30&lt;&gt;$K36,0,
C$12
*
IF(M31=Lijsten!$O$24,'Schadefuncties OV'!$C$38,'Schadefuncties OV'!$C$39)
*
VLOOKUP(ROUND(MAX(C$25,0),2),'Schadefunctie recreatie'!$A$2:$B$501,2,FALSE))</f>
        <v>0</v>
      </c>
      <c r="N36" s="84">
        <f>IF(N30&lt;&gt;$K36,0,
D$12
*
IF(N31=Lijsten!$O$24,'Schadefuncties OV'!$C$38,'Schadefuncties OV'!$C$39)
*
VLOOKUP(ROUND(MAX(D$25,0),2),'Schadefunctie recreatie'!$A$2:$B$501,2,FALSE))</f>
        <v>0</v>
      </c>
    </row>
    <row r="38" spans="1:14" ht="15" thickBot="1" x14ac:dyDescent="0.4"/>
    <row r="39" spans="1:14" ht="18.5" x14ac:dyDescent="0.45">
      <c r="A39" s="86" t="s">
        <v>267</v>
      </c>
      <c r="B39" s="96"/>
      <c r="C39" s="96"/>
      <c r="D39" s="96"/>
      <c r="E39" s="38"/>
      <c r="F39" s="101"/>
      <c r="G39" s="96"/>
      <c r="H39" s="96"/>
      <c r="I39" s="96"/>
      <c r="J39" s="38"/>
      <c r="K39" s="288"/>
      <c r="L39" s="288"/>
      <c r="M39" s="288"/>
      <c r="N39" s="289"/>
    </row>
    <row r="40" spans="1:14" ht="18.5" x14ac:dyDescent="0.45">
      <c r="A40" s="102"/>
      <c r="B40" s="103" t="s">
        <v>264</v>
      </c>
      <c r="C40" s="103"/>
      <c r="D40" s="103"/>
      <c r="F40" s="104"/>
      <c r="G40" s="103" t="s">
        <v>265</v>
      </c>
      <c r="H40" s="103"/>
      <c r="I40" s="103"/>
      <c r="K40" s="33"/>
      <c r="L40" s="106" t="s">
        <v>266</v>
      </c>
      <c r="M40" s="33"/>
      <c r="N40" s="105"/>
    </row>
    <row r="41" spans="1:14" x14ac:dyDescent="0.35">
      <c r="A41" s="30"/>
      <c r="B41" s="19" t="str">
        <f t="shared" ref="B41:D43" si="4">B29</f>
        <v>Functie A</v>
      </c>
      <c r="C41" s="19" t="str">
        <f t="shared" si="4"/>
        <v>Functie B</v>
      </c>
      <c r="D41" s="19" t="str">
        <f t="shared" si="4"/>
        <v>Functie C</v>
      </c>
      <c r="G41" s="19" t="str">
        <f>B41</f>
        <v>Functie A</v>
      </c>
      <c r="H41" s="19" t="str">
        <f t="shared" ref="H41:H43" si="5">C41</f>
        <v>Functie B</v>
      </c>
      <c r="I41" s="19" t="str">
        <f t="shared" ref="I41:I43" si="6">D41</f>
        <v>Functie C</v>
      </c>
      <c r="L41" s="19" t="str">
        <f>G41</f>
        <v>Functie A</v>
      </c>
      <c r="M41" s="19" t="str">
        <f t="shared" ref="M41:M43" si="7">H41</f>
        <v>Functie B</v>
      </c>
      <c r="N41" s="75" t="str">
        <f t="shared" ref="N41:N43" si="8">I41</f>
        <v>Functie C</v>
      </c>
    </row>
    <row r="42" spans="1:14" x14ac:dyDescent="0.35">
      <c r="A42" s="30"/>
      <c r="B42" s="19">
        <f t="shared" si="4"/>
        <v>0</v>
      </c>
      <c r="C42" s="19">
        <f t="shared" si="4"/>
        <v>0</v>
      </c>
      <c r="D42" s="19">
        <f t="shared" si="4"/>
        <v>0</v>
      </c>
      <c r="G42" s="19">
        <f>B42</f>
        <v>0</v>
      </c>
      <c r="H42" s="19">
        <f t="shared" si="5"/>
        <v>0</v>
      </c>
      <c r="I42" s="19">
        <f t="shared" si="6"/>
        <v>0</v>
      </c>
      <c r="L42" s="19">
        <f>G42</f>
        <v>0</v>
      </c>
      <c r="M42" s="19">
        <f t="shared" si="7"/>
        <v>0</v>
      </c>
      <c r="N42" s="75">
        <f t="shared" si="8"/>
        <v>0</v>
      </c>
    </row>
    <row r="43" spans="1:14" x14ac:dyDescent="0.35">
      <c r="A43" s="30"/>
      <c r="B43" s="76">
        <f t="shared" si="4"/>
        <v>0</v>
      </c>
      <c r="C43" s="76">
        <f t="shared" si="4"/>
        <v>0</v>
      </c>
      <c r="D43" s="76">
        <f t="shared" si="4"/>
        <v>0</v>
      </c>
      <c r="G43" s="76">
        <f>B43</f>
        <v>0</v>
      </c>
      <c r="H43" s="76">
        <f t="shared" si="5"/>
        <v>0</v>
      </c>
      <c r="I43" s="76">
        <f t="shared" si="6"/>
        <v>0</v>
      </c>
      <c r="L43" s="76">
        <f>G43</f>
        <v>0</v>
      </c>
      <c r="M43" s="76">
        <f t="shared" si="7"/>
        <v>0</v>
      </c>
      <c r="N43" s="77">
        <f t="shared" si="8"/>
        <v>0</v>
      </c>
    </row>
    <row r="44" spans="1:14" x14ac:dyDescent="0.35">
      <c r="A44" s="32" t="s">
        <v>8</v>
      </c>
      <c r="B44" s="46">
        <f>B32*$F$23</f>
        <v>0</v>
      </c>
      <c r="C44" s="46">
        <f t="shared" ref="C44:D44" si="9">C32*$F$23</f>
        <v>0</v>
      </c>
      <c r="D44" s="46">
        <f t="shared" si="9"/>
        <v>0</v>
      </c>
      <c r="F44" s="78" t="s">
        <v>8</v>
      </c>
      <c r="G44" s="46">
        <f>G32*$F$24</f>
        <v>0</v>
      </c>
      <c r="H44" s="46">
        <f>H32*$F$24</f>
        <v>0</v>
      </c>
      <c r="I44" s="46">
        <f>I32*$F$24</f>
        <v>0</v>
      </c>
      <c r="K44" s="78" t="s">
        <v>8</v>
      </c>
      <c r="L44" s="46">
        <f>L32*$F$25</f>
        <v>0</v>
      </c>
      <c r="M44" s="46">
        <f>M32*$F$25</f>
        <v>0</v>
      </c>
      <c r="N44" s="50">
        <f>N32*$F$25</f>
        <v>0</v>
      </c>
    </row>
    <row r="45" spans="1:14" x14ac:dyDescent="0.35">
      <c r="A45" s="32" t="s">
        <v>60</v>
      </c>
      <c r="B45" s="46">
        <f>B33*$F$23</f>
        <v>0</v>
      </c>
      <c r="C45" s="46">
        <f>C33*$F$23</f>
        <v>0</v>
      </c>
      <c r="D45" s="46">
        <f t="shared" ref="D45" si="10">D33*$F$23</f>
        <v>0</v>
      </c>
      <c r="F45" s="78" t="s">
        <v>60</v>
      </c>
      <c r="G45" s="46">
        <f>G33*$F$24</f>
        <v>0</v>
      </c>
      <c r="H45" s="46">
        <f t="shared" ref="H45:I45" si="11">H33*$F$24</f>
        <v>0</v>
      </c>
      <c r="I45" s="46">
        <f t="shared" si="11"/>
        <v>0</v>
      </c>
      <c r="K45" s="78" t="s">
        <v>60</v>
      </c>
      <c r="L45" s="46">
        <f>L33*$F$25</f>
        <v>0</v>
      </c>
      <c r="M45" s="46">
        <f t="shared" ref="M45:N45" si="12">M33*$F$25</f>
        <v>0</v>
      </c>
      <c r="N45" s="46">
        <f t="shared" si="12"/>
        <v>0</v>
      </c>
    </row>
    <row r="46" spans="1:14" x14ac:dyDescent="0.35">
      <c r="A46" s="32" t="s">
        <v>30</v>
      </c>
      <c r="B46" s="46">
        <f>B34*$F$23</f>
        <v>0</v>
      </c>
      <c r="C46" s="46">
        <f>C34*$F$23</f>
        <v>0</v>
      </c>
      <c r="D46" s="46">
        <f>D34*$F$23</f>
        <v>0</v>
      </c>
      <c r="F46" s="78" t="s">
        <v>30</v>
      </c>
      <c r="G46" s="46">
        <f>G34*$F$24</f>
        <v>0</v>
      </c>
      <c r="H46" s="46">
        <f t="shared" ref="H46:I48" si="13">H34*$F$24</f>
        <v>0</v>
      </c>
      <c r="I46" s="46">
        <f t="shared" si="13"/>
        <v>0</v>
      </c>
      <c r="K46" s="78" t="s">
        <v>30</v>
      </c>
      <c r="L46" s="46">
        <f>L34*$F$25</f>
        <v>0</v>
      </c>
      <c r="M46" s="46">
        <f t="shared" ref="M46:N48" si="14">M34*$F$25</f>
        <v>0</v>
      </c>
      <c r="N46" s="50">
        <f t="shared" si="14"/>
        <v>0</v>
      </c>
    </row>
    <row r="47" spans="1:14" x14ac:dyDescent="0.35">
      <c r="A47" s="32" t="s">
        <v>11</v>
      </c>
      <c r="B47" s="46">
        <f>B35*$F$23</f>
        <v>0</v>
      </c>
      <c r="C47" s="46">
        <f>C35*$F$23</f>
        <v>0</v>
      </c>
      <c r="D47" s="46">
        <f>D35*$F$23</f>
        <v>0</v>
      </c>
      <c r="F47" s="78" t="s">
        <v>11</v>
      </c>
      <c r="G47" s="46">
        <f>G35*$F$24</f>
        <v>0</v>
      </c>
      <c r="H47" s="46">
        <f t="shared" si="13"/>
        <v>0</v>
      </c>
      <c r="I47" s="46">
        <f t="shared" si="13"/>
        <v>0</v>
      </c>
      <c r="K47" s="78" t="s">
        <v>11</v>
      </c>
      <c r="L47" s="46">
        <f>L35*$F$25</f>
        <v>0</v>
      </c>
      <c r="M47" s="46">
        <f t="shared" si="14"/>
        <v>0</v>
      </c>
      <c r="N47" s="50">
        <f t="shared" si="14"/>
        <v>0</v>
      </c>
    </row>
    <row r="48" spans="1:14" ht="15" thickBot="1" x14ac:dyDescent="0.4">
      <c r="A48" s="81" t="s">
        <v>12</v>
      </c>
      <c r="B48" s="51">
        <f>B36*$F$23</f>
        <v>0</v>
      </c>
      <c r="C48" s="51">
        <f>C36*$F$23</f>
        <v>0</v>
      </c>
      <c r="D48" s="51">
        <f>D36*$F$23</f>
        <v>0</v>
      </c>
      <c r="E48" s="27"/>
      <c r="F48" s="83" t="s">
        <v>12</v>
      </c>
      <c r="G48" s="51">
        <f>G36*$F$24</f>
        <v>0</v>
      </c>
      <c r="H48" s="51">
        <f t="shared" si="13"/>
        <v>0</v>
      </c>
      <c r="I48" s="51">
        <f t="shared" si="13"/>
        <v>0</v>
      </c>
      <c r="J48" s="27"/>
      <c r="K48" s="83" t="s">
        <v>12</v>
      </c>
      <c r="L48" s="51">
        <f>L36*$F$25</f>
        <v>0</v>
      </c>
      <c r="M48" s="51">
        <f t="shared" si="14"/>
        <v>0</v>
      </c>
      <c r="N48" s="52">
        <f t="shared" si="14"/>
        <v>0</v>
      </c>
    </row>
    <row r="49" spans="1:5" ht="15" thickBot="1" x14ac:dyDescent="0.4"/>
    <row r="50" spans="1:5" ht="18.5" x14ac:dyDescent="0.45">
      <c r="A50" s="85" t="s">
        <v>268</v>
      </c>
      <c r="B50" s="38"/>
      <c r="C50" s="38"/>
      <c r="D50" s="37"/>
    </row>
    <row r="51" spans="1:5" x14ac:dyDescent="0.35">
      <c r="A51" s="30"/>
      <c r="B51" s="19" t="str">
        <f t="shared" ref="B51:D53" si="15">B41</f>
        <v>Functie A</v>
      </c>
      <c r="C51" s="19" t="str">
        <f t="shared" si="15"/>
        <v>Functie B</v>
      </c>
      <c r="D51" s="75" t="str">
        <f t="shared" si="15"/>
        <v>Functie C</v>
      </c>
    </row>
    <row r="52" spans="1:5" x14ac:dyDescent="0.35">
      <c r="A52" s="30"/>
      <c r="B52" s="19">
        <f t="shared" si="15"/>
        <v>0</v>
      </c>
      <c r="C52" s="19">
        <f t="shared" si="15"/>
        <v>0</v>
      </c>
      <c r="D52" s="75">
        <f t="shared" si="15"/>
        <v>0</v>
      </c>
    </row>
    <row r="53" spans="1:5" x14ac:dyDescent="0.35">
      <c r="A53" s="30"/>
      <c r="B53" s="19">
        <f t="shared" si="15"/>
        <v>0</v>
      </c>
      <c r="C53" s="19">
        <f t="shared" si="15"/>
        <v>0</v>
      </c>
      <c r="D53" s="75">
        <f t="shared" si="15"/>
        <v>0</v>
      </c>
    </row>
    <row r="54" spans="1:5" x14ac:dyDescent="0.35">
      <c r="A54" s="32" t="s">
        <v>8</v>
      </c>
      <c r="B54" s="46">
        <f t="shared" ref="B54:D55" si="16">B44+G44+L44</f>
        <v>0</v>
      </c>
      <c r="C54" s="46">
        <f t="shared" si="16"/>
        <v>0</v>
      </c>
      <c r="D54" s="50">
        <f t="shared" si="16"/>
        <v>0</v>
      </c>
    </row>
    <row r="55" spans="1:5" x14ac:dyDescent="0.35">
      <c r="A55" s="32" t="s">
        <v>60</v>
      </c>
      <c r="B55" s="46">
        <f t="shared" si="16"/>
        <v>0</v>
      </c>
      <c r="C55" s="46">
        <f t="shared" si="16"/>
        <v>0</v>
      </c>
      <c r="D55" s="50">
        <f t="shared" si="16"/>
        <v>0</v>
      </c>
    </row>
    <row r="56" spans="1:5" x14ac:dyDescent="0.35">
      <c r="A56" s="32" t="s">
        <v>30</v>
      </c>
      <c r="B56" s="46">
        <f t="shared" ref="B56:B58" si="17">B46+G46+L46</f>
        <v>0</v>
      </c>
      <c r="C56" s="46">
        <f t="shared" ref="C56:C58" si="18">C46+H46+M46</f>
        <v>0</v>
      </c>
      <c r="D56" s="50">
        <f t="shared" ref="D56:D58" si="19">D46+I46+N46</f>
        <v>0</v>
      </c>
    </row>
    <row r="57" spans="1:5" x14ac:dyDescent="0.35">
      <c r="A57" s="32" t="s">
        <v>11</v>
      </c>
      <c r="B57" s="46">
        <f t="shared" si="17"/>
        <v>0</v>
      </c>
      <c r="C57" s="46">
        <f t="shared" si="18"/>
        <v>0</v>
      </c>
      <c r="D57" s="50">
        <f t="shared" si="19"/>
        <v>0</v>
      </c>
    </row>
    <row r="58" spans="1:5" ht="15" thickBot="1" x14ac:dyDescent="0.4">
      <c r="A58" s="81" t="s">
        <v>12</v>
      </c>
      <c r="B58" s="51">
        <f t="shared" si="17"/>
        <v>0</v>
      </c>
      <c r="C58" s="51">
        <f t="shared" si="18"/>
        <v>0</v>
      </c>
      <c r="D58" s="52">
        <f t="shared" si="19"/>
        <v>0</v>
      </c>
      <c r="E58" s="46">
        <f>IF(Template!E33="Nee",0,SUM(B54:D58))</f>
        <v>0</v>
      </c>
    </row>
  </sheetData>
  <sheetProtection algorithmName="SHA-512" hashValue="X+P35SMy1NvKElbCAaqWbS9H09j7dr5Za15IX7dDzNbATDmWCQ/PIO75CUfSdLxmtcWf2Ttt2NB39g9h7Yo/6g==" saltValue="zprN9NtEpLwrG6RSZDl5Eg==" spinCount="100000" sheet="1" objects="1" scenarios="1"/>
  <mergeCells count="3">
    <mergeCell ref="F27:I27"/>
    <mergeCell ref="K27:N27"/>
    <mergeCell ref="K39:N39"/>
  </mergeCells>
  <conditionalFormatting sqref="B31">
    <cfRule type="expression" dxfId="5" priority="7">
      <formula>IF($B$4="Ja",TRUE,FALSE)</formula>
    </cfRule>
  </conditionalFormatting>
  <conditionalFormatting sqref="B43:D43">
    <cfRule type="expression" dxfId="4" priority="4">
      <formula>IF($B$4="Ja",TRUE,FALSE)</formula>
    </cfRule>
  </conditionalFormatting>
  <conditionalFormatting sqref="G31:I31">
    <cfRule type="expression" dxfId="3" priority="6">
      <formula>IF($B$4="Ja",TRUE,FALSE)</formula>
    </cfRule>
  </conditionalFormatting>
  <conditionalFormatting sqref="G43:I43">
    <cfRule type="expression" dxfId="2" priority="3">
      <formula>IF($B$4="Ja",TRUE,FALSE)</formula>
    </cfRule>
  </conditionalFormatting>
  <conditionalFormatting sqref="L31:N31">
    <cfRule type="expression" dxfId="1" priority="5">
      <formula>IF($B$4="Ja",TRUE,FALSE)</formula>
    </cfRule>
  </conditionalFormatting>
  <conditionalFormatting sqref="L43:N43">
    <cfRule type="expression" dxfId="0" priority="2">
      <formula>IF($B$4="Ja",TRUE,FALSE)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953AEA2-0093-4003-8C8D-DB1A20A7EFFC}">
          <x14:formula1>
            <xm:f>Lijsten!$M$3:$M$7</xm:f>
          </x14:formula1>
          <xm:sqref>B8:D9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F483-926E-4E8F-80FB-39710835E7AD}">
  <dimension ref="A1:I29"/>
  <sheetViews>
    <sheetView workbookViewId="0">
      <selection activeCell="J46" sqref="J46"/>
    </sheetView>
  </sheetViews>
  <sheetFormatPr defaultRowHeight="14.5" x14ac:dyDescent="0.35"/>
  <cols>
    <col min="1" max="1" width="10.54296875" bestFit="1" customWidth="1"/>
  </cols>
  <sheetData>
    <row r="1" spans="1:9" x14ac:dyDescent="0.35">
      <c r="A1" t="s">
        <v>269</v>
      </c>
    </row>
    <row r="2" spans="1:9" x14ac:dyDescent="0.35">
      <c r="A2" t="s">
        <v>270</v>
      </c>
    </row>
    <row r="3" spans="1:9" x14ac:dyDescent="0.35">
      <c r="B3" t="s">
        <v>271</v>
      </c>
    </row>
    <row r="4" spans="1:9" x14ac:dyDescent="0.35">
      <c r="B4" t="s">
        <v>272</v>
      </c>
      <c r="C4" t="s">
        <v>273</v>
      </c>
      <c r="D4" t="s">
        <v>274</v>
      </c>
      <c r="E4" t="s">
        <v>275</v>
      </c>
      <c r="F4" t="s">
        <v>276</v>
      </c>
      <c r="G4" t="s">
        <v>277</v>
      </c>
      <c r="H4" t="s">
        <v>278</v>
      </c>
      <c r="I4" t="s">
        <v>279</v>
      </c>
    </row>
    <row r="5" spans="1:9" x14ac:dyDescent="0.35">
      <c r="A5" t="s">
        <v>280</v>
      </c>
      <c r="B5" t="s">
        <v>281</v>
      </c>
      <c r="C5" t="s">
        <v>194</v>
      </c>
      <c r="D5" t="s">
        <v>194</v>
      </c>
      <c r="E5" t="s">
        <v>282</v>
      </c>
      <c r="F5" t="s">
        <v>194</v>
      </c>
      <c r="G5" t="s">
        <v>194</v>
      </c>
      <c r="H5" t="s">
        <v>283</v>
      </c>
      <c r="I5" t="s">
        <v>284</v>
      </c>
    </row>
    <row r="6" spans="1:9" x14ac:dyDescent="0.35">
      <c r="A6">
        <v>2002</v>
      </c>
      <c r="B6">
        <v>95</v>
      </c>
      <c r="C6">
        <v>6.4</v>
      </c>
      <c r="D6">
        <v>6.4</v>
      </c>
      <c r="E6">
        <v>198386</v>
      </c>
      <c r="F6">
        <v>1.4</v>
      </c>
      <c r="G6">
        <v>1.4</v>
      </c>
      <c r="H6">
        <v>199752</v>
      </c>
      <c r="I6">
        <v>39628</v>
      </c>
    </row>
    <row r="7" spans="1:9" x14ac:dyDescent="0.35">
      <c r="A7">
        <v>2003</v>
      </c>
      <c r="B7">
        <v>98.4</v>
      </c>
      <c r="C7">
        <v>3.6</v>
      </c>
      <c r="D7">
        <v>3.6</v>
      </c>
      <c r="E7">
        <v>193406</v>
      </c>
      <c r="F7">
        <v>-2.5</v>
      </c>
      <c r="G7">
        <v>-2.5</v>
      </c>
      <c r="H7">
        <v>204829</v>
      </c>
      <c r="I7">
        <v>39615</v>
      </c>
    </row>
    <row r="8" spans="1:9" x14ac:dyDescent="0.35">
      <c r="A8">
        <v>2004</v>
      </c>
      <c r="B8">
        <v>102.6</v>
      </c>
      <c r="C8">
        <v>4.3</v>
      </c>
      <c r="D8">
        <v>4.3</v>
      </c>
      <c r="E8">
        <v>191941</v>
      </c>
      <c r="F8">
        <v>-0.8</v>
      </c>
      <c r="G8">
        <v>-0.8</v>
      </c>
      <c r="H8">
        <v>212723</v>
      </c>
      <c r="I8">
        <v>40830</v>
      </c>
    </row>
    <row r="9" spans="1:9" x14ac:dyDescent="0.35">
      <c r="A9">
        <v>2005</v>
      </c>
      <c r="B9">
        <v>106.6</v>
      </c>
      <c r="C9">
        <v>3.9</v>
      </c>
      <c r="D9">
        <v>3.9</v>
      </c>
      <c r="E9">
        <v>206629</v>
      </c>
      <c r="F9">
        <v>7.7</v>
      </c>
      <c r="G9">
        <v>7.7</v>
      </c>
      <c r="H9">
        <v>222706</v>
      </c>
      <c r="I9">
        <v>46017</v>
      </c>
    </row>
    <row r="10" spans="1:9" x14ac:dyDescent="0.35">
      <c r="A10">
        <v>2006</v>
      </c>
      <c r="B10">
        <v>111.5</v>
      </c>
      <c r="C10">
        <v>4.5999999999999996</v>
      </c>
      <c r="D10">
        <v>4.5999999999999996</v>
      </c>
      <c r="E10">
        <v>209767</v>
      </c>
      <c r="F10">
        <v>1.5</v>
      </c>
      <c r="G10">
        <v>1.5</v>
      </c>
      <c r="H10">
        <v>235843</v>
      </c>
      <c r="I10">
        <v>49472</v>
      </c>
    </row>
    <row r="11" spans="1:9" x14ac:dyDescent="0.35">
      <c r="A11">
        <v>2007</v>
      </c>
      <c r="B11">
        <v>116.2</v>
      </c>
      <c r="C11">
        <v>4.2</v>
      </c>
      <c r="D11">
        <v>4.2</v>
      </c>
      <c r="E11">
        <v>202401</v>
      </c>
      <c r="F11">
        <v>-3.5</v>
      </c>
      <c r="G11">
        <v>-3.5</v>
      </c>
      <c r="H11">
        <v>248325</v>
      </c>
      <c r="I11">
        <v>50261</v>
      </c>
    </row>
    <row r="12" spans="1:9" x14ac:dyDescent="0.35">
      <c r="A12">
        <v>2008</v>
      </c>
      <c r="B12">
        <v>119.7</v>
      </c>
      <c r="C12">
        <v>3</v>
      </c>
      <c r="D12">
        <v>3</v>
      </c>
      <c r="E12">
        <v>182392</v>
      </c>
      <c r="F12">
        <v>-9.9</v>
      </c>
      <c r="G12">
        <v>-9.9</v>
      </c>
      <c r="H12">
        <v>254918</v>
      </c>
      <c r="I12">
        <v>46495</v>
      </c>
    </row>
    <row r="13" spans="1:9" x14ac:dyDescent="0.35">
      <c r="A13">
        <v>2009</v>
      </c>
      <c r="B13">
        <v>115.6</v>
      </c>
      <c r="C13">
        <v>-3.4</v>
      </c>
      <c r="D13">
        <v>-3.4</v>
      </c>
      <c r="E13">
        <v>127532</v>
      </c>
      <c r="F13">
        <v>-30.1</v>
      </c>
      <c r="G13">
        <v>-30.1</v>
      </c>
      <c r="H13">
        <v>238259</v>
      </c>
      <c r="I13">
        <v>30386</v>
      </c>
    </row>
    <row r="14" spans="1:9" x14ac:dyDescent="0.35">
      <c r="A14">
        <v>2010</v>
      </c>
      <c r="B14">
        <v>113</v>
      </c>
      <c r="C14">
        <v>-2.2000000000000002</v>
      </c>
      <c r="D14">
        <v>-2.2000000000000002</v>
      </c>
      <c r="E14">
        <v>126127</v>
      </c>
      <c r="F14">
        <v>-1.1000000000000001</v>
      </c>
      <c r="G14">
        <v>-1.1000000000000001</v>
      </c>
      <c r="H14">
        <v>239530</v>
      </c>
      <c r="I14">
        <v>30211</v>
      </c>
    </row>
    <row r="15" spans="1:9" x14ac:dyDescent="0.35">
      <c r="A15">
        <v>2011</v>
      </c>
      <c r="B15">
        <v>110.3</v>
      </c>
      <c r="C15">
        <v>-2.4</v>
      </c>
      <c r="D15">
        <v>-2.4</v>
      </c>
      <c r="E15">
        <v>120739</v>
      </c>
      <c r="F15">
        <v>-4.3</v>
      </c>
      <c r="G15">
        <v>-4.3</v>
      </c>
      <c r="H15">
        <v>240059</v>
      </c>
      <c r="I15">
        <v>28984</v>
      </c>
    </row>
    <row r="16" spans="1:9" x14ac:dyDescent="0.35">
      <c r="A16">
        <v>2012</v>
      </c>
      <c r="B16">
        <v>103.1</v>
      </c>
      <c r="C16">
        <v>-6.5</v>
      </c>
      <c r="D16">
        <v>-6.5</v>
      </c>
      <c r="E16">
        <v>117261</v>
      </c>
      <c r="F16">
        <v>-2.9</v>
      </c>
      <c r="G16">
        <v>-2.9</v>
      </c>
      <c r="H16">
        <v>226661</v>
      </c>
      <c r="I16">
        <v>26578</v>
      </c>
    </row>
    <row r="17" spans="1:9" x14ac:dyDescent="0.35">
      <c r="A17">
        <v>2013</v>
      </c>
      <c r="B17">
        <v>96.4</v>
      </c>
      <c r="C17">
        <v>-6.6</v>
      </c>
      <c r="D17">
        <v>-6.6</v>
      </c>
      <c r="E17">
        <v>110094</v>
      </c>
      <c r="F17">
        <v>-6.1</v>
      </c>
      <c r="G17">
        <v>-6.1</v>
      </c>
      <c r="H17">
        <v>213353</v>
      </c>
      <c r="I17">
        <v>23489</v>
      </c>
    </row>
    <row r="18" spans="1:9" x14ac:dyDescent="0.35">
      <c r="A18">
        <v>2014</v>
      </c>
      <c r="B18">
        <v>97.2</v>
      </c>
      <c r="C18">
        <v>0.9</v>
      </c>
      <c r="D18">
        <v>0.9</v>
      </c>
      <c r="E18">
        <v>153511</v>
      </c>
      <c r="F18">
        <v>39.4</v>
      </c>
      <c r="G18">
        <v>39.4</v>
      </c>
      <c r="H18">
        <v>222218</v>
      </c>
      <c r="I18">
        <v>34113</v>
      </c>
    </row>
    <row r="19" spans="1:9" x14ac:dyDescent="0.35">
      <c r="A19">
        <v>2015</v>
      </c>
      <c r="B19">
        <v>100</v>
      </c>
      <c r="C19">
        <v>2.8</v>
      </c>
      <c r="D19">
        <v>2.8</v>
      </c>
      <c r="E19">
        <v>178293</v>
      </c>
      <c r="F19">
        <v>16.100000000000001</v>
      </c>
      <c r="G19">
        <v>16.100000000000001</v>
      </c>
      <c r="H19">
        <v>230194</v>
      </c>
      <c r="I19">
        <v>41042</v>
      </c>
    </row>
    <row r="20" spans="1:9" x14ac:dyDescent="0.35">
      <c r="A20">
        <v>2016</v>
      </c>
      <c r="B20">
        <v>105</v>
      </c>
      <c r="C20">
        <v>5</v>
      </c>
      <c r="D20">
        <v>5</v>
      </c>
      <c r="E20">
        <v>214793</v>
      </c>
      <c r="F20">
        <v>20.5</v>
      </c>
      <c r="G20">
        <v>20.5</v>
      </c>
      <c r="H20">
        <v>243837</v>
      </c>
      <c r="I20">
        <v>52374</v>
      </c>
    </row>
    <row r="21" spans="1:9" x14ac:dyDescent="0.35">
      <c r="A21">
        <v>2017</v>
      </c>
      <c r="B21">
        <v>113</v>
      </c>
      <c r="C21">
        <v>7.6</v>
      </c>
      <c r="D21">
        <v>7.6</v>
      </c>
      <c r="E21">
        <v>241860</v>
      </c>
      <c r="F21">
        <v>12.6</v>
      </c>
      <c r="G21">
        <v>12.6</v>
      </c>
      <c r="H21">
        <v>263295</v>
      </c>
      <c r="I21">
        <v>63680</v>
      </c>
    </row>
    <row r="22" spans="1:9" x14ac:dyDescent="0.35">
      <c r="A22">
        <v>2018</v>
      </c>
      <c r="B22">
        <v>123.2</v>
      </c>
      <c r="C22">
        <v>9</v>
      </c>
      <c r="D22">
        <v>9</v>
      </c>
      <c r="E22">
        <v>218491</v>
      </c>
      <c r="F22">
        <v>-9.6999999999999993</v>
      </c>
      <c r="G22">
        <v>-9.6999999999999993</v>
      </c>
      <c r="H22">
        <v>287267</v>
      </c>
      <c r="I22">
        <v>62765</v>
      </c>
    </row>
    <row r="23" spans="1:9" x14ac:dyDescent="0.35">
      <c r="A23">
        <v>2019</v>
      </c>
      <c r="B23">
        <v>131.69999999999999</v>
      </c>
      <c r="C23">
        <v>6.9</v>
      </c>
      <c r="D23">
        <v>6.9</v>
      </c>
      <c r="E23">
        <v>218595</v>
      </c>
      <c r="F23">
        <v>0</v>
      </c>
      <c r="G23">
        <v>0</v>
      </c>
      <c r="H23">
        <v>307978</v>
      </c>
      <c r="I23">
        <v>67322</v>
      </c>
    </row>
    <row r="24" spans="1:9" x14ac:dyDescent="0.35">
      <c r="A24">
        <v>2020</v>
      </c>
      <c r="B24">
        <v>141.9</v>
      </c>
      <c r="C24">
        <v>7.8</v>
      </c>
      <c r="D24">
        <v>7.8</v>
      </c>
      <c r="E24">
        <v>235511</v>
      </c>
      <c r="F24">
        <v>7.7</v>
      </c>
      <c r="G24">
        <v>7.7</v>
      </c>
      <c r="H24">
        <v>334488</v>
      </c>
      <c r="I24">
        <v>78776</v>
      </c>
    </row>
    <row r="25" spans="1:9" x14ac:dyDescent="0.35">
      <c r="A25">
        <v>2021</v>
      </c>
      <c r="B25">
        <v>163.4</v>
      </c>
      <c r="C25">
        <v>15.2</v>
      </c>
      <c r="D25">
        <v>15.2</v>
      </c>
      <c r="E25">
        <v>226087</v>
      </c>
      <c r="F25">
        <v>-4</v>
      </c>
      <c r="G25">
        <v>-4</v>
      </c>
      <c r="H25">
        <v>386714</v>
      </c>
      <c r="I25">
        <v>87431</v>
      </c>
    </row>
    <row r="26" spans="1:9" x14ac:dyDescent="0.35">
      <c r="A26">
        <v>2022</v>
      </c>
      <c r="B26">
        <v>185.6</v>
      </c>
      <c r="C26">
        <v>13.6</v>
      </c>
      <c r="D26">
        <v>13.6</v>
      </c>
      <c r="E26">
        <v>193103</v>
      </c>
      <c r="F26">
        <v>-14.6</v>
      </c>
      <c r="G26">
        <v>-14.6</v>
      </c>
      <c r="H26">
        <v>428591</v>
      </c>
      <c r="I26">
        <v>82762</v>
      </c>
    </row>
    <row r="27" spans="1:9" x14ac:dyDescent="0.35">
      <c r="A27">
        <v>2023</v>
      </c>
      <c r="B27">
        <v>180.5</v>
      </c>
      <c r="C27">
        <v>-2.8</v>
      </c>
      <c r="D27">
        <v>-2.8</v>
      </c>
      <c r="E27">
        <v>182403</v>
      </c>
      <c r="F27">
        <v>-5.5</v>
      </c>
      <c r="G27">
        <v>-5.5</v>
      </c>
      <c r="H27">
        <v>416153</v>
      </c>
      <c r="I27">
        <v>75908</v>
      </c>
    </row>
    <row r="29" spans="1:9" x14ac:dyDescent="0.35">
      <c r="A29" t="s">
        <v>285</v>
      </c>
    </row>
  </sheetData>
  <sheetProtection algorithmName="SHA-512" hashValue="zbiK+Q0iiN0QRd4x1NsEPLFgIRn0sMqDnHPkqVyOl/6zqTpRl6pdTg2MA8fircQ6OkuhArDg79ldwV8U4Y0wnA==" saltValue="URyR2wsITLwbQYGITg/DN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4540B-40A3-4878-A718-95E97F3AF63E}">
  <dimension ref="A1:S31"/>
  <sheetViews>
    <sheetView workbookViewId="0">
      <selection activeCell="B1" sqref="B1"/>
    </sheetView>
  </sheetViews>
  <sheetFormatPr defaultRowHeight="14.5" x14ac:dyDescent="0.35"/>
  <cols>
    <col min="13" max="13" width="15.26953125" bestFit="1" customWidth="1"/>
    <col min="14" max="14" width="19.1796875" bestFit="1" customWidth="1"/>
    <col min="15" max="15" width="20.1796875" bestFit="1" customWidth="1"/>
    <col min="16" max="16" width="25.7265625" bestFit="1" customWidth="1"/>
    <col min="17" max="17" width="29.7265625" bestFit="1" customWidth="1"/>
    <col min="18" max="18" width="9" customWidth="1"/>
  </cols>
  <sheetData>
    <row r="1" spans="1:19" x14ac:dyDescent="0.35">
      <c r="A1" t="s">
        <v>286</v>
      </c>
      <c r="B1" s="14" t="s">
        <v>287</v>
      </c>
    </row>
    <row r="3" spans="1:19" x14ac:dyDescent="0.35">
      <c r="N3" s="1" t="s">
        <v>288</v>
      </c>
      <c r="O3" s="1" t="s">
        <v>289</v>
      </c>
      <c r="P3" s="1" t="s">
        <v>290</v>
      </c>
      <c r="Q3" s="1" t="s">
        <v>291</v>
      </c>
    </row>
    <row r="4" spans="1:19" x14ac:dyDescent="0.35">
      <c r="M4" s="1" t="s">
        <v>292</v>
      </c>
      <c r="N4">
        <v>1</v>
      </c>
      <c r="O4">
        <v>100</v>
      </c>
      <c r="P4">
        <v>58</v>
      </c>
      <c r="Q4">
        <v>70</v>
      </c>
    </row>
    <row r="5" spans="1:19" x14ac:dyDescent="0.35">
      <c r="N5">
        <v>1</v>
      </c>
      <c r="O5">
        <v>250</v>
      </c>
      <c r="P5">
        <v>75</v>
      </c>
      <c r="Q5">
        <v>90</v>
      </c>
    </row>
    <row r="6" spans="1:19" x14ac:dyDescent="0.35">
      <c r="N6">
        <v>2</v>
      </c>
      <c r="O6">
        <v>1000</v>
      </c>
      <c r="P6">
        <v>128</v>
      </c>
      <c r="Q6">
        <v>155</v>
      </c>
      <c r="R6" s="1"/>
      <c r="S6" s="1"/>
    </row>
    <row r="8" spans="1:19" x14ac:dyDescent="0.35">
      <c r="M8" s="1" t="s">
        <v>293</v>
      </c>
      <c r="N8">
        <v>48</v>
      </c>
      <c r="O8">
        <v>100</v>
      </c>
      <c r="P8">
        <v>111</v>
      </c>
      <c r="Q8">
        <v>129</v>
      </c>
    </row>
    <row r="9" spans="1:19" x14ac:dyDescent="0.35">
      <c r="N9">
        <v>48</v>
      </c>
      <c r="O9">
        <v>100</v>
      </c>
      <c r="P9">
        <v>111</v>
      </c>
      <c r="Q9">
        <v>129</v>
      </c>
    </row>
    <row r="10" spans="1:19" x14ac:dyDescent="0.35">
      <c r="N10">
        <v>48</v>
      </c>
      <c r="O10">
        <v>250</v>
      </c>
      <c r="P10">
        <v>128</v>
      </c>
      <c r="Q10">
        <v>149</v>
      </c>
    </row>
    <row r="11" spans="1:19" x14ac:dyDescent="0.35">
      <c r="N11">
        <v>48</v>
      </c>
      <c r="O11">
        <v>1000</v>
      </c>
      <c r="P11">
        <v>158</v>
      </c>
      <c r="Q11">
        <v>184</v>
      </c>
    </row>
    <row r="23" spans="13:17" x14ac:dyDescent="0.35">
      <c r="N23" s="1" t="s">
        <v>288</v>
      </c>
      <c r="O23" s="1" t="s">
        <v>289</v>
      </c>
      <c r="P23" s="1" t="s">
        <v>290</v>
      </c>
      <c r="Q23" s="1" t="s">
        <v>291</v>
      </c>
    </row>
    <row r="24" spans="13:17" x14ac:dyDescent="0.35">
      <c r="M24" s="1" t="s">
        <v>292</v>
      </c>
      <c r="N24">
        <v>1</v>
      </c>
      <c r="O24">
        <v>100</v>
      </c>
      <c r="P24">
        <v>58</v>
      </c>
      <c r="Q24">
        <v>70</v>
      </c>
    </row>
    <row r="25" spans="13:17" x14ac:dyDescent="0.35">
      <c r="N25">
        <v>1</v>
      </c>
      <c r="O25">
        <v>250</v>
      </c>
      <c r="P25">
        <v>75</v>
      </c>
      <c r="Q25">
        <v>90</v>
      </c>
    </row>
    <row r="26" spans="13:17" x14ac:dyDescent="0.35">
      <c r="N26">
        <v>2</v>
      </c>
      <c r="O26">
        <v>1000</v>
      </c>
      <c r="P26">
        <v>128</v>
      </c>
      <c r="Q26">
        <v>155</v>
      </c>
    </row>
    <row r="28" spans="13:17" x14ac:dyDescent="0.35">
      <c r="M28" s="1" t="s">
        <v>293</v>
      </c>
      <c r="N28">
        <v>48</v>
      </c>
      <c r="O28">
        <v>100</v>
      </c>
      <c r="P28">
        <v>111</v>
      </c>
      <c r="Q28">
        <v>129</v>
      </c>
    </row>
    <row r="29" spans="13:17" x14ac:dyDescent="0.35">
      <c r="N29">
        <v>48</v>
      </c>
      <c r="O29">
        <v>100</v>
      </c>
      <c r="P29">
        <v>111</v>
      </c>
      <c r="Q29">
        <v>129</v>
      </c>
    </row>
    <row r="30" spans="13:17" x14ac:dyDescent="0.35">
      <c r="N30">
        <v>48</v>
      </c>
      <c r="O30">
        <v>250</v>
      </c>
      <c r="P30">
        <v>128</v>
      </c>
      <c r="Q30">
        <v>149</v>
      </c>
    </row>
    <row r="31" spans="13:17" x14ac:dyDescent="0.35">
      <c r="N31">
        <v>48</v>
      </c>
      <c r="O31">
        <v>1000</v>
      </c>
      <c r="P31">
        <v>158</v>
      </c>
      <c r="Q31">
        <v>184</v>
      </c>
    </row>
  </sheetData>
  <sheetProtection algorithmName="SHA-512" hashValue="G2z33KOeC5NmV3O8d/kATnmDzqRjeVNi50+8/famdztOturNZc+WZmb0aJAGA3sLga4rM5KP1zI7BYCxXReXzA==" saltValue="4Akxle4KUIEEzdrDFjmrxg==" spinCount="100000" sheet="1" objects="1" scenarios="1"/>
  <hyperlinks>
    <hyperlink ref="B1" r:id="rId1" xr:uid="{3D4B58F9-F99D-4E68-A8AA-6B491369A12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18662-1A78-4901-8E2F-BD16C3A00C08}">
  <sheetPr>
    <pageSetUpPr autoPageBreaks="0"/>
  </sheetPr>
  <dimension ref="B1:V85"/>
  <sheetViews>
    <sheetView tabSelected="1" topLeftCell="A16" zoomScale="90" zoomScaleNormal="90" workbookViewId="0">
      <selection activeCell="I69" sqref="I69"/>
    </sheetView>
  </sheetViews>
  <sheetFormatPr defaultColWidth="8.7265625" defaultRowHeight="14.5" x14ac:dyDescent="0.35"/>
  <cols>
    <col min="1" max="1" width="13" style="166" customWidth="1"/>
    <col min="2" max="2" width="51" style="166" customWidth="1"/>
    <col min="3" max="3" width="61.7265625" style="61" customWidth="1"/>
    <col min="4" max="4" width="31.26953125" style="61" customWidth="1"/>
    <col min="5" max="5" width="60.7265625" style="61" customWidth="1"/>
    <col min="6" max="6" width="48" style="61" customWidth="1"/>
    <col min="7" max="7" width="52.54296875" style="61" customWidth="1"/>
    <col min="8" max="8" width="31.453125" style="61" customWidth="1"/>
    <col min="9" max="9" width="60.7265625" style="61" customWidth="1"/>
    <col min="10" max="11" width="60.7265625" style="166" customWidth="1"/>
    <col min="12" max="12" width="9.1796875" style="166" hidden="1" customWidth="1"/>
    <col min="13" max="14" width="12.7265625" style="166" hidden="1" customWidth="1"/>
    <col min="15" max="15" width="9.1796875" style="166" customWidth="1"/>
    <col min="16" max="19" width="8.7265625" style="166"/>
    <col min="20" max="20" width="9.26953125" style="166" bestFit="1" customWidth="1"/>
    <col min="21" max="21" width="10.7265625" style="166" bestFit="1" customWidth="1"/>
    <col min="22" max="22" width="12" style="166" bestFit="1" customWidth="1"/>
    <col min="23" max="23" width="14.453125" style="166" bestFit="1" customWidth="1"/>
    <col min="24" max="16384" width="8.7265625" style="166"/>
  </cols>
  <sheetData>
    <row r="1" spans="2:22" s="61" customFormat="1" ht="36" x14ac:dyDescent="0.8">
      <c r="B1" s="173" t="s">
        <v>322</v>
      </c>
    </row>
    <row r="2" spans="2:22" s="61" customFormat="1" x14ac:dyDescent="0.35"/>
    <row r="3" spans="2:22" s="61" customFormat="1" x14ac:dyDescent="0.35"/>
    <row r="4" spans="2:22" s="61" customFormat="1" ht="15.5" x14ac:dyDescent="0.35">
      <c r="B4" s="174" t="s">
        <v>319</v>
      </c>
      <c r="D4" s="175" t="s">
        <v>0</v>
      </c>
      <c r="E4" s="176"/>
      <c r="G4" s="174" t="s">
        <v>320</v>
      </c>
    </row>
    <row r="5" spans="2:22" s="61" customFormat="1" ht="228.75" customHeight="1" x14ac:dyDescent="0.35">
      <c r="D5" s="235" t="s">
        <v>294</v>
      </c>
      <c r="E5" s="236"/>
    </row>
    <row r="6" spans="2:22" s="61" customFormat="1" ht="32.5" customHeight="1" x14ac:dyDescent="0.35">
      <c r="B6" s="239" t="s">
        <v>325</v>
      </c>
    </row>
    <row r="7" spans="2:22" s="61" customFormat="1" ht="32.5" customHeight="1" x14ac:dyDescent="0.35">
      <c r="B7" s="240"/>
      <c r="D7" s="237" t="s">
        <v>1</v>
      </c>
      <c r="E7" s="238"/>
      <c r="G7" s="229"/>
      <c r="I7" s="177"/>
      <c r="J7" s="177"/>
      <c r="K7" s="177"/>
      <c r="L7" s="177"/>
      <c r="M7" s="177"/>
      <c r="N7" s="177"/>
      <c r="O7" s="177"/>
      <c r="P7" s="177"/>
      <c r="Q7" s="177"/>
      <c r="R7" s="177"/>
      <c r="S7" s="177"/>
      <c r="T7" s="177"/>
      <c r="U7" s="177"/>
      <c r="V7" s="177"/>
    </row>
    <row r="8" spans="2:22" s="61" customFormat="1" ht="43.5" x14ac:dyDescent="0.35">
      <c r="B8" s="240"/>
      <c r="D8" s="178" t="s">
        <v>2</v>
      </c>
      <c r="E8" s="179" t="s">
        <v>3</v>
      </c>
      <c r="G8" s="230"/>
      <c r="I8" s="177"/>
      <c r="J8" s="177"/>
      <c r="K8" s="177"/>
      <c r="L8" s="177"/>
      <c r="M8" s="177"/>
      <c r="N8" s="177"/>
      <c r="O8" s="177"/>
      <c r="P8" s="177"/>
      <c r="Q8" s="177"/>
      <c r="R8" s="177"/>
      <c r="S8" s="177"/>
      <c r="T8" s="177"/>
      <c r="U8" s="177"/>
      <c r="V8" s="177"/>
    </row>
    <row r="9" spans="2:22" s="61" customFormat="1" x14ac:dyDescent="0.35">
      <c r="B9" s="240"/>
      <c r="D9" s="180"/>
      <c r="E9" s="181" t="s">
        <v>321</v>
      </c>
      <c r="G9" s="230"/>
      <c r="I9" s="177"/>
      <c r="J9" s="177"/>
      <c r="K9" s="177"/>
      <c r="L9" s="177"/>
      <c r="M9" s="177"/>
      <c r="N9" s="177"/>
      <c r="O9" s="177"/>
      <c r="P9" s="177"/>
      <c r="Q9" s="177"/>
      <c r="R9" s="177"/>
      <c r="S9" s="177"/>
      <c r="T9" s="177"/>
      <c r="U9" s="177"/>
      <c r="V9" s="177"/>
    </row>
    <row r="10" spans="2:22" s="61" customFormat="1" ht="4.5" customHeight="1" x14ac:dyDescent="0.35">
      <c r="B10" s="240"/>
      <c r="D10" s="180"/>
      <c r="E10" s="182"/>
      <c r="G10" s="230"/>
      <c r="I10" s="177"/>
      <c r="J10" s="177" t="s">
        <v>4</v>
      </c>
      <c r="K10" s="177" t="s">
        <v>5</v>
      </c>
      <c r="L10" s="177"/>
      <c r="M10" s="177"/>
      <c r="N10" s="177"/>
      <c r="O10" s="177"/>
      <c r="P10" s="177"/>
      <c r="Q10" s="177"/>
      <c r="R10" s="177"/>
      <c r="S10" s="177"/>
      <c r="T10" s="177"/>
      <c r="U10" s="177"/>
      <c r="V10" s="177"/>
    </row>
    <row r="11" spans="2:22" s="61" customFormat="1" ht="86.15" customHeight="1" x14ac:dyDescent="0.35">
      <c r="B11" s="240"/>
      <c r="D11" s="183" t="s">
        <v>295</v>
      </c>
      <c r="E11" s="169"/>
      <c r="G11" s="230"/>
      <c r="I11" s="177"/>
      <c r="J11" s="177"/>
      <c r="K11" s="177"/>
      <c r="L11" s="177"/>
      <c r="M11" s="177"/>
      <c r="N11" s="177"/>
      <c r="O11" s="177"/>
      <c r="P11" s="177"/>
      <c r="Q11" s="177"/>
      <c r="R11" s="177"/>
      <c r="S11" s="177"/>
      <c r="T11" s="177"/>
      <c r="U11" s="177"/>
      <c r="V11" s="177"/>
    </row>
    <row r="12" spans="2:22" s="61" customFormat="1" x14ac:dyDescent="0.35">
      <c r="B12" s="240"/>
      <c r="D12" s="184" t="s">
        <v>296</v>
      </c>
      <c r="E12" s="170"/>
      <c r="F12" s="185"/>
      <c r="G12" s="230"/>
      <c r="H12" s="185"/>
      <c r="I12" s="177"/>
      <c r="J12" s="177"/>
      <c r="K12" s="177"/>
      <c r="L12" s="177"/>
      <c r="M12" s="177"/>
      <c r="N12" s="177"/>
      <c r="O12" s="177"/>
      <c r="P12" s="177"/>
      <c r="Q12" s="177"/>
      <c r="R12" s="177"/>
      <c r="S12" s="177"/>
      <c r="T12" s="177"/>
      <c r="U12" s="177"/>
      <c r="V12" s="177"/>
    </row>
    <row r="13" spans="2:22" s="61" customFormat="1" x14ac:dyDescent="0.35">
      <c r="B13" s="240"/>
      <c r="D13" s="184" t="s">
        <v>297</v>
      </c>
      <c r="E13" s="170"/>
      <c r="F13" s="185"/>
      <c r="G13" s="230"/>
      <c r="H13" s="185"/>
      <c r="I13" s="177"/>
      <c r="J13" s="177"/>
      <c r="K13" s="177"/>
      <c r="L13" s="177"/>
      <c r="M13" s="177"/>
      <c r="N13" s="177"/>
      <c r="O13" s="177"/>
      <c r="P13" s="177"/>
      <c r="Q13" s="177"/>
      <c r="R13" s="177"/>
      <c r="S13" s="177"/>
      <c r="T13" s="177"/>
      <c r="U13" s="177"/>
      <c r="V13" s="177"/>
    </row>
    <row r="14" spans="2:22" s="61" customFormat="1" x14ac:dyDescent="0.35">
      <c r="B14" s="240"/>
      <c r="D14" s="186" t="s">
        <v>317</v>
      </c>
      <c r="E14" s="210">
        <f>IF(E13&gt;E12, "Verhard oppervlak is groter dan totale oppervlak. Controleer de ingevoerde gegevens.",E12-E13)</f>
        <v>0</v>
      </c>
      <c r="F14" s="185"/>
      <c r="G14" s="230"/>
      <c r="H14" s="185"/>
      <c r="I14" s="177"/>
      <c r="J14" s="177"/>
      <c r="K14" s="177"/>
      <c r="L14" s="177"/>
      <c r="M14" s="177"/>
      <c r="N14" s="177"/>
      <c r="O14" s="177"/>
      <c r="P14" s="177"/>
      <c r="Q14" s="177"/>
      <c r="R14" s="177"/>
      <c r="S14" s="177"/>
      <c r="T14" s="177"/>
      <c r="U14" s="177"/>
      <c r="V14" s="177"/>
    </row>
    <row r="15" spans="2:22" s="61" customFormat="1" x14ac:dyDescent="0.35">
      <c r="B15" s="241"/>
      <c r="D15" s="187" t="s">
        <v>7</v>
      </c>
      <c r="E15" s="188" t="str">
        <f>IF(E11="Ja", K10, "Ga verder")</f>
        <v>Ga verder</v>
      </c>
      <c r="G15" s="231"/>
      <c r="I15" s="177"/>
      <c r="J15" s="177"/>
      <c r="K15" s="177"/>
      <c r="L15" s="177"/>
      <c r="M15" s="177"/>
      <c r="N15" s="177"/>
      <c r="O15" s="177"/>
      <c r="P15" s="177"/>
      <c r="Q15" s="177"/>
      <c r="R15" s="177"/>
      <c r="S15" s="177"/>
      <c r="T15" s="177"/>
      <c r="U15" s="177"/>
      <c r="V15" s="177"/>
    </row>
    <row r="16" spans="2:22" s="61" customFormat="1" ht="31.9" customHeight="1" x14ac:dyDescent="0.35">
      <c r="I16" s="177"/>
      <c r="J16" s="177"/>
      <c r="K16" s="177"/>
      <c r="L16" s="177"/>
      <c r="M16" s="177"/>
      <c r="N16" s="177"/>
      <c r="O16" s="177"/>
      <c r="P16" s="177"/>
      <c r="Q16" s="177"/>
      <c r="R16" s="177"/>
      <c r="S16" s="177"/>
      <c r="T16" s="177"/>
      <c r="U16" s="177"/>
      <c r="V16" s="177"/>
    </row>
    <row r="17" spans="2:22" s="61" customFormat="1" ht="36.65" customHeight="1" x14ac:dyDescent="0.35">
      <c r="B17" s="242" t="s">
        <v>326</v>
      </c>
      <c r="D17" s="255" t="s">
        <v>298</v>
      </c>
      <c r="E17" s="256"/>
      <c r="F17" s="185"/>
      <c r="I17" s="177"/>
      <c r="J17" s="177"/>
      <c r="K17" s="177"/>
      <c r="L17" s="177"/>
      <c r="M17" s="177"/>
      <c r="N17" s="177"/>
      <c r="O17" s="177"/>
      <c r="P17" s="177"/>
      <c r="Q17" s="177"/>
      <c r="R17" s="177"/>
      <c r="S17" s="177"/>
      <c r="T17" s="177"/>
      <c r="U17" s="177"/>
      <c r="V17" s="177"/>
    </row>
    <row r="18" spans="2:22" x14ac:dyDescent="0.35">
      <c r="B18" s="243"/>
      <c r="D18" s="184" t="s">
        <v>299</v>
      </c>
      <c r="E18" s="169" t="s">
        <v>6</v>
      </c>
      <c r="F18" s="185"/>
      <c r="G18" s="166"/>
      <c r="I18" s="177"/>
      <c r="J18" s="165"/>
      <c r="K18" s="165"/>
      <c r="L18" s="165"/>
      <c r="M18" s="165"/>
      <c r="N18" s="165"/>
      <c r="O18" s="165"/>
      <c r="P18" s="165"/>
      <c r="Q18" s="165"/>
      <c r="R18" s="165"/>
      <c r="S18" s="165"/>
      <c r="T18" s="165"/>
      <c r="U18" s="165"/>
      <c r="V18" s="165"/>
    </row>
    <row r="19" spans="2:22" x14ac:dyDescent="0.35">
      <c r="B19" s="243"/>
      <c r="D19" s="184" t="s">
        <v>300</v>
      </c>
      <c r="E19" s="169" t="s">
        <v>6</v>
      </c>
      <c r="F19" s="185"/>
      <c r="G19" s="166"/>
      <c r="I19" s="177"/>
      <c r="J19" s="165"/>
      <c r="K19" s="165"/>
      <c r="L19" s="165"/>
      <c r="M19" s="165"/>
      <c r="N19" s="165"/>
      <c r="O19" s="165"/>
      <c r="P19" s="165"/>
      <c r="Q19" s="165"/>
      <c r="R19" s="165"/>
      <c r="S19" s="165"/>
      <c r="T19" s="165"/>
      <c r="U19" s="165"/>
      <c r="V19" s="165"/>
    </row>
    <row r="20" spans="2:22" ht="14.5" customHeight="1" x14ac:dyDescent="0.35">
      <c r="B20" s="243"/>
      <c r="D20" s="184" t="s">
        <v>301</v>
      </c>
      <c r="E20" s="169" t="s">
        <v>6</v>
      </c>
      <c r="F20" s="185"/>
      <c r="G20" s="166"/>
      <c r="I20" s="177"/>
      <c r="J20" s="165"/>
      <c r="K20" s="165"/>
      <c r="L20" s="165"/>
      <c r="M20" s="165"/>
      <c r="N20" s="165"/>
      <c r="O20" s="165"/>
      <c r="P20" s="165"/>
      <c r="Q20" s="165"/>
      <c r="R20" s="165"/>
      <c r="S20" s="165"/>
      <c r="T20" s="165"/>
      <c r="U20" s="165"/>
      <c r="V20" s="165"/>
    </row>
    <row r="21" spans="2:22" x14ac:dyDescent="0.35">
      <c r="B21" s="243"/>
      <c r="D21" s="184" t="s">
        <v>302</v>
      </c>
      <c r="E21" s="169" t="s">
        <v>6</v>
      </c>
      <c r="F21" s="185"/>
      <c r="G21" s="166"/>
      <c r="I21" s="177"/>
      <c r="J21" s="165"/>
      <c r="K21" s="165"/>
      <c r="L21" s="165"/>
      <c r="M21" s="165"/>
      <c r="N21" s="165"/>
      <c r="O21" s="165"/>
      <c r="P21" s="165"/>
      <c r="Q21" s="165"/>
      <c r="R21" s="165"/>
      <c r="S21" s="165"/>
      <c r="T21" s="165"/>
      <c r="U21" s="165"/>
      <c r="V21" s="165"/>
    </row>
    <row r="22" spans="2:22" x14ac:dyDescent="0.35">
      <c r="B22" s="243"/>
      <c r="D22" s="184" t="s">
        <v>303</v>
      </c>
      <c r="E22" s="169" t="s">
        <v>6</v>
      </c>
      <c r="F22" s="185"/>
      <c r="G22" s="166"/>
      <c r="I22" s="177"/>
      <c r="J22" s="165"/>
      <c r="K22" s="165"/>
      <c r="L22" s="165"/>
      <c r="M22" s="165"/>
      <c r="N22" s="165"/>
      <c r="O22" s="165"/>
      <c r="P22" s="165"/>
      <c r="Q22" s="165"/>
      <c r="R22" s="165"/>
      <c r="S22" s="165"/>
      <c r="T22" s="165"/>
      <c r="U22" s="165"/>
      <c r="V22" s="165"/>
    </row>
    <row r="23" spans="2:22" x14ac:dyDescent="0.35">
      <c r="B23" s="243"/>
      <c r="D23" s="184" t="s">
        <v>304</v>
      </c>
      <c r="E23" s="169" t="s">
        <v>6</v>
      </c>
      <c r="F23" s="185"/>
      <c r="G23" s="166"/>
      <c r="I23" s="177"/>
      <c r="J23" s="165"/>
      <c r="K23" s="165"/>
      <c r="L23" s="165"/>
      <c r="M23" s="165"/>
      <c r="N23" s="165"/>
      <c r="O23" s="165"/>
      <c r="P23" s="165"/>
      <c r="Q23" s="165"/>
      <c r="R23" s="165"/>
      <c r="S23" s="165"/>
      <c r="T23" s="165"/>
      <c r="U23" s="165"/>
      <c r="V23" s="165"/>
    </row>
    <row r="24" spans="2:22" ht="60" customHeight="1" x14ac:dyDescent="0.35">
      <c r="B24" s="243"/>
      <c r="D24" s="187" t="s">
        <v>7</v>
      </c>
      <c r="E24" s="189" t="str" cm="1">
        <f t="array" ref="E24">IF(SUMPRODUCT(--(E18:E21="Ja"))&gt;=2,
IF(E22="Ja",
"Ga verder - Let op: De Quickscan biedt mogelijk weinig meerwaarde voor functietypen die tot 'Natuur' behoren. Gegevens voor dit functietype zijn dan ook niet opgenomen. Andere functietypen worden wel meegenomen in de beschouwing.",
"Ga verder"), K24)</f>
        <v>Mogelijk biedt het ondernemen van een integrale risico analyse geen meerwaarde voor u.</v>
      </c>
      <c r="F24" s="185"/>
      <c r="G24" s="166"/>
      <c r="I24" s="177"/>
      <c r="J24" s="165" t="s">
        <v>13</v>
      </c>
      <c r="K24" s="165" t="s">
        <v>14</v>
      </c>
      <c r="L24" s="165"/>
      <c r="M24" s="165"/>
      <c r="N24" s="165"/>
      <c r="O24" s="165"/>
      <c r="P24" s="165"/>
      <c r="Q24" s="165"/>
      <c r="R24" s="165"/>
      <c r="S24" s="165"/>
      <c r="T24" s="165"/>
      <c r="U24" s="165"/>
      <c r="V24" s="165"/>
    </row>
    <row r="25" spans="2:22" ht="30" customHeight="1" x14ac:dyDescent="0.35">
      <c r="B25" s="244"/>
      <c r="F25" s="185"/>
      <c r="G25" s="190"/>
      <c r="I25" s="177"/>
      <c r="J25" s="165" t="s">
        <v>15</v>
      </c>
      <c r="K25" s="165" t="s">
        <v>16</v>
      </c>
      <c r="L25" s="165"/>
      <c r="M25" s="165"/>
      <c r="N25" s="165"/>
      <c r="O25" s="165"/>
      <c r="P25" s="165"/>
      <c r="Q25" s="165"/>
      <c r="R25" s="165"/>
      <c r="S25" s="165"/>
      <c r="T25" s="165"/>
      <c r="U25" s="165"/>
      <c r="V25" s="165"/>
    </row>
    <row r="26" spans="2:22" ht="30" customHeight="1" x14ac:dyDescent="0.35">
      <c r="D26" s="257" t="s">
        <v>305</v>
      </c>
      <c r="E26" s="258"/>
      <c r="I26" s="177"/>
      <c r="J26" s="165"/>
      <c r="K26" s="165"/>
      <c r="L26" s="165"/>
      <c r="M26" s="165"/>
      <c r="N26" s="165"/>
      <c r="O26" s="165"/>
      <c r="P26" s="165"/>
      <c r="Q26" s="165"/>
      <c r="R26" s="165"/>
      <c r="S26" s="165"/>
      <c r="T26" s="165"/>
      <c r="U26" s="165"/>
      <c r="V26" s="165"/>
    </row>
    <row r="27" spans="2:22" x14ac:dyDescent="0.35">
      <c r="D27" s="184" t="s">
        <v>17</v>
      </c>
      <c r="E27" s="169" t="s">
        <v>6</v>
      </c>
      <c r="F27" s="185"/>
      <c r="G27" s="185"/>
      <c r="H27" s="185"/>
      <c r="I27" s="177"/>
      <c r="J27" s="165"/>
      <c r="K27" s="165"/>
      <c r="L27" s="165">
        <f>IF(E27="Nee",1,0)</f>
        <v>1</v>
      </c>
      <c r="M27" s="165"/>
      <c r="N27" s="165"/>
      <c r="O27" s="165"/>
      <c r="P27" s="165"/>
      <c r="Q27" s="165"/>
      <c r="R27" s="165"/>
      <c r="S27" s="165"/>
      <c r="T27" s="165"/>
      <c r="U27" s="165"/>
      <c r="V27" s="165"/>
    </row>
    <row r="28" spans="2:22" x14ac:dyDescent="0.35">
      <c r="D28" s="259" t="s">
        <v>306</v>
      </c>
      <c r="E28" s="260"/>
      <c r="I28" s="177"/>
      <c r="J28" s="165"/>
      <c r="K28" s="165"/>
      <c r="L28" s="165"/>
      <c r="M28" s="165"/>
      <c r="N28" s="165"/>
      <c r="O28" s="165"/>
      <c r="P28" s="165"/>
      <c r="Q28" s="165"/>
      <c r="R28" s="165"/>
      <c r="S28" s="165"/>
      <c r="T28" s="165"/>
      <c r="U28" s="165"/>
      <c r="V28" s="165"/>
    </row>
    <row r="29" spans="2:22" x14ac:dyDescent="0.35">
      <c r="D29" s="184" t="s">
        <v>18</v>
      </c>
      <c r="E29" s="169" t="s">
        <v>6</v>
      </c>
      <c r="I29" s="177"/>
      <c r="J29" s="165"/>
      <c r="K29" s="165"/>
      <c r="L29" s="165">
        <f>IF(E29="Nee",1,0)</f>
        <v>1</v>
      </c>
      <c r="M29" s="165"/>
      <c r="N29" s="165"/>
      <c r="O29" s="165"/>
      <c r="P29" s="165"/>
      <c r="Q29" s="165"/>
      <c r="R29" s="165"/>
      <c r="S29" s="165"/>
      <c r="T29" s="165"/>
      <c r="U29" s="165"/>
      <c r="V29" s="165"/>
    </row>
    <row r="30" spans="2:22" x14ac:dyDescent="0.35">
      <c r="D30" s="259" t="s">
        <v>307</v>
      </c>
      <c r="E30" s="260"/>
      <c r="I30" s="177"/>
      <c r="J30" s="165"/>
      <c r="K30" s="165"/>
      <c r="L30" s="165"/>
      <c r="M30" s="165"/>
      <c r="N30" s="165"/>
      <c r="O30" s="165"/>
      <c r="P30" s="165"/>
      <c r="Q30" s="165"/>
      <c r="R30" s="165"/>
      <c r="S30" s="165"/>
      <c r="T30" s="165"/>
      <c r="U30" s="165"/>
      <c r="V30" s="165"/>
    </row>
    <row r="31" spans="2:22" x14ac:dyDescent="0.35">
      <c r="D31" s="184" t="s">
        <v>19</v>
      </c>
      <c r="E31" s="169" t="s">
        <v>6</v>
      </c>
      <c r="I31" s="177"/>
      <c r="J31" s="165"/>
      <c r="K31" s="165"/>
      <c r="L31" s="165">
        <f>IF(E31="Nee",1,0)</f>
        <v>1</v>
      </c>
      <c r="M31" s="165"/>
      <c r="N31" s="165"/>
      <c r="O31" s="165"/>
      <c r="P31" s="165"/>
      <c r="Q31" s="165"/>
      <c r="R31" s="165"/>
      <c r="S31" s="165"/>
      <c r="T31" s="165"/>
      <c r="U31" s="165"/>
      <c r="V31" s="165"/>
    </row>
    <row r="32" spans="2:22" ht="30" customHeight="1" x14ac:dyDescent="0.35">
      <c r="D32" s="259" t="s">
        <v>308</v>
      </c>
      <c r="E32" s="260"/>
      <c r="I32" s="177"/>
      <c r="J32" s="165"/>
      <c r="K32" s="165"/>
      <c r="L32" s="165"/>
      <c r="M32" s="165"/>
      <c r="N32" s="165"/>
      <c r="O32" s="165"/>
      <c r="P32" s="165"/>
      <c r="Q32" s="165"/>
      <c r="R32" s="165"/>
      <c r="S32" s="165"/>
      <c r="T32" s="165"/>
      <c r="U32" s="165"/>
      <c r="V32" s="165"/>
    </row>
    <row r="33" spans="3:22" x14ac:dyDescent="0.35">
      <c r="D33" s="184" t="s">
        <v>20</v>
      </c>
      <c r="E33" s="169" t="s">
        <v>6</v>
      </c>
      <c r="I33" s="177"/>
      <c r="J33" s="165"/>
      <c r="K33" s="165" t="s">
        <v>21</v>
      </c>
      <c r="L33" s="165">
        <f>IF(E33="Nee",1,0)</f>
        <v>1</v>
      </c>
      <c r="M33" s="165"/>
      <c r="N33" s="165"/>
      <c r="O33" s="165"/>
      <c r="P33" s="165"/>
      <c r="Q33" s="165"/>
      <c r="R33" s="165"/>
      <c r="S33" s="165"/>
      <c r="T33" s="165"/>
      <c r="U33" s="165"/>
      <c r="V33" s="165"/>
    </row>
    <row r="34" spans="3:22" ht="29" x14ac:dyDescent="0.35">
      <c r="D34" s="187" t="s">
        <v>7</v>
      </c>
      <c r="E34" s="189" t="str">
        <f>IF(SUM(L27:L33)&lt;=2,"Ga verder","Mogelijk biedt het ondernemen van een integrale risico analyse geen meerwaarde voor u.")</f>
        <v>Mogelijk biedt het ondernemen van een integrale risico analyse geen meerwaarde voor u.</v>
      </c>
      <c r="I34" s="177"/>
      <c r="J34" s="165"/>
      <c r="K34" s="165" t="s">
        <v>22</v>
      </c>
      <c r="L34" s="165"/>
      <c r="M34" s="165"/>
      <c r="N34" s="165"/>
      <c r="O34" s="165"/>
      <c r="P34" s="165"/>
      <c r="Q34" s="165"/>
      <c r="R34" s="165"/>
      <c r="S34" s="165"/>
      <c r="T34" s="165"/>
      <c r="U34" s="165"/>
      <c r="V34" s="165"/>
    </row>
    <row r="35" spans="3:22" ht="23.5" customHeight="1" x14ac:dyDescent="0.35">
      <c r="I35" s="177"/>
      <c r="J35" s="165"/>
      <c r="K35" s="165" t="s">
        <v>332</v>
      </c>
      <c r="L35" s="165"/>
      <c r="M35" s="165"/>
      <c r="N35" s="165"/>
      <c r="O35" s="165"/>
      <c r="P35" s="165"/>
      <c r="Q35" s="165"/>
      <c r="R35" s="165"/>
      <c r="S35" s="165"/>
      <c r="T35" s="165"/>
      <c r="U35" s="165"/>
      <c r="V35" s="165"/>
    </row>
    <row r="36" spans="3:22" ht="87" x14ac:dyDescent="0.35">
      <c r="D36" s="191" t="s">
        <v>327</v>
      </c>
      <c r="E36" s="171" t="s">
        <v>23</v>
      </c>
      <c r="G36" s="232"/>
      <c r="I36" s="177"/>
      <c r="J36" s="165"/>
      <c r="K36" s="165" t="s">
        <v>333</v>
      </c>
      <c r="L36" s="165"/>
      <c r="M36" s="165"/>
      <c r="N36" s="165"/>
      <c r="O36" s="165"/>
      <c r="P36" s="165"/>
      <c r="Q36" s="165"/>
      <c r="R36" s="165"/>
      <c r="S36" s="165"/>
      <c r="T36" s="165"/>
      <c r="U36" s="165"/>
      <c r="V36" s="165"/>
    </row>
    <row r="37" spans="3:22" ht="31.9" customHeight="1" x14ac:dyDescent="0.35">
      <c r="D37" s="192" t="str">
        <f>IF(E36="Korte piekbui","","10. Zit er een slecht doorlatende laag dicht onder het oppervlak?")</f>
        <v/>
      </c>
      <c r="E37" s="172" t="s">
        <v>9</v>
      </c>
      <c r="G37" s="233"/>
      <c r="I37" s="177"/>
      <c r="J37" s="165"/>
      <c r="K37" s="165" t="s">
        <v>315</v>
      </c>
      <c r="L37" s="165"/>
      <c r="M37" s="165"/>
      <c r="N37" s="165"/>
      <c r="O37" s="165"/>
      <c r="P37" s="165"/>
      <c r="Q37" s="165"/>
      <c r="R37" s="165"/>
      <c r="S37" s="165"/>
      <c r="T37" s="165"/>
      <c r="U37" s="165"/>
      <c r="V37" s="165"/>
    </row>
    <row r="38" spans="3:22" ht="31.9" customHeight="1" x14ac:dyDescent="0.35">
      <c r="G38" s="233"/>
      <c r="I38" s="177"/>
      <c r="J38" s="165"/>
      <c r="K38" s="165" t="s">
        <v>316</v>
      </c>
      <c r="L38" s="165"/>
      <c r="M38" s="165"/>
      <c r="N38" s="165"/>
      <c r="O38" s="165"/>
      <c r="P38" s="165"/>
      <c r="Q38" s="165"/>
      <c r="R38" s="165"/>
      <c r="S38" s="165"/>
      <c r="T38" s="165"/>
      <c r="U38" s="165"/>
      <c r="V38" s="165"/>
    </row>
    <row r="39" spans="3:22" ht="32.5" customHeight="1" x14ac:dyDescent="0.35">
      <c r="C39" s="237" t="s">
        <v>24</v>
      </c>
      <c r="D39" s="262"/>
      <c r="E39" s="262"/>
      <c r="F39" s="262"/>
      <c r="G39" s="233"/>
      <c r="I39" s="177"/>
      <c r="J39" s="165"/>
      <c r="K39" s="165"/>
      <c r="L39" s="165"/>
      <c r="M39" s="165"/>
      <c r="N39" s="165"/>
      <c r="O39" s="165"/>
      <c r="P39" s="165"/>
      <c r="Q39" s="165"/>
      <c r="R39" s="165"/>
      <c r="S39" s="165" t="s">
        <v>25</v>
      </c>
      <c r="T39" s="165"/>
      <c r="U39" s="165"/>
      <c r="V39" s="165"/>
    </row>
    <row r="40" spans="3:22" ht="33" customHeight="1" x14ac:dyDescent="0.35">
      <c r="C40" s="178" t="s">
        <v>2</v>
      </c>
      <c r="D40" s="261" t="s">
        <v>26</v>
      </c>
      <c r="E40" s="261"/>
      <c r="F40" s="261"/>
      <c r="G40" s="233"/>
      <c r="I40" s="177"/>
      <c r="J40" s="165"/>
      <c r="K40" s="165"/>
      <c r="L40" s="165"/>
      <c r="M40" s="165"/>
      <c r="N40" s="165"/>
      <c r="O40" s="165"/>
      <c r="P40" s="165"/>
      <c r="Q40" s="165"/>
      <c r="R40" s="165"/>
      <c r="S40" s="165">
        <f>D43</f>
        <v>0</v>
      </c>
      <c r="T40" s="167">
        <f>D44</f>
        <v>0</v>
      </c>
      <c r="U40" s="168" t="e">
        <f>D45</f>
        <v>#N/A</v>
      </c>
      <c r="V40" s="165"/>
    </row>
    <row r="41" spans="3:22" x14ac:dyDescent="0.35">
      <c r="C41" s="180"/>
      <c r="D41" s="193" t="s">
        <v>27</v>
      </c>
      <c r="E41" s="193" t="s">
        <v>28</v>
      </c>
      <c r="F41" s="193" t="s">
        <v>29</v>
      </c>
      <c r="G41" s="233"/>
      <c r="I41" s="177"/>
      <c r="J41" s="165"/>
      <c r="K41" s="165"/>
      <c r="L41" s="165"/>
      <c r="M41" s="165"/>
      <c r="N41" s="165"/>
      <c r="O41" s="165"/>
      <c r="P41" s="165"/>
      <c r="Q41" s="165"/>
      <c r="R41" s="165"/>
      <c r="S41" s="165">
        <f>E43</f>
        <v>0</v>
      </c>
      <c r="T41" s="167">
        <f>E44</f>
        <v>0</v>
      </c>
      <c r="U41" s="168" t="e">
        <f>E45</f>
        <v>#N/A</v>
      </c>
      <c r="V41" s="165"/>
    </row>
    <row r="42" spans="3:22" x14ac:dyDescent="0.35">
      <c r="C42" s="184" t="s">
        <v>309</v>
      </c>
      <c r="D42" s="214"/>
      <c r="E42" s="214"/>
      <c r="F42" s="214"/>
      <c r="G42" s="233"/>
      <c r="I42" s="177"/>
      <c r="J42" s="165"/>
      <c r="K42" s="165"/>
      <c r="L42" s="165"/>
      <c r="M42" s="165"/>
      <c r="N42" s="165"/>
      <c r="O42" s="165"/>
      <c r="P42" s="165"/>
      <c r="Q42" s="165"/>
      <c r="R42" s="165"/>
      <c r="S42" s="165">
        <f>F43</f>
        <v>0</v>
      </c>
      <c r="T42" s="167">
        <f>F44</f>
        <v>0</v>
      </c>
      <c r="U42" s="168" t="e">
        <f>F45</f>
        <v>#N/A</v>
      </c>
      <c r="V42" s="165"/>
    </row>
    <row r="43" spans="3:22" x14ac:dyDescent="0.35">
      <c r="C43" s="184" t="s">
        <v>310</v>
      </c>
      <c r="D43" s="214"/>
      <c r="E43" s="214"/>
      <c r="F43" s="214"/>
      <c r="G43" s="233"/>
      <c r="I43" s="177"/>
      <c r="J43" s="165"/>
      <c r="K43" s="165"/>
      <c r="L43" s="165"/>
      <c r="M43" s="165"/>
      <c r="N43" s="165"/>
      <c r="O43" s="165"/>
      <c r="P43" s="165"/>
      <c r="Q43" s="165"/>
      <c r="R43" s="165"/>
      <c r="S43" s="165" t="s">
        <v>34</v>
      </c>
      <c r="T43" s="167">
        <f>E12-T40-T41-T42</f>
        <v>0</v>
      </c>
      <c r="U43" s="165"/>
      <c r="V43" s="165"/>
    </row>
    <row r="44" spans="3:22" x14ac:dyDescent="0.35">
      <c r="C44" s="184" t="s">
        <v>311</v>
      </c>
      <c r="D44" s="217"/>
      <c r="E44" s="217"/>
      <c r="F44" s="217"/>
      <c r="G44" s="233"/>
      <c r="I44" s="177"/>
      <c r="J44" s="165"/>
      <c r="K44" s="165"/>
      <c r="L44" s="165"/>
      <c r="M44" s="165"/>
      <c r="N44" s="165"/>
      <c r="O44" s="165"/>
      <c r="P44" s="165"/>
      <c r="Q44" s="165"/>
      <c r="R44" s="165"/>
      <c r="S44" s="165"/>
      <c r="T44" s="165"/>
      <c r="U44" s="165"/>
      <c r="V44" s="165"/>
    </row>
    <row r="45" spans="3:22" ht="29" x14ac:dyDescent="0.35">
      <c r="C45" s="194" t="s">
        <v>35</v>
      </c>
      <c r="D45" s="218" t="e">
        <f>VLOOKUP(D43,'Schadefuncties combi'!$A$6:$E$97,2,FALSE)*D44*IF(D42="Bebouwing",1/50,IF(D42="Akkerbouw",1/10000,IF(D42="Infrastructuur",1,IF(D42="Bedrijfspanden",1,1))))</f>
        <v>#N/A</v>
      </c>
      <c r="E45" s="218" t="e">
        <f>VLOOKUP(E43,'Schadefuncties combi'!$A$6:$E$97,2,FALSE)*E44*IF(E42="Bebouwing",1/50,IF(E42="Akkerbouw",1/10000,IF(E42="Infrastructuur",1,IF(E42="Bedrijfspanden",1,1))))</f>
        <v>#N/A</v>
      </c>
      <c r="F45" s="218" t="e">
        <f>VLOOKUP(F43,'Schadefuncties combi'!$A$6:$E$97,2,FALSE)*F44*IF(F42="Bebouwing",1/50,IF(F42="Akkerbouw",1/10000,IF(F42="Infrastructuur",1,IF(F42="Bedrijfspanden",1,1))))</f>
        <v>#N/A</v>
      </c>
      <c r="G45" s="233"/>
      <c r="I45" s="177"/>
      <c r="J45" s="165"/>
      <c r="K45" s="165"/>
      <c r="L45" s="165"/>
      <c r="M45" s="165"/>
      <c r="N45" s="165"/>
      <c r="O45" s="165"/>
      <c r="P45" s="165"/>
      <c r="Q45" s="165"/>
      <c r="R45" s="165"/>
      <c r="S45" s="165"/>
      <c r="T45" s="165"/>
      <c r="U45" s="165"/>
      <c r="V45" s="165"/>
    </row>
    <row r="46" spans="3:22" x14ac:dyDescent="0.35">
      <c r="C46" s="195"/>
      <c r="D46" s="211" t="s">
        <v>36</v>
      </c>
      <c r="E46" s="196"/>
      <c r="F46" s="196"/>
      <c r="G46" s="233"/>
    </row>
    <row r="47" spans="3:22" x14ac:dyDescent="0.35">
      <c r="C47" s="197" t="s">
        <v>312</v>
      </c>
      <c r="D47" s="223"/>
      <c r="E47" s="224"/>
      <c r="F47" s="224"/>
      <c r="G47" s="234"/>
    </row>
    <row r="48" spans="3:22" ht="31.9" customHeight="1" x14ac:dyDescent="0.65">
      <c r="E48" s="198" t="str">
        <f>IF(SUM(D44:F44)&gt;E12,"De totale oppervlakte van de functietypes overschrijdt de totale oppervlakte van het gebied","")</f>
        <v/>
      </c>
    </row>
    <row r="49" spans="3:8" ht="31.9" customHeight="1" x14ac:dyDescent="0.35">
      <c r="C49" s="251" t="s">
        <v>38</v>
      </c>
      <c r="D49" s="252"/>
      <c r="E49" s="253"/>
      <c r="F49" s="253"/>
      <c r="G49" s="252"/>
      <c r="H49" s="254"/>
    </row>
    <row r="50" spans="3:8" x14ac:dyDescent="0.35">
      <c r="C50" s="178" t="s">
        <v>39</v>
      </c>
      <c r="D50" s="225"/>
      <c r="E50" s="199" t="s">
        <v>40</v>
      </c>
      <c r="F50" s="227"/>
      <c r="G50" s="178" t="s">
        <v>41</v>
      </c>
      <c r="H50" s="225"/>
    </row>
    <row r="51" spans="3:8" x14ac:dyDescent="0.35">
      <c r="C51" s="180" t="s">
        <v>42</v>
      </c>
      <c r="D51" s="226"/>
      <c r="E51" s="200" t="s">
        <v>42</v>
      </c>
      <c r="F51" s="228"/>
      <c r="G51" s="180" t="s">
        <v>42</v>
      </c>
      <c r="H51" s="226"/>
    </row>
    <row r="52" spans="3:8" ht="29" x14ac:dyDescent="0.35">
      <c r="C52" s="219" t="s">
        <v>331</v>
      </c>
      <c r="D52" s="216"/>
      <c r="E52" s="201" t="s">
        <v>334</v>
      </c>
      <c r="F52" s="213"/>
      <c r="G52" s="202" t="s">
        <v>337</v>
      </c>
      <c r="H52" s="216"/>
    </row>
    <row r="53" spans="3:8" ht="15" customHeight="1" x14ac:dyDescent="0.35">
      <c r="C53" s="184" t="s">
        <v>330</v>
      </c>
      <c r="D53" s="212"/>
      <c r="E53" s="6" t="s">
        <v>335</v>
      </c>
      <c r="F53" s="214"/>
      <c r="G53" s="197" t="s">
        <v>338</v>
      </c>
      <c r="H53" s="215"/>
    </row>
    <row r="54" spans="3:8" ht="15" customHeight="1" x14ac:dyDescent="0.35">
      <c r="C54" s="197" t="str">
        <f>IF(D52="Nee",K35,K36)</f>
        <v>17. Wat is de overstromingsdiepte bij een dijkdoorbraak? [m]</v>
      </c>
      <c r="D54" s="215"/>
      <c r="E54" s="197" t="s">
        <v>336</v>
      </c>
      <c r="F54" s="215"/>
    </row>
    <row r="55" spans="3:8" ht="15" customHeight="1" x14ac:dyDescent="0.35">
      <c r="E55" s="178" t="s">
        <v>44</v>
      </c>
      <c r="F55" s="225"/>
    </row>
    <row r="56" spans="3:8" ht="15" customHeight="1" x14ac:dyDescent="0.35">
      <c r="E56" s="180" t="s">
        <v>42</v>
      </c>
      <c r="F56" s="226"/>
    </row>
    <row r="57" spans="3:8" ht="15" customHeight="1" x14ac:dyDescent="0.35">
      <c r="E57" s="184" t="s">
        <v>339</v>
      </c>
      <c r="F57" s="212"/>
    </row>
    <row r="58" spans="3:8" ht="15" customHeight="1" x14ac:dyDescent="0.35">
      <c r="E58" s="202" t="s">
        <v>340</v>
      </c>
      <c r="F58" s="216"/>
    </row>
    <row r="59" spans="3:8" ht="15" customHeight="1" x14ac:dyDescent="0.35">
      <c r="E59" s="197" t="s">
        <v>313</v>
      </c>
      <c r="F59" s="215"/>
    </row>
    <row r="63" spans="3:8" ht="15.65" customHeight="1" x14ac:dyDescent="0.35">
      <c r="C63" s="245" t="s">
        <v>314</v>
      </c>
      <c r="D63" s="246"/>
      <c r="E63" s="246"/>
      <c r="F63" s="246"/>
      <c r="G63" s="246"/>
      <c r="H63" s="247"/>
    </row>
    <row r="64" spans="3:8" ht="15" customHeight="1" x14ac:dyDescent="0.35">
      <c r="C64" s="248"/>
      <c r="D64" s="249"/>
      <c r="E64" s="249"/>
      <c r="F64" s="249"/>
      <c r="G64" s="249"/>
      <c r="H64" s="250"/>
    </row>
    <row r="65" spans="3:8" ht="26.15" customHeight="1" x14ac:dyDescent="0.6">
      <c r="C65" s="203" t="s">
        <v>46</v>
      </c>
      <c r="D65" s="204"/>
      <c r="E65" s="269" t="s">
        <v>343</v>
      </c>
      <c r="F65" s="270"/>
      <c r="G65" s="279" t="s">
        <v>323</v>
      </c>
      <c r="H65" s="280"/>
    </row>
    <row r="66" spans="3:8" ht="21" x14ac:dyDescent="0.5">
      <c r="C66" s="205" t="s">
        <v>17</v>
      </c>
      <c r="D66" s="206" t="e">
        <f>'3a Regionale keringen'!E41/('3a Regionale keringen'!E41+'3b Oppervlaktewater'!E49+'3c Riolering &amp; stedelijk'!E51)</f>
        <v>#DIV/0!</v>
      </c>
      <c r="E66" s="207" t="s">
        <v>341</v>
      </c>
      <c r="F66" s="221" t="str">
        <f>IF(('3a Regionale keringen'!E41+'3b Oppervlaktewater'!E49+'3c Riolering &amp; stedelijk'!E51)&lt;50000,"Totale kosten &lt; €50.000",
IF(('3a Regionale keringen'!E41+'3b Oppervlaktewater'!E49+'3c Riolering &amp; stedelijk'!E51)&lt;150000,"Totale kosten &lt; €150.000",
IF(('3a Regionale keringen'!E41+'3b Oppervlaktewater'!E49+'3c Riolering &amp; stedelijk'!E51)&lt;500000,"Totale kosten &lt; €500.000",
IF(('3a Regionale keringen'!E41+'3b Oppervlaktewater'!E49+'3c Riolering &amp; stedelijk'!E51)&lt;1000000,"Totale kosten &lt; €1.000.000",
IF(('3a Regionale keringen'!E41+'3b Oppervlaktewater'!E49+'3c Riolering &amp; stedelijk'!E51)&lt;5000000,"Totale kosten &lt; €5.000.000",
"Totale kosten &gt; €5.000.000")))))</f>
        <v>Totale kosten &lt; €50.000</v>
      </c>
      <c r="G66" s="277" t="s">
        <v>328</v>
      </c>
      <c r="H66" s="266"/>
    </row>
    <row r="67" spans="3:8" ht="21" x14ac:dyDescent="0.5">
      <c r="C67" s="205" t="str">
        <f>IF(E33="JA", IF(E29="JA", "Oppervlaktewater en Beek", "Beek"), IF(E29="JA","Oppervlaktewater", " "))</f>
        <v xml:space="preserve"> </v>
      </c>
      <c r="D67" s="206" t="e">
        <f>'3b Oppervlaktewater'!E49/('3a Regionale keringen'!E41+'3b Oppervlaktewater'!E49+'3c Riolering &amp; stedelijk'!E51)</f>
        <v>#DIV/0!</v>
      </c>
      <c r="E67" s="208" t="s">
        <v>324</v>
      </c>
      <c r="F67" s="222" t="e">
        <f>('3a Regionale keringen'!E41+'3b Oppervlaktewater'!E49+'3c Riolering &amp; stedelijk'!E51)/SUM(D45:F45)</f>
        <v>#N/A</v>
      </c>
      <c r="G67" s="277"/>
      <c r="H67" s="266"/>
    </row>
    <row r="68" spans="3:8" ht="21" x14ac:dyDescent="0.5">
      <c r="C68" s="205" t="s">
        <v>19</v>
      </c>
      <c r="D68" s="206" t="e">
        <f>'3c Riolering &amp; stedelijk'!E51/('3a Regionale keringen'!E41+'3b Oppervlaktewater'!E49+'3c Riolering &amp; stedelijk'!E51)</f>
        <v>#DIV/0!</v>
      </c>
      <c r="E68" s="263" t="s">
        <v>342</v>
      </c>
      <c r="F68" s="264"/>
      <c r="G68" s="277"/>
      <c r="H68" s="266"/>
    </row>
    <row r="69" spans="3:8" ht="165" customHeight="1" x14ac:dyDescent="0.35">
      <c r="C69" s="274"/>
      <c r="D69" s="271" t="s">
        <v>318</v>
      </c>
      <c r="E69" s="265"/>
      <c r="F69" s="266"/>
      <c r="G69" s="277"/>
      <c r="H69" s="266"/>
    </row>
    <row r="70" spans="3:8" x14ac:dyDescent="0.35">
      <c r="C70" s="275"/>
      <c r="D70" s="272"/>
      <c r="E70" s="265"/>
      <c r="F70" s="266"/>
      <c r="G70" s="277"/>
      <c r="H70" s="266"/>
    </row>
    <row r="71" spans="3:8" x14ac:dyDescent="0.35">
      <c r="C71" s="275"/>
      <c r="D71" s="272"/>
      <c r="E71" s="265"/>
      <c r="F71" s="266"/>
      <c r="G71" s="277"/>
      <c r="H71" s="266"/>
    </row>
    <row r="72" spans="3:8" x14ac:dyDescent="0.35">
      <c r="C72" s="275"/>
      <c r="D72" s="272"/>
      <c r="E72" s="265"/>
      <c r="F72" s="266"/>
      <c r="G72" s="277"/>
      <c r="H72" s="266"/>
    </row>
    <row r="73" spans="3:8" x14ac:dyDescent="0.35">
      <c r="C73" s="275"/>
      <c r="D73" s="272"/>
      <c r="E73" s="265"/>
      <c r="F73" s="266"/>
      <c r="G73" s="277"/>
      <c r="H73" s="266"/>
    </row>
    <row r="74" spans="3:8" x14ac:dyDescent="0.35">
      <c r="C74" s="275"/>
      <c r="D74" s="272"/>
      <c r="E74" s="265"/>
      <c r="F74" s="266"/>
      <c r="G74" s="277"/>
      <c r="H74" s="266"/>
    </row>
    <row r="75" spans="3:8" x14ac:dyDescent="0.35">
      <c r="C75" s="275"/>
      <c r="D75" s="272"/>
      <c r="E75" s="265"/>
      <c r="F75" s="266"/>
      <c r="G75" s="277"/>
      <c r="H75" s="266"/>
    </row>
    <row r="76" spans="3:8" x14ac:dyDescent="0.35">
      <c r="C76" s="275"/>
      <c r="D76" s="272"/>
      <c r="E76" s="265"/>
      <c r="F76" s="266"/>
      <c r="G76" s="277"/>
      <c r="H76" s="266"/>
    </row>
    <row r="77" spans="3:8" x14ac:dyDescent="0.35">
      <c r="C77" s="276"/>
      <c r="D77" s="273"/>
      <c r="E77" s="267"/>
      <c r="F77" s="268"/>
      <c r="G77" s="278"/>
      <c r="H77" s="268"/>
    </row>
    <row r="78" spans="3:8" x14ac:dyDescent="0.35">
      <c r="D78" s="209"/>
    </row>
    <row r="79" spans="3:8" x14ac:dyDescent="0.35">
      <c r="D79" s="209"/>
    </row>
    <row r="80" spans="3:8" x14ac:dyDescent="0.35">
      <c r="D80" s="209"/>
    </row>
    <row r="81" spans="4:4" x14ac:dyDescent="0.35">
      <c r="D81" s="209"/>
    </row>
    <row r="82" spans="4:4" x14ac:dyDescent="0.35">
      <c r="D82" s="209"/>
    </row>
    <row r="83" spans="4:4" x14ac:dyDescent="0.35">
      <c r="D83" s="209"/>
    </row>
    <row r="84" spans="4:4" x14ac:dyDescent="0.35">
      <c r="D84" s="209"/>
    </row>
    <row r="85" spans="4:4" x14ac:dyDescent="0.35">
      <c r="D85" s="209"/>
    </row>
  </sheetData>
  <sheetProtection algorithmName="SHA-512" hashValue="mzxNpgUONj/31NAKvPavpEgiawdXxcMaOlDhJgYDpIcI0DTgQx7XMfSZoBNNZUKDku9HD1VaLjDcpTDArXf8Jw==" saltValue="SRooA/YeC2PxFCDjxjkWTw==" spinCount="100000" sheet="1" objects="1" scenarios="1"/>
  <mergeCells count="21">
    <mergeCell ref="E68:F77"/>
    <mergeCell ref="E65:F65"/>
    <mergeCell ref="D69:D77"/>
    <mergeCell ref="C69:C77"/>
    <mergeCell ref="G66:H77"/>
    <mergeCell ref="G65:H65"/>
    <mergeCell ref="C63:H64"/>
    <mergeCell ref="C49:H49"/>
    <mergeCell ref="D17:E17"/>
    <mergeCell ref="D26:E26"/>
    <mergeCell ref="D28:E28"/>
    <mergeCell ref="D30:E30"/>
    <mergeCell ref="D32:E32"/>
    <mergeCell ref="D40:F40"/>
    <mergeCell ref="C39:F39"/>
    <mergeCell ref="G7:G15"/>
    <mergeCell ref="G36:G47"/>
    <mergeCell ref="D5:E5"/>
    <mergeCell ref="D7:E7"/>
    <mergeCell ref="B6:B15"/>
    <mergeCell ref="B17:B25"/>
  </mergeCells>
  <phoneticPr fontId="2" type="noConversion"/>
  <conditionalFormatting sqref="C47">
    <cfRule type="expression" dxfId="16" priority="15">
      <formula>IF(OR(AND($E$27="Nee",$E$33="Nee"),$D$44&lt;=0),TRUE,FALSE)</formula>
    </cfRule>
  </conditionalFormatting>
  <conditionalFormatting sqref="C50:D54">
    <cfRule type="expression" dxfId="15" priority="1">
      <formula>IF($E$27="Nee",TRUE,FALSE)</formula>
    </cfRule>
  </conditionalFormatting>
  <conditionalFormatting sqref="D66:D68">
    <cfRule type="dataBar" priority="13">
      <dataBar>
        <cfvo type="min"/>
        <cfvo type="max"/>
        <color rgb="FF638EC6"/>
      </dataBar>
      <extLst>
        <ext xmlns:x14="http://schemas.microsoft.com/office/spreadsheetml/2009/9/main" uri="{B025F937-C7B1-47D3-B67F-A62EFF666E3E}">
          <x14:id>{3A2BCF13-C459-4B98-A593-5C9729CFC8D0}</x14:id>
        </ext>
      </extLst>
    </cfRule>
  </conditionalFormatting>
  <conditionalFormatting sqref="D69">
    <cfRule type="expression" dxfId="14" priority="4" stopIfTrue="1">
      <formula>$E$23="Nee"</formula>
    </cfRule>
  </conditionalFormatting>
  <conditionalFormatting sqref="D37:E37">
    <cfRule type="expression" dxfId="13" priority="7" stopIfTrue="1">
      <formula>$E$36="Korte piekbui"</formula>
    </cfRule>
  </conditionalFormatting>
  <conditionalFormatting sqref="D45:F45">
    <cfRule type="expression" dxfId="12" priority="23">
      <formula>IF($D$44&gt;0,FALSE,TRUE)</formula>
    </cfRule>
  </conditionalFormatting>
  <conditionalFormatting sqref="D47:F47">
    <cfRule type="expression" dxfId="11" priority="18">
      <formula>IF(OR(AND($E$27="Nee",$E$33="Nee"),D44&lt;=0),TRUE,FALSE)</formula>
    </cfRule>
  </conditionalFormatting>
  <conditionalFormatting sqref="E50:F54">
    <cfRule type="expression" dxfId="10" priority="10">
      <formula>IF($E$29="Nee",TRUE,FALSE)</formula>
    </cfRule>
  </conditionalFormatting>
  <conditionalFormatting sqref="E55:F59">
    <cfRule type="expression" dxfId="9" priority="12">
      <formula>IF($E$33="Nee",TRUE,FALSE)</formula>
    </cfRule>
  </conditionalFormatting>
  <conditionalFormatting sqref="G50:H53">
    <cfRule type="expression" dxfId="8" priority="9">
      <formula>IF($E$31="Nee",TRUE,FALSE)</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A2BCF13-C459-4B98-A593-5C9729CFC8D0}">
            <x14:dataBar minLength="0" maxLength="100" border="1" negativeBarBorderColorSameAsPositive="0">
              <x14:cfvo type="autoMin"/>
              <x14:cfvo type="autoMax"/>
              <x14:borderColor rgb="FF638EC6"/>
              <x14:negativeFillColor rgb="FFFF0000"/>
              <x14:negativeBorderColor rgb="FFFF0000"/>
              <x14:axisColor rgb="FF000000"/>
            </x14:dataBar>
          </x14:cfRule>
          <xm:sqref>D66:D68</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10F333E0-F88F-4C54-B3AE-963DF5E24200}">
          <x14:formula1>
            <xm:f>Lijsten!$A$2:$A$3</xm:f>
          </x14:formula1>
          <xm:sqref>E31 E27 E18:E23 E29 E33 E11</xm:sqref>
        </x14:dataValidation>
        <x14:dataValidation type="list" allowBlank="1" showInputMessage="1" showErrorMessage="1" xr:uid="{1E0336BF-8EA2-4498-95C1-28E072B5502D}">
          <x14:formula1>
            <xm:f>Lijsten!$Q$5:$Q$6</xm:f>
          </x14:formula1>
          <xm:sqref>H52</xm:sqref>
        </x14:dataValidation>
        <x14:dataValidation type="list" allowBlank="1" showErrorMessage="1" xr:uid="{6FC518CC-9803-461F-8F91-797311A31991}">
          <x14:formula1>
            <xm:f>Lijsten!$T$5:$T$6</xm:f>
          </x14:formula1>
          <xm:sqref>E36</xm:sqref>
        </x14:dataValidation>
        <x14:dataValidation type="list" allowBlank="1" showInputMessage="1" showErrorMessage="1" xr:uid="{E0CFF7F7-28F9-4FF9-99BC-EADBA2310917}">
          <x14:formula1>
            <xm:f>Lijsten!$M$3:$M$7</xm:f>
          </x14:formula1>
          <xm:sqref>D42:F42</xm:sqref>
        </x14:dataValidation>
        <x14:dataValidation type="list" allowBlank="1" showInputMessage="1" showErrorMessage="1" xr:uid="{2FEDB969-FC9E-4A10-A32C-BA9EC7A274AC}">
          <x14:formula1>
            <xm:f>IF($F$42="Bebouwing",Lijsten!$O$2:$O$6,IF($F$42="Akkerbouw",Lijsten!$O$13:$O$23,IF($F$42="Infrastructuur",Lijsten!$O$9:$O$12,IF($F$42="Bedrijfspanden",Lijsten!$O$7:$O$8,Lijsten!$O$24:$O$26))))</xm:f>
          </x14:formula1>
          <xm:sqref>F43</xm:sqref>
        </x14:dataValidation>
        <x14:dataValidation type="list" allowBlank="1" showInputMessage="1" showErrorMessage="1" xr:uid="{63A1EE79-0440-455A-ACA0-50FA6F30CCE4}">
          <x14:formula1>
            <xm:f>IF($D$42="Bebouwing",Lijsten!$O$2:$O$6,IF($D$42="Akkerbouw",Lijsten!$O$13:$O$23,IF($D$42="Infrastructuur",Lijsten!$O$9:$O$12,IF($D$42="Bedrijfspanden",Lijsten!$O$7:$O$8,Lijsten!$O$24:$O$26))))</xm:f>
          </x14:formula1>
          <xm:sqref>D43</xm:sqref>
        </x14:dataValidation>
        <x14:dataValidation type="list" allowBlank="1" showInputMessage="1" showErrorMessage="1" xr:uid="{5224B254-F304-4402-ADB7-22ED5DBFD7E6}">
          <x14:formula1>
            <xm:f>IF($E$42="Bebouwing",Lijsten!$O$2:$O$6,IF($E$42="Akkerbouw",Lijsten!$O$13:$O$23,IF($E$42="Infrastructuur",Lijsten!$O$9:$O$12,IF($E$42="Bedrijfspanden",Lijsten!$O$7:$O$8,Lijsten!$O$24:$O$26))))</xm:f>
          </x14:formula1>
          <xm:sqref>E43</xm:sqref>
        </x14:dataValidation>
        <x14:dataValidation type="list" allowBlank="1" showErrorMessage="1" xr:uid="{3C21F974-4A38-4614-BDCC-90AF35FBE89A}">
          <x14:formula1>
            <xm:f>Lijsten!$A$2:$A$3</xm:f>
          </x14:formula1>
          <xm:sqref>E37</xm:sqref>
        </x14:dataValidation>
        <x14:dataValidation type="list" allowBlank="1" showInputMessage="1" showErrorMessage="1" xr:uid="{0D49B79C-AB1A-4343-94D5-81761D3ACBF9}">
          <x14:formula1>
            <xm:f>Lijsten!A2:A3</xm:f>
          </x14:formula1>
          <xm:sqref>D52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43ED-1FE4-4A51-9C77-721F4731BF25}">
  <dimension ref="A1:T25"/>
  <sheetViews>
    <sheetView workbookViewId="0">
      <selection activeCell="O6" sqref="O2:O6"/>
    </sheetView>
  </sheetViews>
  <sheetFormatPr defaultRowHeight="14.5" x14ac:dyDescent="0.35"/>
  <cols>
    <col min="13" max="13" width="25.453125" customWidth="1"/>
    <col min="15" max="15" width="24.81640625" customWidth="1"/>
    <col min="17" max="17" width="13.54296875" bestFit="1" customWidth="1"/>
  </cols>
  <sheetData>
    <row r="1" spans="1:20" x14ac:dyDescent="0.35">
      <c r="A1" s="1" t="s">
        <v>47</v>
      </c>
      <c r="C1" s="1" t="s">
        <v>48</v>
      </c>
      <c r="G1" s="1" t="s">
        <v>49</v>
      </c>
      <c r="M1" s="1" t="s">
        <v>50</v>
      </c>
      <c r="O1" t="s">
        <v>51</v>
      </c>
    </row>
    <row r="2" spans="1:20" x14ac:dyDescent="0.35">
      <c r="A2" t="s">
        <v>9</v>
      </c>
      <c r="C2" s="1" t="s">
        <v>52</v>
      </c>
      <c r="G2" s="1" t="s">
        <v>53</v>
      </c>
      <c r="J2" s="1" t="s">
        <v>10</v>
      </c>
      <c r="M2" t="s">
        <v>54</v>
      </c>
      <c r="O2" s="6" t="s">
        <v>344</v>
      </c>
      <c r="Q2" t="s">
        <v>56</v>
      </c>
    </row>
    <row r="3" spans="1:20" x14ac:dyDescent="0.35">
      <c r="A3" t="s">
        <v>6</v>
      </c>
      <c r="C3" t="s">
        <v>53</v>
      </c>
      <c r="G3" t="s">
        <v>55</v>
      </c>
      <c r="J3" t="s">
        <v>57</v>
      </c>
      <c r="M3" s="6" t="s">
        <v>8</v>
      </c>
      <c r="O3" s="6" t="s">
        <v>345</v>
      </c>
    </row>
    <row r="4" spans="1:20" x14ac:dyDescent="0.35">
      <c r="C4" t="s">
        <v>10</v>
      </c>
      <c r="G4" t="s">
        <v>58</v>
      </c>
      <c r="J4" t="s">
        <v>59</v>
      </c>
      <c r="M4" s="151" t="s">
        <v>60</v>
      </c>
      <c r="O4" s="6" t="s">
        <v>346</v>
      </c>
      <c r="Q4" s="1" t="s">
        <v>62</v>
      </c>
      <c r="T4" s="1" t="s">
        <v>63</v>
      </c>
    </row>
    <row r="5" spans="1:20" x14ac:dyDescent="0.35">
      <c r="C5" t="s">
        <v>11</v>
      </c>
      <c r="G5" t="s">
        <v>61</v>
      </c>
      <c r="J5" t="s">
        <v>64</v>
      </c>
      <c r="M5" s="61" t="s">
        <v>11</v>
      </c>
      <c r="O5" s="6" t="s">
        <v>347</v>
      </c>
      <c r="Q5" t="s">
        <v>43</v>
      </c>
      <c r="T5" t="s">
        <v>23</v>
      </c>
    </row>
    <row r="6" spans="1:20" x14ac:dyDescent="0.35">
      <c r="C6" t="s">
        <v>12</v>
      </c>
      <c r="G6" t="s">
        <v>65</v>
      </c>
      <c r="J6" t="s">
        <v>66</v>
      </c>
      <c r="M6" s="58" t="s">
        <v>30</v>
      </c>
      <c r="O6" s="6" t="s">
        <v>348</v>
      </c>
      <c r="Q6" t="s">
        <v>68</v>
      </c>
      <c r="T6" t="s">
        <v>69</v>
      </c>
    </row>
    <row r="7" spans="1:20" x14ac:dyDescent="0.35">
      <c r="C7" t="s">
        <v>54</v>
      </c>
      <c r="G7" t="s">
        <v>67</v>
      </c>
      <c r="J7" t="s">
        <v>70</v>
      </c>
      <c r="M7" s="72" t="s">
        <v>12</v>
      </c>
      <c r="O7" s="151" t="s">
        <v>349</v>
      </c>
    </row>
    <row r="8" spans="1:20" x14ac:dyDescent="0.35">
      <c r="J8" t="s">
        <v>72</v>
      </c>
      <c r="O8" s="151" t="s">
        <v>350</v>
      </c>
    </row>
    <row r="9" spans="1:20" x14ac:dyDescent="0.35">
      <c r="J9" t="s">
        <v>74</v>
      </c>
      <c r="O9" s="61" t="s">
        <v>351</v>
      </c>
    </row>
    <row r="10" spans="1:20" x14ac:dyDescent="0.35">
      <c r="J10" t="s">
        <v>75</v>
      </c>
      <c r="O10" s="61" t="s">
        <v>352</v>
      </c>
    </row>
    <row r="11" spans="1:20" x14ac:dyDescent="0.35">
      <c r="J11" t="s">
        <v>77</v>
      </c>
      <c r="O11" s="61" t="s">
        <v>353</v>
      </c>
    </row>
    <row r="12" spans="1:20" x14ac:dyDescent="0.35">
      <c r="J12" t="s">
        <v>78</v>
      </c>
      <c r="O12" s="61" t="s">
        <v>354</v>
      </c>
    </row>
    <row r="13" spans="1:20" x14ac:dyDescent="0.35">
      <c r="J13" t="s">
        <v>79</v>
      </c>
      <c r="O13" s="58" t="s">
        <v>355</v>
      </c>
    </row>
    <row r="14" spans="1:20" x14ac:dyDescent="0.35">
      <c r="O14" s="58" t="s">
        <v>356</v>
      </c>
    </row>
    <row r="15" spans="1:20" x14ac:dyDescent="0.35">
      <c r="O15" s="58" t="s">
        <v>357</v>
      </c>
    </row>
    <row r="16" spans="1:20" x14ac:dyDescent="0.35">
      <c r="O16" s="58" t="s">
        <v>358</v>
      </c>
    </row>
    <row r="17" spans="15:15" x14ac:dyDescent="0.35">
      <c r="O17" s="58" t="s">
        <v>359</v>
      </c>
    </row>
    <row r="18" spans="15:15" x14ac:dyDescent="0.35">
      <c r="O18" s="58" t="s">
        <v>360</v>
      </c>
    </row>
    <row r="19" spans="15:15" x14ac:dyDescent="0.35">
      <c r="O19" s="58" t="s">
        <v>361</v>
      </c>
    </row>
    <row r="20" spans="15:15" x14ac:dyDescent="0.35">
      <c r="O20" s="58" t="s">
        <v>362</v>
      </c>
    </row>
    <row r="21" spans="15:15" x14ac:dyDescent="0.35">
      <c r="O21" s="58" t="s">
        <v>363</v>
      </c>
    </row>
    <row r="22" spans="15:15" x14ac:dyDescent="0.35">
      <c r="O22" s="58" t="s">
        <v>364</v>
      </c>
    </row>
    <row r="23" spans="15:15" x14ac:dyDescent="0.35">
      <c r="O23" s="58" t="s">
        <v>365</v>
      </c>
    </row>
    <row r="24" spans="15:15" x14ac:dyDescent="0.35">
      <c r="O24" s="72" t="s">
        <v>366</v>
      </c>
    </row>
    <row r="25" spans="15:15" x14ac:dyDescent="0.35">
      <c r="O25" s="72" t="s">
        <v>367</v>
      </c>
    </row>
  </sheetData>
  <sheetProtection algorithmName="SHA-512" hashValue="SM6q3uQZpptmGGyaVfO5DidxVQDN0Efsbi05sU2Jr8+4UL2pvHYH5R6o6BQ7cYVW5F4nLSLGVpTtxd3ygk4aYw==" saltValue="rVnVhAzPVYF8qcTCTKgbHQ=="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F8C9-B602-43D0-8620-6956D8B463EC}">
  <dimension ref="A1:S48"/>
  <sheetViews>
    <sheetView zoomScaleNormal="100" zoomScaleSheetLayoutView="50" workbookViewId="0">
      <selection activeCell="B36" sqref="B36"/>
    </sheetView>
  </sheetViews>
  <sheetFormatPr defaultRowHeight="14.5" x14ac:dyDescent="0.35"/>
  <cols>
    <col min="1" max="1" width="16" customWidth="1"/>
    <col min="2" max="4" width="12" bestFit="1" customWidth="1"/>
  </cols>
  <sheetData>
    <row r="1" spans="1:12" x14ac:dyDescent="0.35">
      <c r="A1" t="s">
        <v>83</v>
      </c>
    </row>
    <row r="3" spans="1:12" x14ac:dyDescent="0.35">
      <c r="A3" s="1" t="s">
        <v>84</v>
      </c>
      <c r="B3" s="1"/>
      <c r="C3" s="1"/>
      <c r="D3" s="1"/>
    </row>
    <row r="4" spans="1:12" x14ac:dyDescent="0.35">
      <c r="A4" s="1" t="s">
        <v>85</v>
      </c>
      <c r="B4" s="281" t="s">
        <v>8</v>
      </c>
      <c r="C4" s="281"/>
      <c r="D4" s="281"/>
    </row>
    <row r="5" spans="1:12" x14ac:dyDescent="0.35">
      <c r="A5" s="1" t="s">
        <v>86</v>
      </c>
      <c r="B5" s="1" t="s">
        <v>87</v>
      </c>
      <c r="C5" s="1" t="s">
        <v>88</v>
      </c>
      <c r="D5" s="1" t="s">
        <v>89</v>
      </c>
      <c r="E5" s="1" t="s">
        <v>90</v>
      </c>
      <c r="G5" s="1" t="s">
        <v>91</v>
      </c>
      <c r="I5" s="1" t="s">
        <v>92</v>
      </c>
      <c r="L5" s="1" t="s">
        <v>93</v>
      </c>
    </row>
    <row r="6" spans="1:12" x14ac:dyDescent="0.35">
      <c r="A6" s="1" t="s">
        <v>94</v>
      </c>
      <c r="B6" s="2">
        <v>250</v>
      </c>
      <c r="C6" s="2">
        <v>150</v>
      </c>
      <c r="D6" s="2">
        <v>350</v>
      </c>
      <c r="E6" t="s">
        <v>95</v>
      </c>
      <c r="G6" s="8">
        <v>-0.01</v>
      </c>
      <c r="H6" s="8" t="s">
        <v>96</v>
      </c>
      <c r="I6">
        <v>0</v>
      </c>
      <c r="J6" t="s">
        <v>97</v>
      </c>
      <c r="K6" t="s">
        <v>98</v>
      </c>
      <c r="L6" t="s">
        <v>99</v>
      </c>
    </row>
    <row r="7" spans="1:12" x14ac:dyDescent="0.35">
      <c r="A7" s="1" t="s">
        <v>100</v>
      </c>
      <c r="B7" s="2">
        <v>250</v>
      </c>
      <c r="C7" s="2">
        <v>150</v>
      </c>
      <c r="D7" s="2">
        <v>350</v>
      </c>
      <c r="E7" t="s">
        <v>95</v>
      </c>
      <c r="G7" s="8">
        <v>0.01</v>
      </c>
      <c r="H7" s="8" t="s">
        <v>96</v>
      </c>
      <c r="I7">
        <v>0.1</v>
      </c>
      <c r="J7" t="s">
        <v>97</v>
      </c>
      <c r="K7" t="s">
        <v>98</v>
      </c>
      <c r="L7" t="s">
        <v>101</v>
      </c>
    </row>
    <row r="8" spans="1:12" x14ac:dyDescent="0.35">
      <c r="A8" s="1" t="s">
        <v>102</v>
      </c>
      <c r="B8" s="2">
        <v>250</v>
      </c>
      <c r="C8" s="2">
        <v>150</v>
      </c>
      <c r="D8" s="2">
        <v>350</v>
      </c>
      <c r="E8" t="s">
        <v>95</v>
      </c>
      <c r="G8" s="8">
        <v>0.05</v>
      </c>
      <c r="H8" s="8" t="s">
        <v>96</v>
      </c>
      <c r="I8">
        <v>0.5</v>
      </c>
      <c r="J8" t="s">
        <v>97</v>
      </c>
      <c r="K8" t="s">
        <v>98</v>
      </c>
      <c r="L8" t="s">
        <v>103</v>
      </c>
    </row>
    <row r="9" spans="1:12" x14ac:dyDescent="0.35">
      <c r="A9" s="1" t="s">
        <v>104</v>
      </c>
      <c r="B9" s="2">
        <v>250</v>
      </c>
      <c r="C9" s="2">
        <v>150</v>
      </c>
      <c r="D9" s="2">
        <v>350</v>
      </c>
      <c r="E9" t="s">
        <v>95</v>
      </c>
      <c r="G9" s="8">
        <v>0.15</v>
      </c>
      <c r="H9" s="8" t="s">
        <v>96</v>
      </c>
      <c r="I9">
        <v>1</v>
      </c>
      <c r="J9" t="s">
        <v>97</v>
      </c>
      <c r="K9" t="s">
        <v>98</v>
      </c>
      <c r="L9">
        <v>1</v>
      </c>
    </row>
    <row r="10" spans="1:12" x14ac:dyDescent="0.35">
      <c r="A10" s="1" t="s">
        <v>105</v>
      </c>
      <c r="B10" s="2">
        <v>250</v>
      </c>
      <c r="C10" s="2">
        <v>150</v>
      </c>
      <c r="D10" s="2">
        <v>350</v>
      </c>
      <c r="E10" t="s">
        <v>95</v>
      </c>
    </row>
    <row r="11" spans="1:12" x14ac:dyDescent="0.35">
      <c r="A11" s="1" t="s">
        <v>106</v>
      </c>
      <c r="B11" s="2">
        <v>250</v>
      </c>
      <c r="C11" s="2">
        <v>150</v>
      </c>
      <c r="D11" s="2">
        <v>350</v>
      </c>
      <c r="E11" t="s">
        <v>95</v>
      </c>
    </row>
    <row r="12" spans="1:12" x14ac:dyDescent="0.35">
      <c r="A12" s="1" t="s">
        <v>107</v>
      </c>
      <c r="B12" s="2">
        <v>250</v>
      </c>
      <c r="C12" s="2">
        <v>150</v>
      </c>
      <c r="D12" s="2">
        <v>350</v>
      </c>
      <c r="E12" t="s">
        <v>95</v>
      </c>
    </row>
    <row r="13" spans="1:12" x14ac:dyDescent="0.35">
      <c r="A13" s="1" t="s">
        <v>108</v>
      </c>
      <c r="B13" s="2">
        <v>250</v>
      </c>
      <c r="C13" s="2">
        <v>150</v>
      </c>
      <c r="D13" s="2">
        <v>350</v>
      </c>
      <c r="E13" t="s">
        <v>95</v>
      </c>
      <c r="I13" t="s">
        <v>109</v>
      </c>
    </row>
    <row r="14" spans="1:12" x14ac:dyDescent="0.35">
      <c r="A14" s="1" t="s">
        <v>110</v>
      </c>
      <c r="B14" s="2">
        <v>50</v>
      </c>
      <c r="C14" s="2">
        <v>25</v>
      </c>
      <c r="D14" s="2">
        <v>75</v>
      </c>
      <c r="E14" t="s">
        <v>95</v>
      </c>
    </row>
    <row r="15" spans="1:12" x14ac:dyDescent="0.35">
      <c r="A15" s="1" t="s">
        <v>111</v>
      </c>
      <c r="B15" s="2">
        <v>50</v>
      </c>
      <c r="C15" s="2">
        <v>25</v>
      </c>
      <c r="D15" s="2">
        <v>75</v>
      </c>
      <c r="E15" t="s">
        <v>95</v>
      </c>
    </row>
    <row r="16" spans="1:12" x14ac:dyDescent="0.35">
      <c r="A16" s="1"/>
      <c r="B16" s="2"/>
      <c r="C16" s="2"/>
      <c r="D16" s="2"/>
    </row>
    <row r="17" spans="1:5" x14ac:dyDescent="0.35">
      <c r="A17" s="1"/>
      <c r="B17" s="2"/>
      <c r="C17" s="2"/>
      <c r="D17" s="2"/>
    </row>
    <row r="18" spans="1:5" x14ac:dyDescent="0.35">
      <c r="A18" s="1"/>
      <c r="B18" s="2"/>
      <c r="C18" s="2"/>
      <c r="D18" s="2"/>
    </row>
    <row r="22" spans="1:5" x14ac:dyDescent="0.35">
      <c r="A22" s="1" t="s">
        <v>85</v>
      </c>
      <c r="B22" s="281" t="s">
        <v>11</v>
      </c>
      <c r="C22" s="281"/>
      <c r="D22" s="281"/>
    </row>
    <row r="23" spans="1:5" x14ac:dyDescent="0.35">
      <c r="A23" s="1" t="s">
        <v>86</v>
      </c>
      <c r="B23" s="1" t="s">
        <v>87</v>
      </c>
      <c r="C23" s="1" t="s">
        <v>88</v>
      </c>
      <c r="D23" s="1" t="s">
        <v>89</v>
      </c>
      <c r="E23" s="1" t="s">
        <v>90</v>
      </c>
    </row>
    <row r="24" spans="1:5" x14ac:dyDescent="0.35">
      <c r="A24" s="1" t="s">
        <v>112</v>
      </c>
      <c r="B24" s="2">
        <v>700</v>
      </c>
      <c r="C24" s="2">
        <v>700</v>
      </c>
      <c r="D24" s="2">
        <v>700</v>
      </c>
      <c r="E24" t="s">
        <v>113</v>
      </c>
    </row>
    <row r="25" spans="1:5" x14ac:dyDescent="0.35">
      <c r="A25" s="1" t="s">
        <v>114</v>
      </c>
      <c r="B25" s="2">
        <v>700</v>
      </c>
      <c r="C25" s="2">
        <v>700</v>
      </c>
      <c r="D25" s="2">
        <v>700</v>
      </c>
      <c r="E25" t="s">
        <v>113</v>
      </c>
    </row>
    <row r="26" spans="1:5" x14ac:dyDescent="0.35">
      <c r="A26" s="1" t="s">
        <v>115</v>
      </c>
      <c r="B26" s="2">
        <v>700</v>
      </c>
      <c r="C26" s="2">
        <v>700</v>
      </c>
      <c r="D26" s="2">
        <v>700</v>
      </c>
      <c r="E26" t="s">
        <v>113</v>
      </c>
    </row>
    <row r="27" spans="1:5" x14ac:dyDescent="0.35">
      <c r="A27" s="1"/>
      <c r="B27" s="2"/>
      <c r="C27" s="2"/>
      <c r="D27" s="2"/>
    </row>
    <row r="28" spans="1:5" x14ac:dyDescent="0.35">
      <c r="A28" s="1"/>
      <c r="B28" s="2"/>
      <c r="C28" s="2"/>
      <c r="D28" s="2"/>
    </row>
    <row r="29" spans="1:5" x14ac:dyDescent="0.35">
      <c r="A29" s="1"/>
      <c r="B29" s="2"/>
      <c r="C29" s="2"/>
      <c r="D29" s="2"/>
    </row>
    <row r="33" spans="1:19" x14ac:dyDescent="0.35">
      <c r="A33" s="1" t="s">
        <v>85</v>
      </c>
      <c r="B33" s="281" t="s">
        <v>116</v>
      </c>
      <c r="C33" s="281"/>
      <c r="D33" s="281"/>
    </row>
    <row r="34" spans="1:19" x14ac:dyDescent="0.35">
      <c r="A34" s="1" t="s">
        <v>86</v>
      </c>
      <c r="B34" s="1" t="s">
        <v>87</v>
      </c>
      <c r="C34" s="1" t="s">
        <v>88</v>
      </c>
      <c r="D34" s="1" t="s">
        <v>89</v>
      </c>
      <c r="E34" s="1" t="s">
        <v>90</v>
      </c>
      <c r="G34" s="1" t="s">
        <v>117</v>
      </c>
      <c r="L34" s="1" t="s">
        <v>118</v>
      </c>
      <c r="R34" s="1" t="s">
        <v>119</v>
      </c>
    </row>
    <row r="35" spans="1:19" x14ac:dyDescent="0.35">
      <c r="A35" s="1" t="s">
        <v>120</v>
      </c>
      <c r="B35" s="2">
        <v>1008</v>
      </c>
      <c r="C35" s="2">
        <v>951</v>
      </c>
      <c r="D35" s="2">
        <v>1108</v>
      </c>
      <c r="E35" t="s">
        <v>113</v>
      </c>
      <c r="K35" s="8"/>
      <c r="L35" t="s">
        <v>121</v>
      </c>
      <c r="O35" t="s">
        <v>122</v>
      </c>
      <c r="P35" s="8"/>
      <c r="Q35" s="8"/>
      <c r="R35" s="8"/>
      <c r="S35" s="8"/>
    </row>
    <row r="36" spans="1:19" x14ac:dyDescent="0.35">
      <c r="A36" s="1" t="s">
        <v>123</v>
      </c>
      <c r="B36" s="2">
        <v>1923</v>
      </c>
      <c r="C36" s="2">
        <v>1575</v>
      </c>
      <c r="D36" s="2">
        <v>3071</v>
      </c>
      <c r="E36" t="s">
        <v>113</v>
      </c>
      <c r="G36" s="8">
        <v>0</v>
      </c>
      <c r="H36" s="8">
        <v>-0.01</v>
      </c>
      <c r="I36" s="8" t="s">
        <v>96</v>
      </c>
      <c r="K36" s="8"/>
      <c r="L36" s="8">
        <v>0</v>
      </c>
      <c r="M36" s="13">
        <v>0.5</v>
      </c>
      <c r="N36" s="8" t="s">
        <v>124</v>
      </c>
      <c r="O36" s="8">
        <v>0</v>
      </c>
      <c r="P36" s="13">
        <v>0.5</v>
      </c>
      <c r="Q36" s="8" t="s">
        <v>124</v>
      </c>
      <c r="R36" s="8"/>
      <c r="S36" s="8"/>
    </row>
    <row r="37" spans="1:19" x14ac:dyDescent="0.35">
      <c r="A37" s="1" t="s">
        <v>125</v>
      </c>
      <c r="B37" s="2">
        <v>6654</v>
      </c>
      <c r="C37" s="2">
        <v>2014</v>
      </c>
      <c r="D37" s="2">
        <v>14189</v>
      </c>
      <c r="E37" t="s">
        <v>113</v>
      </c>
      <c r="G37" s="8">
        <v>0.01</v>
      </c>
      <c r="H37" s="8">
        <v>0.01</v>
      </c>
      <c r="I37" s="8" t="s">
        <v>96</v>
      </c>
      <c r="J37" s="8"/>
      <c r="K37" s="8"/>
      <c r="L37" s="8">
        <v>0.2</v>
      </c>
      <c r="M37" s="13">
        <v>1</v>
      </c>
      <c r="N37" s="8" t="s">
        <v>124</v>
      </c>
      <c r="O37" s="8">
        <v>0.2</v>
      </c>
      <c r="P37" s="13">
        <v>1</v>
      </c>
      <c r="Q37" s="8" t="s">
        <v>124</v>
      </c>
      <c r="R37" s="8"/>
      <c r="S37" s="8"/>
    </row>
    <row r="38" spans="1:19" x14ac:dyDescent="0.35">
      <c r="A38" s="1" t="s">
        <v>126</v>
      </c>
      <c r="B38" s="2">
        <v>4120</v>
      </c>
      <c r="C38" s="2">
        <v>3387</v>
      </c>
      <c r="D38" s="2">
        <v>4702</v>
      </c>
      <c r="E38" t="s">
        <v>113</v>
      </c>
      <c r="G38" s="8"/>
      <c r="H38" s="8"/>
      <c r="I38" s="8"/>
      <c r="J38" s="8"/>
      <c r="K38" s="8"/>
      <c r="L38" s="8">
        <v>1</v>
      </c>
      <c r="M38" s="13">
        <v>3</v>
      </c>
      <c r="N38" s="8" t="s">
        <v>124</v>
      </c>
      <c r="O38" s="8">
        <v>0.4</v>
      </c>
      <c r="P38" s="13">
        <v>3</v>
      </c>
      <c r="Q38" s="8" t="s">
        <v>124</v>
      </c>
      <c r="R38" s="8"/>
      <c r="S38" s="8"/>
    </row>
    <row r="39" spans="1:19" x14ac:dyDescent="0.35">
      <c r="A39" s="1" t="s">
        <v>127</v>
      </c>
      <c r="B39" s="2">
        <v>931</v>
      </c>
      <c r="C39" s="2">
        <v>1557</v>
      </c>
      <c r="D39" s="2">
        <v>2410</v>
      </c>
      <c r="E39" t="s">
        <v>113</v>
      </c>
      <c r="G39" s="8"/>
      <c r="H39" s="8"/>
      <c r="I39" s="8"/>
      <c r="J39" s="8"/>
      <c r="K39" s="8"/>
      <c r="L39" s="8"/>
      <c r="M39" s="13"/>
      <c r="N39" s="8"/>
      <c r="O39" s="8">
        <f>0.0352941*P39+0.294118</f>
        <v>0.50588260000000007</v>
      </c>
      <c r="P39" s="8">
        <v>6</v>
      </c>
      <c r="Q39" s="8" t="s">
        <v>124</v>
      </c>
      <c r="R39" s="8"/>
      <c r="S39" s="8"/>
    </row>
    <row r="40" spans="1:19" x14ac:dyDescent="0.35">
      <c r="A40" s="1" t="s">
        <v>72</v>
      </c>
      <c r="B40" s="2">
        <v>1633</v>
      </c>
      <c r="C40" s="2">
        <v>13367</v>
      </c>
      <c r="D40" s="2">
        <v>17459</v>
      </c>
      <c r="E40" t="s">
        <v>113</v>
      </c>
      <c r="G40" s="8"/>
      <c r="H40" s="8"/>
      <c r="I40" s="8"/>
      <c r="J40" s="8"/>
      <c r="K40" s="8"/>
      <c r="L40" s="8"/>
      <c r="M40" s="8"/>
      <c r="N40" s="8"/>
      <c r="O40" s="8"/>
      <c r="P40" s="8"/>
      <c r="Q40" s="8"/>
      <c r="R40" s="8"/>
      <c r="S40" s="8"/>
    </row>
    <row r="41" spans="1:19" x14ac:dyDescent="0.35">
      <c r="A41" s="1" t="s">
        <v>33</v>
      </c>
      <c r="B41" s="2">
        <v>398948</v>
      </c>
      <c r="C41" s="2">
        <v>326411</v>
      </c>
      <c r="D41" s="2">
        <v>818833</v>
      </c>
      <c r="E41" t="s">
        <v>113</v>
      </c>
      <c r="G41" s="8"/>
      <c r="H41" s="8"/>
      <c r="I41" s="8"/>
      <c r="J41" s="8"/>
      <c r="K41" s="8"/>
      <c r="L41" s="8"/>
      <c r="M41" s="8"/>
      <c r="N41" s="8"/>
      <c r="O41" s="8"/>
      <c r="P41" s="8"/>
      <c r="Q41" s="8"/>
      <c r="R41" s="8"/>
      <c r="S41" s="8"/>
    </row>
    <row r="42" spans="1:19" x14ac:dyDescent="0.35">
      <c r="A42" s="1" t="s">
        <v>80</v>
      </c>
      <c r="B42" s="2">
        <v>17493</v>
      </c>
      <c r="C42" s="2">
        <v>16526</v>
      </c>
      <c r="D42" s="2">
        <v>21020</v>
      </c>
      <c r="E42" t="s">
        <v>113</v>
      </c>
      <c r="G42" s="8"/>
      <c r="H42" s="8"/>
      <c r="I42" s="8"/>
      <c r="J42" s="8"/>
      <c r="K42" s="8"/>
      <c r="L42" s="8"/>
      <c r="M42" s="8"/>
      <c r="N42" s="8"/>
      <c r="O42" s="8"/>
      <c r="P42" s="8"/>
      <c r="Q42" s="8"/>
      <c r="R42" s="8"/>
      <c r="S42" s="8"/>
    </row>
    <row r="43" spans="1:19" x14ac:dyDescent="0.35">
      <c r="A43" s="1" t="s">
        <v>128</v>
      </c>
      <c r="B43" s="2">
        <v>25653</v>
      </c>
      <c r="C43" s="2">
        <v>22577</v>
      </c>
      <c r="D43" s="2">
        <v>29349</v>
      </c>
      <c r="E43" t="s">
        <v>113</v>
      </c>
      <c r="G43" s="8"/>
      <c r="H43" s="8"/>
      <c r="I43" s="8"/>
      <c r="J43" s="8"/>
      <c r="K43" s="8"/>
      <c r="L43" s="8"/>
      <c r="M43" s="8"/>
      <c r="N43" s="8"/>
      <c r="O43" s="8"/>
      <c r="P43" s="8"/>
      <c r="Q43" s="8"/>
      <c r="R43" s="8"/>
      <c r="S43" s="8"/>
    </row>
    <row r="44" spans="1:19" x14ac:dyDescent="0.35">
      <c r="A44" s="1" t="s">
        <v>81</v>
      </c>
      <c r="B44" s="2">
        <v>54679</v>
      </c>
      <c r="C44" s="2">
        <v>50190</v>
      </c>
      <c r="D44" s="2">
        <v>59855</v>
      </c>
      <c r="E44" t="s">
        <v>113</v>
      </c>
      <c r="G44" s="8"/>
      <c r="H44" s="8"/>
      <c r="I44" s="8"/>
      <c r="J44" s="8"/>
      <c r="K44" s="8"/>
      <c r="L44" s="8"/>
      <c r="M44" s="8"/>
      <c r="N44" s="8"/>
      <c r="O44" s="8"/>
      <c r="P44" s="8"/>
      <c r="Q44" s="8"/>
      <c r="R44" s="8"/>
      <c r="S44" s="8"/>
    </row>
    <row r="45" spans="1:19" x14ac:dyDescent="0.35">
      <c r="A45" s="1" t="s">
        <v>129</v>
      </c>
      <c r="B45" s="2">
        <v>17493</v>
      </c>
      <c r="C45" s="2">
        <v>16526</v>
      </c>
      <c r="D45" s="2">
        <v>21020</v>
      </c>
      <c r="E45" t="s">
        <v>113</v>
      </c>
      <c r="G45" s="8"/>
      <c r="H45" s="8"/>
      <c r="I45" s="8"/>
      <c r="J45" s="8"/>
      <c r="K45" s="8"/>
      <c r="L45" s="8"/>
      <c r="M45" s="8"/>
      <c r="N45" s="8"/>
      <c r="O45" s="8"/>
      <c r="P45" s="8"/>
      <c r="Q45" s="8"/>
      <c r="R45" s="8"/>
      <c r="S45" s="8"/>
    </row>
    <row r="46" spans="1:19" x14ac:dyDescent="0.35">
      <c r="G46" s="8"/>
      <c r="H46" s="8"/>
      <c r="I46" s="8"/>
      <c r="J46" s="8"/>
      <c r="K46" s="8"/>
      <c r="L46" s="8"/>
      <c r="M46" s="8"/>
      <c r="N46" s="8"/>
      <c r="O46" s="8"/>
      <c r="P46" s="8"/>
      <c r="Q46" s="8"/>
      <c r="R46" s="8"/>
      <c r="S46" s="8"/>
    </row>
    <row r="47" spans="1:19" x14ac:dyDescent="0.35">
      <c r="A47" s="1" t="s">
        <v>130</v>
      </c>
      <c r="B47">
        <f>B41/10000</f>
        <v>39.894799999999996</v>
      </c>
      <c r="C47">
        <f t="shared" ref="C47:D47" si="0">C41/10000</f>
        <v>32.641100000000002</v>
      </c>
      <c r="D47">
        <f t="shared" si="0"/>
        <v>81.883300000000006</v>
      </c>
      <c r="G47" s="8"/>
      <c r="H47" s="8"/>
      <c r="I47" s="8"/>
      <c r="J47" s="8"/>
      <c r="K47" s="8"/>
      <c r="L47" s="8"/>
      <c r="M47" s="8"/>
      <c r="N47" s="8"/>
      <c r="O47" s="8"/>
      <c r="P47" s="8"/>
      <c r="Q47" s="8"/>
      <c r="R47" s="8"/>
      <c r="S47" s="8"/>
    </row>
    <row r="48" spans="1:19" x14ac:dyDescent="0.35">
      <c r="G48" s="8"/>
      <c r="H48" s="8"/>
      <c r="I48" s="8"/>
      <c r="J48" s="8"/>
      <c r="K48" s="8"/>
      <c r="L48" s="8"/>
      <c r="M48" s="8"/>
      <c r="N48" s="8"/>
      <c r="O48" s="8"/>
      <c r="P48" s="8"/>
      <c r="Q48" s="8"/>
      <c r="R48" s="8"/>
      <c r="S48" s="8"/>
    </row>
  </sheetData>
  <sheetProtection algorithmName="SHA-512" hashValue="YTu31gSth+pcxhvO96CwPmREB6g46NTiDEo7g/bdPDHUe7i9ZYnoBbRJsbCA5kmcoOb3oR+EjM/mn1D6VnmqxA==" saltValue="YtgpNkAMqLVm63MgR/91mA==" spinCount="100000" sheet="1" objects="1" scenarios="1"/>
  <mergeCells count="3">
    <mergeCell ref="B4:D4"/>
    <mergeCell ref="B22:D22"/>
    <mergeCell ref="B33:D33"/>
  </mergeCells>
  <phoneticPr fontId="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BD34-D781-45F9-AD04-E2F98770707D}">
  <dimension ref="A1:X65"/>
  <sheetViews>
    <sheetView topLeftCell="A21" zoomScaleNormal="100" workbookViewId="0">
      <selection activeCell="C38" sqref="C38"/>
    </sheetView>
  </sheetViews>
  <sheetFormatPr defaultRowHeight="14.5" x14ac:dyDescent="0.35"/>
  <cols>
    <col min="1" max="1" width="26.81640625" customWidth="1"/>
    <col min="2" max="3" width="11.81640625" customWidth="1"/>
    <col min="4" max="4" width="10.54296875" bestFit="1" customWidth="1"/>
    <col min="8" max="8" width="9.453125" bestFit="1" customWidth="1"/>
    <col min="19" max="19" width="16.7265625" bestFit="1" customWidth="1"/>
  </cols>
  <sheetData>
    <row r="1" spans="1:24" x14ac:dyDescent="0.35">
      <c r="A1" t="s">
        <v>131</v>
      </c>
    </row>
    <row r="2" spans="1:24" x14ac:dyDescent="0.35">
      <c r="A2" t="s">
        <v>132</v>
      </c>
      <c r="H2" s="1"/>
    </row>
    <row r="3" spans="1:24" x14ac:dyDescent="0.35">
      <c r="A3" s="1" t="s">
        <v>133</v>
      </c>
    </row>
    <row r="4" spans="1:24" x14ac:dyDescent="0.35">
      <c r="A4" t="s">
        <v>134</v>
      </c>
      <c r="B4" t="s">
        <v>135</v>
      </c>
    </row>
    <row r="5" spans="1:24" x14ac:dyDescent="0.35">
      <c r="A5" t="s">
        <v>136</v>
      </c>
      <c r="B5" t="s">
        <v>137</v>
      </c>
    </row>
    <row r="6" spans="1:24" s="10" customFormat="1" ht="15" thickBot="1" x14ac:dyDescent="0.4">
      <c r="A6" s="10" t="s">
        <v>138</v>
      </c>
      <c r="B6" s="10" t="s">
        <v>139</v>
      </c>
    </row>
    <row r="7" spans="1:24" ht="17.5" thickTop="1" x14ac:dyDescent="0.4">
      <c r="A7" s="5" t="s">
        <v>8</v>
      </c>
    </row>
    <row r="8" spans="1:24" ht="17" x14ac:dyDescent="0.4">
      <c r="A8" s="5"/>
    </row>
    <row r="9" spans="1:24" x14ac:dyDescent="0.35">
      <c r="A9" s="1" t="s">
        <v>85</v>
      </c>
      <c r="B9" s="281" t="s">
        <v>8</v>
      </c>
      <c r="C9" s="281"/>
      <c r="D9" s="281"/>
      <c r="F9" s="1" t="s">
        <v>140</v>
      </c>
      <c r="K9" s="1" t="s">
        <v>141</v>
      </c>
      <c r="M9" s="1" t="s">
        <v>142</v>
      </c>
      <c r="O9" s="1" t="s">
        <v>143</v>
      </c>
      <c r="Q9" s="1" t="s">
        <v>143</v>
      </c>
      <c r="S9" s="1" t="s">
        <v>144</v>
      </c>
      <c r="U9" s="1" t="s">
        <v>145</v>
      </c>
      <c r="W9" s="1" t="s">
        <v>146</v>
      </c>
    </row>
    <row r="10" spans="1:24" x14ac:dyDescent="0.35">
      <c r="A10" s="1" t="s">
        <v>147</v>
      </c>
      <c r="B10" s="1" t="s">
        <v>148</v>
      </c>
      <c r="C10" s="1" t="s">
        <v>149</v>
      </c>
      <c r="D10" s="1" t="s">
        <v>90</v>
      </c>
      <c r="F10" t="s">
        <v>150</v>
      </c>
      <c r="H10">
        <v>0.8</v>
      </c>
      <c r="K10" t="s">
        <v>98</v>
      </c>
      <c r="L10">
        <f>-0.0010227272727219*O10^4 + 0.0214393939393247*O10^3 - 0.17662878787857*O10^2 + 0.675411255410268*O10 + 0.000216450219067355</f>
        <v>2.16450219067355E-4</v>
      </c>
      <c r="M10">
        <v>0</v>
      </c>
      <c r="N10" t="s">
        <v>97</v>
      </c>
      <c r="O10">
        <v>0</v>
      </c>
      <c r="P10" t="s">
        <v>96</v>
      </c>
      <c r="Q10">
        <v>0</v>
      </c>
      <c r="R10" t="s">
        <v>96</v>
      </c>
      <c r="S10">
        <f>MAX(S90,MIN(1,W10))</f>
        <v>0</v>
      </c>
      <c r="T10" t="s">
        <v>97</v>
      </c>
      <c r="U10">
        <f>0.8*10^(-3)*(Q10^1.8)*$H$11</f>
        <v>0</v>
      </c>
      <c r="V10" t="s">
        <v>97</v>
      </c>
      <c r="W10">
        <f>U10+(1-U10)*(1-SQRT(SQRT((1-MAX(0,MIN(Q10,6))/6))))</f>
        <v>0</v>
      </c>
      <c r="X10" t="s">
        <v>97</v>
      </c>
    </row>
    <row r="11" spans="1:24" x14ac:dyDescent="0.35">
      <c r="A11" s="1" t="s">
        <v>55</v>
      </c>
      <c r="B11" s="2">
        <v>172000</v>
      </c>
      <c r="C11" s="2">
        <f>B11*Indexering!$B$27/Indexering!$B$6</f>
        <v>326800</v>
      </c>
      <c r="D11" t="s">
        <v>151</v>
      </c>
      <c r="E11" s="1"/>
      <c r="F11" t="s">
        <v>152</v>
      </c>
      <c r="H11">
        <v>1</v>
      </c>
      <c r="I11" t="s">
        <v>153</v>
      </c>
      <c r="K11" t="s">
        <v>98</v>
      </c>
      <c r="L11">
        <f t="shared" ref="L11:L14" si="0">MIN(-0.0010227272727219*O11^4 + 0.0214393939393247*O11^3 - 0.17662878787857*O11^2 + 0.675411255410268*O11 + 0.000216450219067355,1)</f>
        <v>0.51941558441736824</v>
      </c>
      <c r="M11">
        <v>0.52</v>
      </c>
      <c r="N11" t="s">
        <v>97</v>
      </c>
      <c r="O11">
        <v>1</v>
      </c>
      <c r="P11" t="s">
        <v>96</v>
      </c>
      <c r="Q11">
        <v>0.5</v>
      </c>
      <c r="R11" t="s">
        <v>96</v>
      </c>
      <c r="S11">
        <f>MAX(0,MIN(1,W11))</f>
        <v>2.1742753508996484E-2</v>
      </c>
      <c r="T11" t="s">
        <v>97</v>
      </c>
      <c r="U11">
        <f>H10*10^(-3)*(Q11^1.8)*$H$11</f>
        <v>2.2973967099940704E-4</v>
      </c>
      <c r="V11" t="s">
        <v>97</v>
      </c>
      <c r="W11">
        <f>U11+(1-U11)*(1-SQRT(SQRT((1-MAX(0,MIN(Q11,6))/6))))</f>
        <v>2.1742753508996484E-2</v>
      </c>
      <c r="X11" t="s">
        <v>97</v>
      </c>
    </row>
    <row r="12" spans="1:24" x14ac:dyDescent="0.35">
      <c r="A12" s="1" t="s">
        <v>58</v>
      </c>
      <c r="B12" s="2">
        <v>172000</v>
      </c>
      <c r="C12" s="2">
        <f>B12*Indexering!$B$27/Indexering!$B$6</f>
        <v>326800</v>
      </c>
      <c r="D12" t="s">
        <v>151</v>
      </c>
      <c r="F12" t="s">
        <v>152</v>
      </c>
      <c r="H12">
        <v>0</v>
      </c>
      <c r="I12" t="s">
        <v>154</v>
      </c>
      <c r="K12" t="s">
        <v>98</v>
      </c>
      <c r="L12">
        <f t="shared" si="0"/>
        <v>0.79967532467637059</v>
      </c>
      <c r="M12">
        <v>0.8</v>
      </c>
      <c r="N12" t="s">
        <v>97</v>
      </c>
      <c r="O12">
        <v>2</v>
      </c>
      <c r="P12" t="s">
        <v>96</v>
      </c>
      <c r="Q12">
        <v>1</v>
      </c>
      <c r="R12" t="s">
        <v>96</v>
      </c>
      <c r="S12">
        <f t="shared" ref="S12:S22" si="1">MAX(0,MIN(1,W12))</f>
        <v>4.532156202939671E-2</v>
      </c>
      <c r="T12" t="s">
        <v>97</v>
      </c>
      <c r="U12">
        <f t="shared" ref="U12:U26" si="2">0.8*10^(-3)*(Q12^1.8)*$H$11</f>
        <v>8.0000000000000004E-4</v>
      </c>
      <c r="V12" t="s">
        <v>97</v>
      </c>
      <c r="W12">
        <f t="shared" ref="W12:W26" si="3">U12+(1-U12)*(1-SQRT(SQRT((1-MAX(0,MIN(Q12,6))/6))))</f>
        <v>4.532156202939671E-2</v>
      </c>
      <c r="X12" t="s">
        <v>97</v>
      </c>
    </row>
    <row r="13" spans="1:24" x14ac:dyDescent="0.35">
      <c r="A13" s="1" t="s">
        <v>61</v>
      </c>
      <c r="B13" s="2">
        <v>172000</v>
      </c>
      <c r="C13" s="2">
        <f>B13*Indexering!$B$27/Indexering!$B$6</f>
        <v>326800</v>
      </c>
      <c r="D13" t="s">
        <v>151</v>
      </c>
      <c r="K13" t="s">
        <v>98</v>
      </c>
      <c r="L13">
        <f t="shared" si="0"/>
        <v>0.93281385281403439</v>
      </c>
      <c r="M13">
        <v>0.93</v>
      </c>
      <c r="N13" t="s">
        <v>97</v>
      </c>
      <c r="O13">
        <v>3</v>
      </c>
      <c r="P13" t="s">
        <v>96</v>
      </c>
      <c r="Q13">
        <v>1.5</v>
      </c>
      <c r="R13" t="s">
        <v>96</v>
      </c>
      <c r="S13">
        <f t="shared" si="1"/>
        <v>7.0939753483374932E-2</v>
      </c>
      <c r="T13" t="s">
        <v>97</v>
      </c>
      <c r="U13">
        <f t="shared" si="2"/>
        <v>1.65979424066711E-3</v>
      </c>
      <c r="V13" t="s">
        <v>97</v>
      </c>
      <c r="W13">
        <f t="shared" si="3"/>
        <v>7.0939753483374932E-2</v>
      </c>
      <c r="X13" t="s">
        <v>97</v>
      </c>
    </row>
    <row r="14" spans="1:24" x14ac:dyDescent="0.35">
      <c r="A14" s="1" t="s">
        <v>65</v>
      </c>
      <c r="B14" s="2">
        <v>241000</v>
      </c>
      <c r="C14" s="2">
        <f>B14*Indexering!$B$27/Indexering!$B$6</f>
        <v>457900</v>
      </c>
      <c r="D14" t="s">
        <v>151</v>
      </c>
      <c r="K14" t="s">
        <v>98</v>
      </c>
      <c r="L14">
        <f t="shared" si="0"/>
        <v>0.98610389610299376</v>
      </c>
      <c r="M14">
        <v>0.99</v>
      </c>
      <c r="N14" t="s">
        <v>97</v>
      </c>
      <c r="O14">
        <v>4</v>
      </c>
      <c r="P14" t="s">
        <v>96</v>
      </c>
      <c r="Q14">
        <v>2</v>
      </c>
      <c r="R14" t="s">
        <v>96</v>
      </c>
      <c r="S14">
        <f t="shared" si="1"/>
        <v>9.8915216336516898E-2</v>
      </c>
      <c r="T14" t="s">
        <v>97</v>
      </c>
      <c r="U14">
        <f t="shared" si="2"/>
        <v>2.7857618025475973E-3</v>
      </c>
      <c r="V14" t="s">
        <v>97</v>
      </c>
      <c r="W14">
        <f t="shared" si="3"/>
        <v>9.8915216336516898E-2</v>
      </c>
      <c r="X14" t="s">
        <v>97</v>
      </c>
    </row>
    <row r="15" spans="1:24" x14ac:dyDescent="0.35">
      <c r="A15" s="1" t="s">
        <v>67</v>
      </c>
      <c r="B15" s="2">
        <v>402000</v>
      </c>
      <c r="C15" s="2">
        <f>B15*Indexering!$B$27/Indexering!$B$6</f>
        <v>763800</v>
      </c>
      <c r="D15" t="s">
        <v>151</v>
      </c>
      <c r="K15" t="s">
        <v>98</v>
      </c>
      <c r="L15">
        <f>MIN(-0.0010227272727219*O15^4 + 0.0214393939393247*O15^3 - 0.17662878787857*O15^2 + 0.675411255410268*O15 + 0.000216450219067355,1)</f>
        <v>1</v>
      </c>
      <c r="M15">
        <v>1</v>
      </c>
      <c r="N15" t="s">
        <v>97</v>
      </c>
      <c r="O15">
        <v>5</v>
      </c>
      <c r="P15" t="s">
        <v>96</v>
      </c>
      <c r="Q15">
        <v>2.5</v>
      </c>
      <c r="R15" t="s">
        <v>96</v>
      </c>
      <c r="S15">
        <f t="shared" si="1"/>
        <v>0.1297028549834594</v>
      </c>
      <c r="T15" t="s">
        <v>97</v>
      </c>
      <c r="U15">
        <f t="shared" si="2"/>
        <v>4.1627660370093661E-3</v>
      </c>
      <c r="V15" t="s">
        <v>97</v>
      </c>
      <c r="W15">
        <f t="shared" si="3"/>
        <v>0.1297028549834594</v>
      </c>
      <c r="X15" t="s">
        <v>97</v>
      </c>
    </row>
    <row r="16" spans="1:24" x14ac:dyDescent="0.35">
      <c r="K16" t="s">
        <v>98</v>
      </c>
      <c r="L16">
        <f>MAX(-0.0010227272727219*O16^4 + 0.0214393939393247*O16^3 - 0.17662878787857*O16^2 + 0.675411255410268*O16 + 0.000216450219067355,1)</f>
        <v>1</v>
      </c>
      <c r="M16">
        <v>1</v>
      </c>
      <c r="N16" t="s">
        <v>97</v>
      </c>
      <c r="O16">
        <v>6</v>
      </c>
      <c r="P16" t="s">
        <v>96</v>
      </c>
      <c r="Q16">
        <v>3</v>
      </c>
      <c r="R16" t="s">
        <v>96</v>
      </c>
      <c r="S16">
        <f t="shared" si="1"/>
        <v>0.16396374675823266</v>
      </c>
      <c r="T16" t="s">
        <v>97</v>
      </c>
      <c r="U16">
        <f t="shared" si="2"/>
        <v>5.7797392446736623E-3</v>
      </c>
      <c r="V16" t="s">
        <v>97</v>
      </c>
      <c r="W16">
        <f t="shared" si="3"/>
        <v>0.16396374675823266</v>
      </c>
      <c r="X16" t="s">
        <v>97</v>
      </c>
    </row>
    <row r="17" spans="1:24" x14ac:dyDescent="0.35">
      <c r="O17">
        <v>3.5</v>
      </c>
      <c r="P17" t="s">
        <v>96</v>
      </c>
      <c r="Q17">
        <v>3.5</v>
      </c>
      <c r="R17" t="s">
        <v>96</v>
      </c>
      <c r="S17">
        <f t="shared" si="1"/>
        <v>0.20270015818815351</v>
      </c>
      <c r="T17" t="s">
        <v>97</v>
      </c>
      <c r="U17">
        <f t="shared" si="2"/>
        <v>7.6280313072014765E-3</v>
      </c>
      <c r="V17" t="s">
        <v>97</v>
      </c>
      <c r="W17">
        <f t="shared" si="3"/>
        <v>0.20270015818815351</v>
      </c>
      <c r="X17" t="s">
        <v>97</v>
      </c>
    </row>
    <row r="18" spans="1:24" x14ac:dyDescent="0.35">
      <c r="O18">
        <v>4</v>
      </c>
      <c r="P18" t="s">
        <v>96</v>
      </c>
      <c r="Q18">
        <v>4</v>
      </c>
      <c r="R18" t="s">
        <v>96</v>
      </c>
      <c r="S18">
        <f t="shared" si="1"/>
        <v>0.24753516578244192</v>
      </c>
      <c r="T18" t="s">
        <v>97</v>
      </c>
      <c r="U18">
        <f t="shared" si="2"/>
        <v>9.7005860256665476E-3</v>
      </c>
      <c r="V18" t="s">
        <v>97</v>
      </c>
      <c r="W18">
        <f t="shared" si="3"/>
        <v>0.24753516578244192</v>
      </c>
      <c r="X18" t="s">
        <v>97</v>
      </c>
    </row>
    <row r="19" spans="1:24" x14ac:dyDescent="0.35">
      <c r="O19">
        <v>4.5</v>
      </c>
      <c r="P19" t="s">
        <v>96</v>
      </c>
      <c r="Q19">
        <v>4.5</v>
      </c>
      <c r="R19" t="s">
        <v>96</v>
      </c>
      <c r="S19">
        <f t="shared" si="1"/>
        <v>0.30137247025583125</v>
      </c>
      <c r="T19" t="s">
        <v>97</v>
      </c>
      <c r="U19">
        <f t="shared" si="2"/>
        <v>1.1991472388583774E-2</v>
      </c>
      <c r="V19" t="s">
        <v>97</v>
      </c>
      <c r="W19">
        <f t="shared" si="3"/>
        <v>0.30137247025583125</v>
      </c>
      <c r="X19" t="s">
        <v>97</v>
      </c>
    </row>
    <row r="20" spans="1:24" x14ac:dyDescent="0.35">
      <c r="A20" s="1"/>
      <c r="B20" s="281"/>
      <c r="C20" s="281"/>
      <c r="D20" s="281"/>
      <c r="O20">
        <v>5</v>
      </c>
      <c r="P20" t="s">
        <v>96</v>
      </c>
      <c r="Q20">
        <v>5</v>
      </c>
      <c r="R20" t="s">
        <v>96</v>
      </c>
      <c r="S20">
        <f t="shared" si="1"/>
        <v>0.37031875511782353</v>
      </c>
      <c r="T20" t="s">
        <v>97</v>
      </c>
      <c r="U20">
        <f t="shared" si="2"/>
        <v>1.4495593273553911E-2</v>
      </c>
      <c r="V20" t="s">
        <v>97</v>
      </c>
      <c r="W20">
        <f t="shared" si="3"/>
        <v>0.37031875511782353</v>
      </c>
      <c r="X20" t="s">
        <v>97</v>
      </c>
    </row>
    <row r="21" spans="1:24" x14ac:dyDescent="0.35">
      <c r="A21" s="1"/>
      <c r="B21" s="1"/>
      <c r="C21" s="1"/>
      <c r="D21" s="1"/>
      <c r="E21" s="1"/>
      <c r="O21">
        <v>5.5</v>
      </c>
      <c r="P21" t="s">
        <v>96</v>
      </c>
      <c r="Q21">
        <v>5.5</v>
      </c>
      <c r="R21" t="s">
        <v>96</v>
      </c>
      <c r="S21">
        <f t="shared" si="1"/>
        <v>0.47196089841991035</v>
      </c>
      <c r="T21" t="s">
        <v>97</v>
      </c>
      <c r="U21">
        <f t="shared" si="2"/>
        <v>1.7208492547322856E-2</v>
      </c>
      <c r="V21" t="s">
        <v>97</v>
      </c>
      <c r="W21">
        <f t="shared" si="3"/>
        <v>0.47196089841991035</v>
      </c>
      <c r="X21" t="s">
        <v>97</v>
      </c>
    </row>
    <row r="22" spans="1:24" x14ac:dyDescent="0.35">
      <c r="A22" s="1"/>
      <c r="O22">
        <v>5.6</v>
      </c>
      <c r="Q22">
        <v>5.6</v>
      </c>
      <c r="S22">
        <f t="shared" si="1"/>
        <v>0.50089970298244324</v>
      </c>
      <c r="U22">
        <f t="shared" si="2"/>
        <v>1.777577054394015E-2</v>
      </c>
      <c r="W22">
        <f t="shared" si="3"/>
        <v>0.50089970298244324</v>
      </c>
      <c r="X22" t="s">
        <v>97</v>
      </c>
    </row>
    <row r="23" spans="1:24" x14ac:dyDescent="0.35">
      <c r="A23" s="1"/>
      <c r="O23">
        <v>5.7</v>
      </c>
      <c r="Q23">
        <v>5.7</v>
      </c>
      <c r="S23">
        <f t="shared" ref="S23:S25" si="4">MAX(0,MIN(1,W23))</f>
        <v>0.53580694737740775</v>
      </c>
      <c r="U23">
        <f t="shared" si="2"/>
        <v>1.8351210936234222E-2</v>
      </c>
      <c r="W23">
        <f t="shared" si="3"/>
        <v>0.53580694737740775</v>
      </c>
      <c r="X23" t="s">
        <v>97</v>
      </c>
    </row>
    <row r="24" spans="1:24" x14ac:dyDescent="0.35">
      <c r="A24" s="1"/>
      <c r="O24">
        <v>5.8</v>
      </c>
      <c r="Q24">
        <v>5.8</v>
      </c>
      <c r="S24">
        <f t="shared" si="4"/>
        <v>0.58080358115159514</v>
      </c>
      <c r="U24">
        <f t="shared" si="2"/>
        <v>1.8934784879291587E-2</v>
      </c>
      <c r="W24">
        <f t="shared" si="3"/>
        <v>0.58080358115159514</v>
      </c>
      <c r="X24" t="s">
        <v>97</v>
      </c>
    </row>
    <row r="25" spans="1:24" x14ac:dyDescent="0.35">
      <c r="O25">
        <v>5.9</v>
      </c>
      <c r="Q25">
        <v>5.9</v>
      </c>
      <c r="S25">
        <f t="shared" si="4"/>
        <v>0.64771182689064755</v>
      </c>
      <c r="U25">
        <f t="shared" si="2"/>
        <v>1.9526464129228455E-2</v>
      </c>
      <c r="W25">
        <f t="shared" si="3"/>
        <v>0.64771182689064755</v>
      </c>
      <c r="X25" t="s">
        <v>97</v>
      </c>
    </row>
    <row r="26" spans="1:24" x14ac:dyDescent="0.35">
      <c r="O26">
        <v>6</v>
      </c>
      <c r="P26" t="s">
        <v>96</v>
      </c>
      <c r="Q26">
        <v>6</v>
      </c>
      <c r="R26" t="s">
        <v>96</v>
      </c>
      <c r="S26">
        <f>MAX(0,MIN(1,W26))</f>
        <v>1</v>
      </c>
      <c r="T26" t="s">
        <v>97</v>
      </c>
      <c r="U26">
        <f t="shared" si="2"/>
        <v>2.0126221020621487E-2</v>
      </c>
      <c r="V26" t="s">
        <v>97</v>
      </c>
      <c r="W26">
        <f t="shared" si="3"/>
        <v>1</v>
      </c>
      <c r="X26" t="s">
        <v>97</v>
      </c>
    </row>
    <row r="28" spans="1:24" s="10" customFormat="1" ht="15" thickBot="1" x14ac:dyDescent="0.4">
      <c r="A28" s="11"/>
      <c r="B28" s="11"/>
      <c r="C28" s="11"/>
      <c r="D28" s="11"/>
    </row>
    <row r="29" spans="1:24" ht="17.5" thickTop="1" x14ac:dyDescent="0.4">
      <c r="A29" s="5" t="s">
        <v>155</v>
      </c>
    </row>
    <row r="31" spans="1:24" x14ac:dyDescent="0.35">
      <c r="A31" s="1" t="s">
        <v>85</v>
      </c>
      <c r="B31" s="281"/>
      <c r="C31" s="281"/>
      <c r="D31" s="281"/>
      <c r="F31" s="1" t="s">
        <v>156</v>
      </c>
      <c r="K31" s="1" t="s">
        <v>141</v>
      </c>
      <c r="N31" s="1" t="s">
        <v>143</v>
      </c>
    </row>
    <row r="32" spans="1:24" x14ac:dyDescent="0.35">
      <c r="A32" s="1" t="s">
        <v>147</v>
      </c>
      <c r="B32" s="1" t="s">
        <v>148</v>
      </c>
      <c r="C32" s="1" t="s">
        <v>149</v>
      </c>
      <c r="D32" s="1" t="s">
        <v>90</v>
      </c>
      <c r="F32" t="s">
        <v>157</v>
      </c>
      <c r="G32" t="s">
        <v>158</v>
      </c>
      <c r="K32" t="s">
        <v>98</v>
      </c>
      <c r="L32">
        <f t="shared" ref="L32:L37" si="5">MIN(N32, 0.24*N32 +0.4, 0.07*N32+0.75, 1)</f>
        <v>0</v>
      </c>
      <c r="M32" t="s">
        <v>97</v>
      </c>
      <c r="N32">
        <v>0</v>
      </c>
      <c r="O32" t="s">
        <v>96</v>
      </c>
    </row>
    <row r="33" spans="1:15" x14ac:dyDescent="0.35">
      <c r="A33" s="1" t="s">
        <v>159</v>
      </c>
      <c r="B33" s="12">
        <v>1.5</v>
      </c>
      <c r="C33" s="12">
        <f>B33*Indexering!$B$27/Indexering!$B$6</f>
        <v>2.85</v>
      </c>
      <c r="D33" t="s">
        <v>95</v>
      </c>
      <c r="E33" s="1"/>
      <c r="F33" t="s">
        <v>98</v>
      </c>
      <c r="G33">
        <f>MIN(I33, 0.24*I33 +0.4, 0.07*I33+0.75, 1)</f>
        <v>0.15</v>
      </c>
      <c r="H33" t="s">
        <v>97</v>
      </c>
      <c r="I33">
        <v>0.15</v>
      </c>
      <c r="J33" t="s">
        <v>96</v>
      </c>
      <c r="K33" t="s">
        <v>98</v>
      </c>
      <c r="L33">
        <f t="shared" si="5"/>
        <v>0.64</v>
      </c>
      <c r="M33" t="s">
        <v>97</v>
      </c>
      <c r="N33">
        <v>1</v>
      </c>
      <c r="O33" t="s">
        <v>96</v>
      </c>
    </row>
    <row r="34" spans="1:15" x14ac:dyDescent="0.35">
      <c r="A34" s="1" t="s">
        <v>160</v>
      </c>
      <c r="B34" s="12">
        <v>1.6</v>
      </c>
      <c r="C34" s="12">
        <f>B34*Indexering!$B$27/Indexering!$B$6</f>
        <v>3.04</v>
      </c>
      <c r="D34" t="s">
        <v>95</v>
      </c>
      <c r="K34" t="s">
        <v>98</v>
      </c>
      <c r="L34">
        <f t="shared" si="5"/>
        <v>0.88</v>
      </c>
      <c r="M34" t="s">
        <v>97</v>
      </c>
      <c r="N34">
        <v>2</v>
      </c>
      <c r="O34" t="s">
        <v>96</v>
      </c>
    </row>
    <row r="35" spans="1:15" x14ac:dyDescent="0.35">
      <c r="A35" s="1" t="s">
        <v>161</v>
      </c>
      <c r="B35" s="12">
        <v>40.1</v>
      </c>
      <c r="C35" s="12">
        <f>B35*Indexering!$B$27/Indexering!$B$6</f>
        <v>76.19</v>
      </c>
      <c r="D35" t="s">
        <v>95</v>
      </c>
      <c r="K35" t="s">
        <v>98</v>
      </c>
      <c r="L35">
        <f t="shared" si="5"/>
        <v>0.96</v>
      </c>
      <c r="M35" t="s">
        <v>97</v>
      </c>
      <c r="N35">
        <v>3</v>
      </c>
      <c r="O35" t="s">
        <v>96</v>
      </c>
    </row>
    <row r="36" spans="1:15" x14ac:dyDescent="0.35">
      <c r="A36" s="1" t="s">
        <v>162</v>
      </c>
      <c r="B36" s="12">
        <v>4</v>
      </c>
      <c r="C36" s="12">
        <f>B36*Indexering!$B$27/Indexering!$B$6</f>
        <v>7.6</v>
      </c>
      <c r="D36" t="s">
        <v>95</v>
      </c>
      <c r="K36" t="s">
        <v>98</v>
      </c>
      <c r="L36">
        <f t="shared" si="5"/>
        <v>1</v>
      </c>
      <c r="M36" t="s">
        <v>97</v>
      </c>
      <c r="N36">
        <v>4</v>
      </c>
      <c r="O36" t="s">
        <v>96</v>
      </c>
    </row>
    <row r="37" spans="1:15" x14ac:dyDescent="0.35">
      <c r="A37" s="1" t="s">
        <v>163</v>
      </c>
      <c r="B37" s="12">
        <v>48.6</v>
      </c>
      <c r="C37" s="12">
        <f>B37*Indexering!$B$27/Indexering!$B$6</f>
        <v>92.340000000000018</v>
      </c>
      <c r="D37" t="s">
        <v>95</v>
      </c>
      <c r="K37" t="s">
        <v>98</v>
      </c>
      <c r="L37">
        <f t="shared" si="5"/>
        <v>1</v>
      </c>
      <c r="M37" t="s">
        <v>97</v>
      </c>
      <c r="N37">
        <v>5</v>
      </c>
      <c r="O37" t="s">
        <v>96</v>
      </c>
    </row>
    <row r="38" spans="1:15" x14ac:dyDescent="0.35">
      <c r="A38" s="1" t="s">
        <v>31</v>
      </c>
      <c r="B38" s="12">
        <v>10.9</v>
      </c>
      <c r="C38" s="12">
        <f>B38*Indexering!$B$27/Indexering!$B$6</f>
        <v>20.71</v>
      </c>
      <c r="D38" t="s">
        <v>95</v>
      </c>
    </row>
    <row r="39" spans="1:15" x14ac:dyDescent="0.35">
      <c r="A39" s="1" t="s">
        <v>82</v>
      </c>
      <c r="B39" s="12">
        <v>8.9</v>
      </c>
      <c r="C39" s="12">
        <f>B39*Indexering!$B$27/Indexering!$B$6</f>
        <v>16.91</v>
      </c>
      <c r="D39" t="s">
        <v>95</v>
      </c>
    </row>
    <row r="41" spans="1:15" s="10" customFormat="1" ht="15" thickBot="1" x14ac:dyDescent="0.4"/>
    <row r="42" spans="1:15" ht="17.5" thickTop="1" x14ac:dyDescent="0.4">
      <c r="A42" s="5" t="s">
        <v>164</v>
      </c>
    </row>
    <row r="44" spans="1:15" x14ac:dyDescent="0.35">
      <c r="A44" s="1" t="s">
        <v>85</v>
      </c>
      <c r="B44" s="1"/>
      <c r="C44" s="1"/>
      <c r="D44" s="1"/>
      <c r="F44" s="1" t="s">
        <v>165</v>
      </c>
      <c r="K44" s="1" t="s">
        <v>141</v>
      </c>
      <c r="N44" s="1" t="s">
        <v>143</v>
      </c>
    </row>
    <row r="45" spans="1:15" x14ac:dyDescent="0.35">
      <c r="A45" s="1" t="s">
        <v>147</v>
      </c>
      <c r="B45" s="1" t="s">
        <v>148</v>
      </c>
      <c r="C45" s="1" t="s">
        <v>149</v>
      </c>
      <c r="D45" s="1" t="s">
        <v>90</v>
      </c>
      <c r="F45" t="s">
        <v>157</v>
      </c>
      <c r="G45" t="s">
        <v>166</v>
      </c>
      <c r="K45" t="s">
        <v>98</v>
      </c>
      <c r="L45">
        <f>MIN(0.28*N45, 0.18*N45 + 0.1, 1)</f>
        <v>0</v>
      </c>
      <c r="M45" t="s">
        <v>97</v>
      </c>
      <c r="N45">
        <v>0</v>
      </c>
      <c r="O45" t="s">
        <v>96</v>
      </c>
    </row>
    <row r="46" spans="1:15" x14ac:dyDescent="0.35">
      <c r="A46" s="1" t="s">
        <v>167</v>
      </c>
      <c r="B46" s="12">
        <v>1450</v>
      </c>
      <c r="C46" s="12">
        <f>B46*Indexering!$B$27/Indexering!$B$6</f>
        <v>2755</v>
      </c>
      <c r="D46" t="s">
        <v>96</v>
      </c>
      <c r="E46" s="1"/>
      <c r="F46" t="s">
        <v>98</v>
      </c>
      <c r="G46">
        <f>MIN(0.28*I46, 0.18*I46 + 0.1, 1)</f>
        <v>4.2000000000000003E-2</v>
      </c>
      <c r="H46" t="s">
        <v>97</v>
      </c>
      <c r="I46">
        <v>0.15</v>
      </c>
      <c r="J46" t="s">
        <v>96</v>
      </c>
      <c r="K46" t="s">
        <v>98</v>
      </c>
      <c r="L46">
        <v>0.04</v>
      </c>
      <c r="M46" t="s">
        <v>97</v>
      </c>
      <c r="N46">
        <v>0.25</v>
      </c>
      <c r="O46" t="s">
        <v>96</v>
      </c>
    </row>
    <row r="47" spans="1:15" x14ac:dyDescent="0.35">
      <c r="A47" s="1" t="s">
        <v>168</v>
      </c>
      <c r="B47" s="12">
        <v>650</v>
      </c>
      <c r="C47" s="12">
        <f>B47*Indexering!$B$27/Indexering!$B$6</f>
        <v>1235</v>
      </c>
      <c r="D47" t="s">
        <v>96</v>
      </c>
      <c r="K47" t="s">
        <v>98</v>
      </c>
      <c r="L47">
        <v>0.57999999999999996</v>
      </c>
      <c r="M47" t="s">
        <v>97</v>
      </c>
      <c r="N47">
        <v>1</v>
      </c>
      <c r="O47" t="s">
        <v>96</v>
      </c>
    </row>
    <row r="48" spans="1:15" x14ac:dyDescent="0.35">
      <c r="A48" s="1" t="s">
        <v>76</v>
      </c>
      <c r="B48" s="12">
        <v>980</v>
      </c>
      <c r="C48" s="12">
        <f>B48*Indexering!$B$27/Indexering!$B$6</f>
        <v>1862</v>
      </c>
      <c r="D48" t="s">
        <v>96</v>
      </c>
      <c r="K48" t="s">
        <v>98</v>
      </c>
      <c r="L48">
        <v>0.8</v>
      </c>
      <c r="M48" t="s">
        <v>97</v>
      </c>
      <c r="N48">
        <v>2</v>
      </c>
      <c r="O48" t="s">
        <v>96</v>
      </c>
    </row>
    <row r="49" spans="1:15" x14ac:dyDescent="0.35">
      <c r="A49" s="1" t="s">
        <v>32</v>
      </c>
      <c r="B49" s="12">
        <v>270</v>
      </c>
      <c r="C49" s="12">
        <f>B49*Indexering!$B$27/Indexering!$B$6</f>
        <v>513</v>
      </c>
      <c r="D49" t="s">
        <v>96</v>
      </c>
      <c r="K49" t="s">
        <v>98</v>
      </c>
      <c r="L49">
        <v>0.89</v>
      </c>
      <c r="M49" t="s">
        <v>97</v>
      </c>
      <c r="N49">
        <v>3</v>
      </c>
      <c r="O49" t="s">
        <v>96</v>
      </c>
    </row>
    <row r="50" spans="1:15" x14ac:dyDescent="0.35">
      <c r="A50" s="1" t="s">
        <v>169</v>
      </c>
      <c r="B50" s="12">
        <v>25150</v>
      </c>
      <c r="C50" s="12">
        <f>B50*Indexering!$B$27/Indexering!$B$6</f>
        <v>47785</v>
      </c>
      <c r="D50" t="s">
        <v>96</v>
      </c>
      <c r="K50" t="s">
        <v>98</v>
      </c>
      <c r="L50">
        <v>0.97</v>
      </c>
      <c r="M50" t="s">
        <v>97</v>
      </c>
      <c r="N50">
        <v>4</v>
      </c>
      <c r="O50" t="s">
        <v>96</v>
      </c>
    </row>
    <row r="51" spans="1:15" x14ac:dyDescent="0.35">
      <c r="A51" s="1" t="s">
        <v>170</v>
      </c>
      <c r="B51" s="12">
        <v>86</v>
      </c>
      <c r="C51" s="12">
        <f>B51*Indexering!$B$27/Indexering!$B$6</f>
        <v>163.4</v>
      </c>
      <c r="D51" t="s">
        <v>96</v>
      </c>
      <c r="K51" t="s">
        <v>98</v>
      </c>
      <c r="L51">
        <v>1</v>
      </c>
      <c r="N51">
        <v>5</v>
      </c>
      <c r="O51" t="s">
        <v>96</v>
      </c>
    </row>
    <row r="52" spans="1:15" x14ac:dyDescent="0.35">
      <c r="A52" s="1" t="s">
        <v>171</v>
      </c>
      <c r="B52" s="12">
        <v>151</v>
      </c>
      <c r="C52" s="12">
        <f>B52*Indexering!$B$27/Indexering!$B$6</f>
        <v>286.89999999999998</v>
      </c>
      <c r="D52" t="s">
        <v>96</v>
      </c>
    </row>
    <row r="54" spans="1:15" s="10" customFormat="1" ht="15" thickBot="1" x14ac:dyDescent="0.4"/>
    <row r="55" spans="1:15" ht="17.5" thickTop="1" x14ac:dyDescent="0.4">
      <c r="A55" s="5" t="s">
        <v>172</v>
      </c>
    </row>
    <row r="57" spans="1:15" x14ac:dyDescent="0.35">
      <c r="A57" s="1" t="s">
        <v>85</v>
      </c>
      <c r="B57" s="1"/>
      <c r="C57" s="1"/>
      <c r="D57" s="1"/>
      <c r="F57" s="1" t="s">
        <v>140</v>
      </c>
      <c r="K57" s="1" t="s">
        <v>141</v>
      </c>
      <c r="N57" s="1" t="s">
        <v>143</v>
      </c>
    </row>
    <row r="58" spans="1:15" x14ac:dyDescent="0.35">
      <c r="A58" s="1" t="s">
        <v>147</v>
      </c>
      <c r="B58" s="1" t="s">
        <v>148</v>
      </c>
      <c r="C58" s="1" t="s">
        <v>149</v>
      </c>
      <c r="D58" s="1" t="s">
        <v>90</v>
      </c>
      <c r="F58" t="s">
        <v>157</v>
      </c>
      <c r="G58" t="s">
        <v>173</v>
      </c>
      <c r="K58" t="s">
        <v>98</v>
      </c>
      <c r="L58">
        <f t="shared" ref="L58" si="6">IF(N58&lt;=0.9,0.1*N58,
IF(AND(1&lt;=N58,N58&lt;=3),0.06*N58+0.04,
IF(AND(3&lt;N58,N58&lt;=5),0.39*N58-0.95,
FALSE)))</f>
        <v>0</v>
      </c>
      <c r="M58" t="s">
        <v>97</v>
      </c>
      <c r="N58">
        <v>0</v>
      </c>
      <c r="O58" t="s">
        <v>96</v>
      </c>
    </row>
    <row r="59" spans="1:15" x14ac:dyDescent="0.35">
      <c r="A59" s="1"/>
      <c r="B59" s="12">
        <v>1.5</v>
      </c>
      <c r="C59" s="12">
        <f>B59*Indexering!$B$27/Indexering!$B$6</f>
        <v>2.85</v>
      </c>
      <c r="D59" t="s">
        <v>95</v>
      </c>
      <c r="E59" s="1"/>
      <c r="K59" t="s">
        <v>98</v>
      </c>
      <c r="L59">
        <v>0.56000000000000005</v>
      </c>
      <c r="M59" t="s">
        <v>97</v>
      </c>
      <c r="N59">
        <v>1</v>
      </c>
      <c r="O59" t="s">
        <v>96</v>
      </c>
    </row>
    <row r="60" spans="1:15" x14ac:dyDescent="0.35">
      <c r="A60" s="1"/>
      <c r="B60" s="12">
        <v>1.6</v>
      </c>
      <c r="C60" s="12">
        <f>B60*Indexering!$B$27/Indexering!$B$6</f>
        <v>3.04</v>
      </c>
      <c r="D60" t="s">
        <v>95</v>
      </c>
      <c r="K60" t="s">
        <v>98</v>
      </c>
      <c r="L60">
        <v>0.84</v>
      </c>
      <c r="M60" t="s">
        <v>97</v>
      </c>
      <c r="N60">
        <v>2</v>
      </c>
      <c r="O60" t="s">
        <v>96</v>
      </c>
    </row>
    <row r="61" spans="1:15" x14ac:dyDescent="0.35">
      <c r="A61" s="1"/>
      <c r="B61" s="12">
        <v>40.1</v>
      </c>
      <c r="C61" s="12">
        <f>B61*Indexering!$B$27/Indexering!$B$6</f>
        <v>76.19</v>
      </c>
      <c r="D61" t="s">
        <v>95</v>
      </c>
      <c r="K61" t="s">
        <v>98</v>
      </c>
      <c r="L61">
        <v>1</v>
      </c>
      <c r="M61" t="s">
        <v>97</v>
      </c>
      <c r="N61">
        <v>3</v>
      </c>
      <c r="O61" t="s">
        <v>96</v>
      </c>
    </row>
    <row r="62" spans="1:15" x14ac:dyDescent="0.35">
      <c r="A62" s="1"/>
      <c r="B62" s="12">
        <v>4</v>
      </c>
      <c r="C62" s="12">
        <f>B62*Indexering!$B$27/Indexering!$B$6</f>
        <v>7.6</v>
      </c>
      <c r="D62" t="s">
        <v>95</v>
      </c>
      <c r="K62" t="s">
        <v>98</v>
      </c>
      <c r="L62">
        <v>1</v>
      </c>
      <c r="M62" t="s">
        <v>97</v>
      </c>
      <c r="N62">
        <v>4</v>
      </c>
      <c r="O62" t="s">
        <v>96</v>
      </c>
    </row>
    <row r="63" spans="1:15" x14ac:dyDescent="0.35">
      <c r="A63" s="1"/>
      <c r="B63" s="12">
        <v>48.6</v>
      </c>
      <c r="C63" s="12">
        <f>B63*Indexering!$B$27/Indexering!$B$6</f>
        <v>92.340000000000018</v>
      </c>
      <c r="D63" t="s">
        <v>95</v>
      </c>
      <c r="K63" t="s">
        <v>98</v>
      </c>
      <c r="L63">
        <f t="shared" ref="L63" si="7">IF(N63&lt;=0.9,0.1*N63,
IF(AND(1&lt;=N63,N63&lt;=3),0.06*N63+0.04,
IF(AND(3&lt;N63,N63&lt;=5),0.39*N63-0.95,
FALSE)))</f>
        <v>1.0000000000000002</v>
      </c>
      <c r="M63" t="s">
        <v>97</v>
      </c>
      <c r="N63">
        <v>5</v>
      </c>
      <c r="O63" t="s">
        <v>96</v>
      </c>
    </row>
    <row r="64" spans="1:15" x14ac:dyDescent="0.35">
      <c r="A64" s="1"/>
      <c r="B64" s="12">
        <v>10.9</v>
      </c>
      <c r="C64" s="12">
        <f>B64*Indexering!$B$27/Indexering!$B$6</f>
        <v>20.71</v>
      </c>
      <c r="D64" t="s">
        <v>95</v>
      </c>
    </row>
    <row r="65" spans="1:4" x14ac:dyDescent="0.35">
      <c r="A65" s="1"/>
      <c r="B65" s="12">
        <v>8.9</v>
      </c>
      <c r="C65" s="12">
        <f>B65*Indexering!$B$27/Indexering!$B$6</f>
        <v>16.91</v>
      </c>
      <c r="D65" t="s">
        <v>95</v>
      </c>
    </row>
  </sheetData>
  <sheetProtection algorithmName="SHA-512" hashValue="NSYyz8n4FOdxySISQ7cXSlvcVTJOeqTtmyy3A0NpAGlo/PQQUvsQK+oAoAOIi2xJmlQMUxeYTLcHr8ZDCiVefQ==" saltValue="C06OigllLG5gVv8ixon1/g==" spinCount="100000" sheet="1" objects="1" scenarios="1"/>
  <mergeCells count="3">
    <mergeCell ref="B20:D20"/>
    <mergeCell ref="B9:D9"/>
    <mergeCell ref="B31:D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EE6BA-F296-4029-B5DA-42C84E34E434}">
  <dimension ref="A1:U99"/>
  <sheetViews>
    <sheetView topLeftCell="A37" zoomScaleNormal="100" workbookViewId="0">
      <selection activeCell="B52" sqref="B52:D52"/>
    </sheetView>
  </sheetViews>
  <sheetFormatPr defaultRowHeight="14.5" x14ac:dyDescent="0.35"/>
  <cols>
    <col min="1" max="1" width="14" customWidth="1"/>
    <col min="2" max="2" width="16" customWidth="1"/>
    <col min="3" max="5" width="12" bestFit="1" customWidth="1"/>
  </cols>
  <sheetData>
    <row r="1" spans="1:13" x14ac:dyDescent="0.35">
      <c r="B1" t="s">
        <v>83</v>
      </c>
    </row>
    <row r="3" spans="1:13" x14ac:dyDescent="0.35">
      <c r="A3" s="1" t="s">
        <v>84</v>
      </c>
      <c r="B3" s="1"/>
      <c r="C3" s="1"/>
      <c r="D3" s="1"/>
    </row>
    <row r="4" spans="1:13" x14ac:dyDescent="0.35">
      <c r="A4" s="1" t="s">
        <v>85</v>
      </c>
      <c r="B4" s="7" t="s">
        <v>8</v>
      </c>
      <c r="C4" s="7"/>
      <c r="D4" s="7"/>
    </row>
    <row r="5" spans="1:13" s="64" customFormat="1" x14ac:dyDescent="0.35">
      <c r="A5" s="65" t="s">
        <v>86</v>
      </c>
      <c r="B5" s="65" t="s">
        <v>87</v>
      </c>
      <c r="C5" s="65" t="s">
        <v>88</v>
      </c>
      <c r="D5" s="65" t="s">
        <v>89</v>
      </c>
      <c r="E5" s="65" t="s">
        <v>90</v>
      </c>
      <c r="H5" s="65" t="s">
        <v>91</v>
      </c>
      <c r="J5" s="65" t="s">
        <v>92</v>
      </c>
      <c r="M5" s="65" t="s">
        <v>93</v>
      </c>
    </row>
    <row r="6" spans="1:13" x14ac:dyDescent="0.35">
      <c r="A6" s="62" t="s">
        <v>94</v>
      </c>
      <c r="B6" s="63">
        <v>250</v>
      </c>
      <c r="C6" s="63">
        <v>150</v>
      </c>
      <c r="D6" s="63">
        <v>350</v>
      </c>
      <c r="E6" s="6" t="s">
        <v>95</v>
      </c>
      <c r="H6" s="8">
        <v>-0.01</v>
      </c>
      <c r="I6" s="8" t="s">
        <v>96</v>
      </c>
      <c r="J6">
        <v>0</v>
      </c>
      <c r="K6" t="s">
        <v>97</v>
      </c>
      <c r="L6" t="s">
        <v>98</v>
      </c>
      <c r="M6" t="s">
        <v>99</v>
      </c>
    </row>
    <row r="7" spans="1:13" x14ac:dyDescent="0.35">
      <c r="A7" s="62" t="s">
        <v>100</v>
      </c>
      <c r="B7" s="63">
        <v>250</v>
      </c>
      <c r="C7" s="63">
        <v>150</v>
      </c>
      <c r="D7" s="63">
        <v>350</v>
      </c>
      <c r="E7" s="6" t="s">
        <v>95</v>
      </c>
      <c r="H7" s="8">
        <v>0.01</v>
      </c>
      <c r="I7" s="8" t="s">
        <v>96</v>
      </c>
      <c r="J7">
        <v>0.1</v>
      </c>
      <c r="K7" t="s">
        <v>97</v>
      </c>
      <c r="L7" t="s">
        <v>98</v>
      </c>
      <c r="M7" t="s">
        <v>101</v>
      </c>
    </row>
    <row r="8" spans="1:13" x14ac:dyDescent="0.35">
      <c r="A8" s="62" t="s">
        <v>102</v>
      </c>
      <c r="B8" s="63">
        <v>250</v>
      </c>
      <c r="C8" s="63">
        <v>150</v>
      </c>
      <c r="D8" s="63">
        <v>350</v>
      </c>
      <c r="E8" s="6" t="s">
        <v>95</v>
      </c>
      <c r="H8" s="8">
        <v>0.05</v>
      </c>
      <c r="I8" s="8" t="s">
        <v>96</v>
      </c>
      <c r="J8">
        <v>0.5</v>
      </c>
      <c r="K8" t="s">
        <v>97</v>
      </c>
      <c r="L8" t="s">
        <v>98</v>
      </c>
      <c r="M8" t="s">
        <v>103</v>
      </c>
    </row>
    <row r="9" spans="1:13" x14ac:dyDescent="0.35">
      <c r="A9" s="62" t="s">
        <v>104</v>
      </c>
      <c r="B9" s="63">
        <v>250</v>
      </c>
      <c r="C9" s="63">
        <v>150</v>
      </c>
      <c r="D9" s="63">
        <v>350</v>
      </c>
      <c r="E9" s="6" t="s">
        <v>95</v>
      </c>
      <c r="H9" s="8">
        <v>0.15</v>
      </c>
      <c r="I9" s="8" t="s">
        <v>96</v>
      </c>
      <c r="J9">
        <v>1</v>
      </c>
      <c r="K9" t="s">
        <v>97</v>
      </c>
      <c r="L9" t="s">
        <v>98</v>
      </c>
      <c r="M9">
        <v>1</v>
      </c>
    </row>
    <row r="10" spans="1:13" x14ac:dyDescent="0.35">
      <c r="A10" s="62" t="s">
        <v>105</v>
      </c>
      <c r="B10" s="63">
        <v>250</v>
      </c>
      <c r="C10" s="63">
        <v>150</v>
      </c>
      <c r="D10" s="63">
        <v>350</v>
      </c>
      <c r="E10" s="6" t="s">
        <v>95</v>
      </c>
    </row>
    <row r="11" spans="1:13" x14ac:dyDescent="0.35">
      <c r="A11" s="62" t="s">
        <v>106</v>
      </c>
      <c r="B11" s="63">
        <v>250</v>
      </c>
      <c r="C11" s="63">
        <v>150</v>
      </c>
      <c r="D11" s="63">
        <v>350</v>
      </c>
      <c r="E11" s="6" t="s">
        <v>95</v>
      </c>
    </row>
    <row r="12" spans="1:13" x14ac:dyDescent="0.35">
      <c r="A12" s="62" t="s">
        <v>107</v>
      </c>
      <c r="B12" s="63">
        <v>250</v>
      </c>
      <c r="C12" s="63">
        <v>150</v>
      </c>
      <c r="D12" s="63">
        <v>350</v>
      </c>
      <c r="E12" s="6" t="s">
        <v>95</v>
      </c>
    </row>
    <row r="13" spans="1:13" x14ac:dyDescent="0.35">
      <c r="A13" s="62" t="s">
        <v>108</v>
      </c>
      <c r="B13" s="63">
        <v>250</v>
      </c>
      <c r="C13" s="63">
        <v>150</v>
      </c>
      <c r="D13" s="63">
        <v>350</v>
      </c>
      <c r="E13" s="6" t="s">
        <v>95</v>
      </c>
      <c r="J13" t="s">
        <v>109</v>
      </c>
    </row>
    <row r="14" spans="1:13" x14ac:dyDescent="0.35">
      <c r="A14" s="62" t="s">
        <v>110</v>
      </c>
      <c r="B14" s="63">
        <v>50</v>
      </c>
      <c r="C14" s="63">
        <v>25</v>
      </c>
      <c r="D14" s="63">
        <v>75</v>
      </c>
      <c r="E14" s="6" t="s">
        <v>95</v>
      </c>
    </row>
    <row r="15" spans="1:13" s="64" customFormat="1" x14ac:dyDescent="0.35">
      <c r="A15" s="67" t="s">
        <v>111</v>
      </c>
      <c r="B15" s="68">
        <v>50</v>
      </c>
      <c r="C15" s="68">
        <v>25</v>
      </c>
      <c r="D15" s="68">
        <v>75</v>
      </c>
      <c r="E15" s="66" t="s">
        <v>95</v>
      </c>
    </row>
    <row r="16" spans="1:13" x14ac:dyDescent="0.35">
      <c r="A16" s="59" t="s">
        <v>112</v>
      </c>
      <c r="B16" s="60">
        <v>700</v>
      </c>
      <c r="C16" s="60">
        <v>700</v>
      </c>
      <c r="D16" s="60">
        <v>700</v>
      </c>
      <c r="E16" s="61" t="s">
        <v>113</v>
      </c>
    </row>
    <row r="17" spans="1:20" x14ac:dyDescent="0.35">
      <c r="A17" s="59" t="s">
        <v>114</v>
      </c>
      <c r="B17" s="60">
        <v>700</v>
      </c>
      <c r="C17" s="60">
        <v>700</v>
      </c>
      <c r="D17" s="60">
        <v>700</v>
      </c>
      <c r="E17" s="61" t="s">
        <v>113</v>
      </c>
    </row>
    <row r="18" spans="1:20" s="64" customFormat="1" x14ac:dyDescent="0.35">
      <c r="A18" s="70" t="s">
        <v>115</v>
      </c>
      <c r="B18" s="71">
        <v>700</v>
      </c>
      <c r="C18" s="71">
        <v>700</v>
      </c>
      <c r="D18" s="71">
        <v>700</v>
      </c>
      <c r="E18" s="69" t="s">
        <v>113</v>
      </c>
    </row>
    <row r="19" spans="1:20" x14ac:dyDescent="0.35">
      <c r="A19" s="56" t="s">
        <v>355</v>
      </c>
      <c r="B19" s="57">
        <v>1008</v>
      </c>
      <c r="C19" s="57">
        <v>951</v>
      </c>
      <c r="D19" s="57">
        <v>1108</v>
      </c>
      <c r="E19" s="58" t="s">
        <v>113</v>
      </c>
    </row>
    <row r="20" spans="1:20" x14ac:dyDescent="0.35">
      <c r="A20" s="56" t="s">
        <v>356</v>
      </c>
      <c r="B20" s="57">
        <v>1923</v>
      </c>
      <c r="C20" s="57">
        <v>1575</v>
      </c>
      <c r="D20" s="57">
        <v>3071</v>
      </c>
      <c r="E20" s="58" t="s">
        <v>113</v>
      </c>
    </row>
    <row r="21" spans="1:20" x14ac:dyDescent="0.35">
      <c r="A21" s="56" t="s">
        <v>357</v>
      </c>
      <c r="B21" s="57">
        <v>6654</v>
      </c>
      <c r="C21" s="57">
        <v>2014</v>
      </c>
      <c r="D21" s="57">
        <v>14189</v>
      </c>
      <c r="E21" s="58" t="s">
        <v>113</v>
      </c>
    </row>
    <row r="22" spans="1:20" x14ac:dyDescent="0.35">
      <c r="A22" s="56" t="s">
        <v>358</v>
      </c>
      <c r="B22" s="57">
        <v>4120</v>
      </c>
      <c r="C22" s="57">
        <v>3387</v>
      </c>
      <c r="D22" s="57">
        <v>4702</v>
      </c>
      <c r="E22" s="58" t="s">
        <v>113</v>
      </c>
    </row>
    <row r="23" spans="1:20" x14ac:dyDescent="0.35">
      <c r="A23" s="56" t="s">
        <v>359</v>
      </c>
      <c r="B23" s="57">
        <v>931</v>
      </c>
      <c r="C23" s="57">
        <v>1557</v>
      </c>
      <c r="D23" s="57">
        <v>2410</v>
      </c>
      <c r="E23" s="58" t="s">
        <v>113</v>
      </c>
    </row>
    <row r="24" spans="1:20" x14ac:dyDescent="0.35">
      <c r="A24" s="56" t="s">
        <v>360</v>
      </c>
      <c r="B24" s="57">
        <v>1633</v>
      </c>
      <c r="C24" s="57">
        <v>13367</v>
      </c>
      <c r="D24" s="57">
        <v>17459</v>
      </c>
      <c r="E24" s="58" t="s">
        <v>113</v>
      </c>
    </row>
    <row r="25" spans="1:20" x14ac:dyDescent="0.35">
      <c r="A25" s="56" t="s">
        <v>361</v>
      </c>
      <c r="B25" s="57">
        <v>398948</v>
      </c>
      <c r="C25" s="57">
        <v>326411</v>
      </c>
      <c r="D25" s="57">
        <v>818833</v>
      </c>
      <c r="E25" s="58" t="s">
        <v>113</v>
      </c>
    </row>
    <row r="26" spans="1:20" x14ac:dyDescent="0.35">
      <c r="A26" s="56" t="s">
        <v>362</v>
      </c>
      <c r="B26" s="57">
        <v>17493</v>
      </c>
      <c r="C26" s="57">
        <v>16526</v>
      </c>
      <c r="D26" s="57">
        <v>21020</v>
      </c>
      <c r="E26" s="58" t="s">
        <v>113</v>
      </c>
    </row>
    <row r="27" spans="1:20" x14ac:dyDescent="0.35">
      <c r="A27" s="56" t="s">
        <v>363</v>
      </c>
      <c r="B27" s="57">
        <v>25653</v>
      </c>
      <c r="C27" s="57">
        <v>22577</v>
      </c>
      <c r="D27" s="57">
        <v>29349</v>
      </c>
      <c r="E27" s="58" t="s">
        <v>113</v>
      </c>
    </row>
    <row r="28" spans="1:20" x14ac:dyDescent="0.35">
      <c r="A28" s="56" t="s">
        <v>364</v>
      </c>
      <c r="B28" s="57">
        <v>54679</v>
      </c>
      <c r="C28" s="57">
        <v>50190</v>
      </c>
      <c r="D28" s="57">
        <v>59855</v>
      </c>
      <c r="E28" s="58" t="s">
        <v>113</v>
      </c>
      <c r="H28" s="1" t="s">
        <v>117</v>
      </c>
      <c r="M28" s="1" t="s">
        <v>118</v>
      </c>
      <c r="S28" s="1" t="s">
        <v>119</v>
      </c>
    </row>
    <row r="29" spans="1:20" x14ac:dyDescent="0.35">
      <c r="A29" s="56" t="s">
        <v>365</v>
      </c>
      <c r="B29" s="57">
        <v>17493</v>
      </c>
      <c r="C29" s="57">
        <v>16526</v>
      </c>
      <c r="D29" s="57">
        <v>21020</v>
      </c>
      <c r="E29" s="58" t="s">
        <v>113</v>
      </c>
      <c r="L29" s="8"/>
      <c r="M29" t="s">
        <v>121</v>
      </c>
      <c r="P29" t="s">
        <v>122</v>
      </c>
      <c r="Q29" s="8"/>
      <c r="R29" s="8"/>
      <c r="S29" s="8"/>
      <c r="T29" s="8"/>
    </row>
    <row r="30" spans="1:20" x14ac:dyDescent="0.35">
      <c r="H30" s="8">
        <v>0</v>
      </c>
      <c r="I30" s="8">
        <v>-0.01</v>
      </c>
      <c r="J30" s="8" t="s">
        <v>96</v>
      </c>
      <c r="L30" s="8"/>
      <c r="M30" s="8">
        <v>0</v>
      </c>
      <c r="N30" s="13">
        <v>0.5</v>
      </c>
      <c r="O30" s="8" t="s">
        <v>124</v>
      </c>
      <c r="P30" s="8">
        <v>0</v>
      </c>
      <c r="Q30" s="13">
        <v>0.5</v>
      </c>
      <c r="R30" s="8" t="s">
        <v>124</v>
      </c>
      <c r="S30" s="8"/>
      <c r="T30" s="8"/>
    </row>
    <row r="31" spans="1:20" x14ac:dyDescent="0.35">
      <c r="H31" s="8">
        <v>0.01</v>
      </c>
      <c r="I31" s="8">
        <v>0.01</v>
      </c>
      <c r="J31" s="8" t="s">
        <v>96</v>
      </c>
      <c r="K31" s="8"/>
      <c r="L31" s="8"/>
      <c r="M31" s="8">
        <v>0.2</v>
      </c>
      <c r="N31" s="13">
        <v>1</v>
      </c>
      <c r="O31" s="8" t="s">
        <v>124</v>
      </c>
      <c r="P31" s="8">
        <v>0.2</v>
      </c>
      <c r="Q31" s="13">
        <v>1</v>
      </c>
      <c r="R31" s="8" t="s">
        <v>124</v>
      </c>
      <c r="S31" s="8"/>
      <c r="T31" s="8"/>
    </row>
    <row r="32" spans="1:20" x14ac:dyDescent="0.35">
      <c r="H32" s="8"/>
      <c r="I32" s="8"/>
      <c r="J32" s="8"/>
      <c r="K32" s="8"/>
      <c r="L32" s="8"/>
      <c r="M32" s="8">
        <v>1</v>
      </c>
      <c r="N32" s="13">
        <v>3</v>
      </c>
      <c r="O32" s="8" t="s">
        <v>124</v>
      </c>
      <c r="P32" s="8">
        <v>0.4</v>
      </c>
      <c r="Q32" s="13">
        <v>3</v>
      </c>
      <c r="R32" s="8" t="s">
        <v>124</v>
      </c>
      <c r="S32" s="8"/>
      <c r="T32" s="8"/>
    </row>
    <row r="33" spans="1:21" x14ac:dyDescent="0.35">
      <c r="B33" s="1"/>
      <c r="C33" s="281"/>
      <c r="D33" s="281"/>
      <c r="E33" s="281"/>
      <c r="H33" s="8"/>
      <c r="I33" s="8"/>
      <c r="J33" s="8"/>
      <c r="K33" s="8"/>
      <c r="L33" s="8"/>
      <c r="M33" s="8"/>
      <c r="N33" s="13"/>
      <c r="O33" s="8"/>
      <c r="P33" s="8">
        <f>0.0352941*Q33+0.294118</f>
        <v>0.50588260000000007</v>
      </c>
      <c r="Q33" s="8">
        <v>6</v>
      </c>
      <c r="R33" s="8" t="s">
        <v>124</v>
      </c>
      <c r="S33" s="8"/>
      <c r="T33" s="8"/>
    </row>
    <row r="34" spans="1:21" x14ac:dyDescent="0.35">
      <c r="B34" s="1"/>
      <c r="C34" s="1"/>
      <c r="D34" s="1"/>
      <c r="E34" s="1"/>
      <c r="F34" s="1"/>
    </row>
    <row r="40" spans="1:21" ht="17" x14ac:dyDescent="0.4">
      <c r="A40" s="5"/>
    </row>
    <row r="41" spans="1:21" x14ac:dyDescent="0.35">
      <c r="A41" s="1" t="s">
        <v>85</v>
      </c>
      <c r="B41" s="281" t="s">
        <v>8</v>
      </c>
      <c r="C41" s="281"/>
      <c r="D41" s="281"/>
      <c r="F41" s="1" t="s">
        <v>140</v>
      </c>
      <c r="K41" s="1" t="s">
        <v>141</v>
      </c>
      <c r="M41" s="1" t="s">
        <v>142</v>
      </c>
      <c r="O41" s="1" t="s">
        <v>143</v>
      </c>
      <c r="Q41" s="1" t="s">
        <v>143</v>
      </c>
      <c r="S41" s="1" t="s">
        <v>144</v>
      </c>
      <c r="U41" s="1" t="s">
        <v>145</v>
      </c>
    </row>
    <row r="42" spans="1:21" x14ac:dyDescent="0.35">
      <c r="A42" s="1" t="s">
        <v>147</v>
      </c>
      <c r="B42" s="1" t="s">
        <v>149</v>
      </c>
      <c r="C42" s="1" t="s">
        <v>90</v>
      </c>
      <c r="D42" s="1" t="s">
        <v>148</v>
      </c>
      <c r="F42" t="s">
        <v>150</v>
      </c>
      <c r="H42">
        <v>0.8</v>
      </c>
      <c r="K42" t="s">
        <v>98</v>
      </c>
      <c r="L42">
        <f>-0.0010227272727219*O42^4 + 0.0214393939393247*O42^3 - 0.17662878787857*O42^2 + 0.675411255410268*O42 + 0.000216450219067355</f>
        <v>2.16450219067355E-4</v>
      </c>
      <c r="M42">
        <v>0</v>
      </c>
      <c r="N42" t="s">
        <v>97</v>
      </c>
      <c r="O42">
        <v>0</v>
      </c>
      <c r="P42" t="s">
        <v>96</v>
      </c>
      <c r="Q42">
        <v>0</v>
      </c>
      <c r="R42" t="s">
        <v>96</v>
      </c>
      <c r="S42">
        <f>MAX(S122,MIN(1,W42))</f>
        <v>1</v>
      </c>
      <c r="T42" t="s">
        <v>97</v>
      </c>
      <c r="U42">
        <f>0.8*10^(-3)*(Q42^1.8)*$H$11</f>
        <v>0</v>
      </c>
    </row>
    <row r="43" spans="1:21" x14ac:dyDescent="0.35">
      <c r="A43" s="76" t="s">
        <v>344</v>
      </c>
      <c r="B43" s="2">
        <f>D43*Indexering!$B$27/Indexering!$B$6</f>
        <v>326800</v>
      </c>
      <c r="C43" t="s">
        <v>151</v>
      </c>
      <c r="D43" s="2">
        <v>172000</v>
      </c>
      <c r="F43" t="s">
        <v>152</v>
      </c>
      <c r="H43">
        <v>1</v>
      </c>
      <c r="I43" t="s">
        <v>153</v>
      </c>
      <c r="K43" t="s">
        <v>98</v>
      </c>
      <c r="L43">
        <f t="shared" ref="L43:L46" si="0">MIN(-0.0010227272727219*O43^4 + 0.0214393939393247*O43^3 - 0.17662878787857*O43^2 + 0.675411255410268*O43 + 0.000216450219067355,1)</f>
        <v>0.51941558441736824</v>
      </c>
      <c r="M43">
        <v>0.52</v>
      </c>
      <c r="N43" t="s">
        <v>97</v>
      </c>
      <c r="O43">
        <v>1</v>
      </c>
      <c r="P43" t="s">
        <v>96</v>
      </c>
      <c r="Q43">
        <v>0.5</v>
      </c>
      <c r="R43" t="s">
        <v>96</v>
      </c>
      <c r="S43">
        <f>MAX(0,MIN(1,W43))</f>
        <v>1</v>
      </c>
      <c r="T43" t="s">
        <v>97</v>
      </c>
      <c r="U43">
        <f>H42*10^(-3)*(Q43^1.8)*$H$11</f>
        <v>0</v>
      </c>
    </row>
    <row r="44" spans="1:21" x14ac:dyDescent="0.35">
      <c r="A44" s="76" t="s">
        <v>345</v>
      </c>
      <c r="B44" s="2">
        <f>D44*Indexering!$B$27/Indexering!$B$6</f>
        <v>326800</v>
      </c>
      <c r="C44" t="s">
        <v>151</v>
      </c>
      <c r="D44" s="2">
        <v>172000</v>
      </c>
      <c r="F44" t="s">
        <v>152</v>
      </c>
      <c r="H44">
        <v>0</v>
      </c>
      <c r="I44" t="s">
        <v>154</v>
      </c>
      <c r="K44" t="s">
        <v>98</v>
      </c>
      <c r="L44">
        <f t="shared" si="0"/>
        <v>0.79967532467637059</v>
      </c>
      <c r="M44">
        <v>0.8</v>
      </c>
      <c r="N44" t="s">
        <v>97</v>
      </c>
      <c r="O44">
        <v>2</v>
      </c>
      <c r="P44" t="s">
        <v>96</v>
      </c>
      <c r="Q44">
        <v>1</v>
      </c>
      <c r="R44" t="s">
        <v>96</v>
      </c>
      <c r="S44">
        <f t="shared" ref="S44:S57" si="1">MAX(0,MIN(1,W44))</f>
        <v>1</v>
      </c>
      <c r="T44" t="s">
        <v>97</v>
      </c>
      <c r="U44">
        <f t="shared" ref="U44:U58" si="2">0.8*10^(-3)*(Q44^1.8)*$H$11</f>
        <v>0</v>
      </c>
    </row>
    <row r="45" spans="1:21" x14ac:dyDescent="0.35">
      <c r="A45" s="76" t="s">
        <v>346</v>
      </c>
      <c r="B45" s="2">
        <f>D45*Indexering!$B$27/Indexering!$B$6</f>
        <v>326800</v>
      </c>
      <c r="C45" t="s">
        <v>151</v>
      </c>
      <c r="D45" s="2">
        <v>172000</v>
      </c>
      <c r="K45" t="s">
        <v>98</v>
      </c>
      <c r="L45">
        <f t="shared" si="0"/>
        <v>0.93281385281403439</v>
      </c>
      <c r="M45">
        <v>0.93</v>
      </c>
      <c r="N45" t="s">
        <v>97</v>
      </c>
      <c r="O45">
        <v>3</v>
      </c>
      <c r="P45" t="s">
        <v>96</v>
      </c>
      <c r="Q45">
        <v>1.5</v>
      </c>
      <c r="R45" t="s">
        <v>96</v>
      </c>
      <c r="S45">
        <f t="shared" si="1"/>
        <v>1</v>
      </c>
      <c r="T45" t="s">
        <v>97</v>
      </c>
      <c r="U45">
        <f t="shared" si="2"/>
        <v>0</v>
      </c>
    </row>
    <row r="46" spans="1:21" x14ac:dyDescent="0.35">
      <c r="A46" s="76" t="s">
        <v>347</v>
      </c>
      <c r="B46" s="2">
        <f>D46*Indexering!$B$27/Indexering!$B$6</f>
        <v>457900</v>
      </c>
      <c r="C46" t="s">
        <v>151</v>
      </c>
      <c r="D46" s="2">
        <v>241000</v>
      </c>
      <c r="K46" t="s">
        <v>98</v>
      </c>
      <c r="L46">
        <f t="shared" si="0"/>
        <v>0.98610389610299376</v>
      </c>
      <c r="M46">
        <v>0.99</v>
      </c>
      <c r="N46" t="s">
        <v>97</v>
      </c>
      <c r="O46">
        <v>4</v>
      </c>
      <c r="P46" t="s">
        <v>96</v>
      </c>
      <c r="Q46">
        <v>2</v>
      </c>
      <c r="R46" t="s">
        <v>96</v>
      </c>
      <c r="S46">
        <f t="shared" si="1"/>
        <v>1</v>
      </c>
      <c r="T46" t="s">
        <v>97</v>
      </c>
      <c r="U46">
        <f t="shared" si="2"/>
        <v>0</v>
      </c>
    </row>
    <row r="47" spans="1:21" x14ac:dyDescent="0.35">
      <c r="A47" s="76" t="s">
        <v>348</v>
      </c>
      <c r="B47" s="2">
        <f>D47*Indexering!$B$27/Indexering!$B$6</f>
        <v>763800</v>
      </c>
      <c r="C47" t="s">
        <v>151</v>
      </c>
      <c r="D47" s="2">
        <v>402000</v>
      </c>
      <c r="K47" t="s">
        <v>98</v>
      </c>
      <c r="L47">
        <f>MIN(-0.0010227272727219*O47^4 + 0.0214393939393247*O47^3 - 0.17662878787857*O47^2 + 0.675411255410268*O47 + 0.000216450219067355,1)</f>
        <v>1</v>
      </c>
      <c r="M47">
        <v>1</v>
      </c>
      <c r="N47" t="s">
        <v>97</v>
      </c>
      <c r="O47">
        <v>5</v>
      </c>
      <c r="P47" t="s">
        <v>96</v>
      </c>
      <c r="Q47">
        <v>2.5</v>
      </c>
      <c r="R47" t="s">
        <v>96</v>
      </c>
      <c r="S47">
        <f t="shared" si="1"/>
        <v>1</v>
      </c>
      <c r="T47" t="s">
        <v>97</v>
      </c>
      <c r="U47">
        <f t="shared" si="2"/>
        <v>0</v>
      </c>
    </row>
    <row r="48" spans="1:21" x14ac:dyDescent="0.35">
      <c r="K48" t="s">
        <v>98</v>
      </c>
      <c r="L48">
        <f>MAX(-0.0010227272727219*O48^4 + 0.0214393939393247*O48^3 - 0.17662878787857*O48^2 + 0.675411255410268*O48 + 0.000216450219067355,1)</f>
        <v>1</v>
      </c>
      <c r="M48">
        <v>1</v>
      </c>
      <c r="N48" t="s">
        <v>97</v>
      </c>
      <c r="O48">
        <v>6</v>
      </c>
      <c r="P48" t="s">
        <v>96</v>
      </c>
      <c r="Q48">
        <v>3</v>
      </c>
      <c r="R48" t="s">
        <v>96</v>
      </c>
      <c r="S48">
        <f t="shared" si="1"/>
        <v>1</v>
      </c>
      <c r="T48" t="s">
        <v>97</v>
      </c>
      <c r="U48">
        <f t="shared" si="2"/>
        <v>0</v>
      </c>
    </row>
    <row r="49" spans="1:21" x14ac:dyDescent="0.35">
      <c r="O49">
        <v>3.5</v>
      </c>
      <c r="P49" t="s">
        <v>96</v>
      </c>
      <c r="Q49">
        <v>3.5</v>
      </c>
      <c r="R49" t="s">
        <v>96</v>
      </c>
      <c r="S49">
        <f t="shared" si="1"/>
        <v>1</v>
      </c>
      <c r="T49" t="s">
        <v>97</v>
      </c>
      <c r="U49">
        <f t="shared" si="2"/>
        <v>0</v>
      </c>
    </row>
    <row r="50" spans="1:21" x14ac:dyDescent="0.35">
      <c r="O50">
        <v>4</v>
      </c>
      <c r="P50" t="s">
        <v>96</v>
      </c>
      <c r="Q50">
        <v>4</v>
      </c>
      <c r="R50" t="s">
        <v>96</v>
      </c>
      <c r="S50">
        <f t="shared" si="1"/>
        <v>1</v>
      </c>
      <c r="T50" t="s">
        <v>97</v>
      </c>
      <c r="U50">
        <f t="shared" si="2"/>
        <v>0</v>
      </c>
    </row>
    <row r="51" spans="1:21" x14ac:dyDescent="0.35">
      <c r="O51">
        <v>4.5</v>
      </c>
      <c r="P51" t="s">
        <v>96</v>
      </c>
      <c r="Q51">
        <v>4.5</v>
      </c>
      <c r="R51" t="s">
        <v>96</v>
      </c>
      <c r="S51">
        <f t="shared" si="1"/>
        <v>1</v>
      </c>
      <c r="T51" t="s">
        <v>97</v>
      </c>
      <c r="U51">
        <f t="shared" si="2"/>
        <v>0</v>
      </c>
    </row>
    <row r="52" spans="1:21" x14ac:dyDescent="0.35">
      <c r="A52" s="1"/>
      <c r="B52" s="281"/>
      <c r="C52" s="281"/>
      <c r="D52" s="281"/>
      <c r="O52">
        <v>5</v>
      </c>
      <c r="P52" t="s">
        <v>96</v>
      </c>
      <c r="Q52">
        <v>5</v>
      </c>
      <c r="R52" t="s">
        <v>96</v>
      </c>
      <c r="S52">
        <f t="shared" si="1"/>
        <v>1</v>
      </c>
      <c r="T52" t="s">
        <v>97</v>
      </c>
      <c r="U52">
        <f t="shared" si="2"/>
        <v>0</v>
      </c>
    </row>
    <row r="53" spans="1:21" x14ac:dyDescent="0.35">
      <c r="A53" s="1"/>
      <c r="B53" s="1"/>
      <c r="C53" s="1"/>
      <c r="D53" s="1"/>
      <c r="E53" s="1"/>
      <c r="O53">
        <v>5.5</v>
      </c>
      <c r="P53" t="s">
        <v>96</v>
      </c>
      <c r="Q53">
        <v>5.5</v>
      </c>
      <c r="R53" t="s">
        <v>96</v>
      </c>
      <c r="S53">
        <f t="shared" si="1"/>
        <v>1</v>
      </c>
      <c r="T53" t="s">
        <v>97</v>
      </c>
      <c r="U53">
        <f t="shared" si="2"/>
        <v>0</v>
      </c>
    </row>
    <row r="54" spans="1:21" x14ac:dyDescent="0.35">
      <c r="A54" s="1"/>
      <c r="O54">
        <v>5.6</v>
      </c>
      <c r="Q54">
        <v>5.6</v>
      </c>
      <c r="S54">
        <f t="shared" si="1"/>
        <v>1</v>
      </c>
      <c r="U54">
        <f t="shared" si="2"/>
        <v>0</v>
      </c>
    </row>
    <row r="55" spans="1:21" x14ac:dyDescent="0.35">
      <c r="A55" s="1"/>
      <c r="O55">
        <v>5.7</v>
      </c>
      <c r="Q55">
        <v>5.7</v>
      </c>
      <c r="S55">
        <f t="shared" si="1"/>
        <v>1</v>
      </c>
      <c r="U55">
        <f t="shared" si="2"/>
        <v>0</v>
      </c>
    </row>
    <row r="56" spans="1:21" x14ac:dyDescent="0.35">
      <c r="A56" s="1"/>
      <c r="O56">
        <v>5.8</v>
      </c>
      <c r="Q56">
        <v>5.8</v>
      </c>
      <c r="S56">
        <f t="shared" si="1"/>
        <v>1</v>
      </c>
      <c r="U56">
        <f t="shared" si="2"/>
        <v>0</v>
      </c>
    </row>
    <row r="57" spans="1:21" x14ac:dyDescent="0.35">
      <c r="O57">
        <v>5.9</v>
      </c>
      <c r="Q57">
        <v>5.9</v>
      </c>
      <c r="S57">
        <f t="shared" si="1"/>
        <v>1</v>
      </c>
      <c r="U57">
        <f t="shared" si="2"/>
        <v>0</v>
      </c>
    </row>
    <row r="58" spans="1:21" x14ac:dyDescent="0.35">
      <c r="O58">
        <v>6</v>
      </c>
      <c r="P58" t="s">
        <v>96</v>
      </c>
      <c r="Q58">
        <v>6</v>
      </c>
      <c r="R58" t="s">
        <v>96</v>
      </c>
      <c r="S58">
        <f>MAX(0,MIN(1,W58))</f>
        <v>1</v>
      </c>
      <c r="T58" t="s">
        <v>97</v>
      </c>
      <c r="U58">
        <f t="shared" si="2"/>
        <v>0</v>
      </c>
    </row>
    <row r="60" spans="1:21" ht="15" thickBot="1" x14ac:dyDescent="0.4">
      <c r="A60" s="11"/>
      <c r="B60" s="11"/>
      <c r="C60" s="11"/>
      <c r="D60" s="11"/>
      <c r="E60" s="10"/>
      <c r="F60" s="10"/>
      <c r="G60" s="10"/>
      <c r="H60" s="10"/>
      <c r="I60" s="10"/>
      <c r="J60" s="10"/>
      <c r="K60" s="10"/>
      <c r="L60" s="10"/>
      <c r="M60" s="10"/>
      <c r="N60" s="10"/>
      <c r="O60" s="10"/>
      <c r="P60" s="10"/>
      <c r="Q60" s="10"/>
      <c r="R60" s="10"/>
      <c r="S60" s="10"/>
      <c r="T60" s="10"/>
      <c r="U60" s="10"/>
    </row>
    <row r="61" spans="1:21" ht="17.5" thickTop="1" x14ac:dyDescent="0.4">
      <c r="A61" s="5" t="s">
        <v>155</v>
      </c>
    </row>
    <row r="63" spans="1:21" x14ac:dyDescent="0.35">
      <c r="A63" s="1" t="s">
        <v>85</v>
      </c>
      <c r="B63" s="281"/>
      <c r="C63" s="281"/>
      <c r="D63" s="281"/>
      <c r="F63" s="1" t="s">
        <v>156</v>
      </c>
      <c r="K63" s="1" t="s">
        <v>141</v>
      </c>
      <c r="N63" s="1" t="s">
        <v>143</v>
      </c>
    </row>
    <row r="64" spans="1:21" x14ac:dyDescent="0.35">
      <c r="A64" s="1" t="s">
        <v>147</v>
      </c>
      <c r="B64" s="1" t="s">
        <v>149</v>
      </c>
      <c r="C64" s="1" t="s">
        <v>90</v>
      </c>
      <c r="D64" s="1" t="s">
        <v>148</v>
      </c>
      <c r="F64" t="s">
        <v>157</v>
      </c>
      <c r="G64" t="s">
        <v>158</v>
      </c>
      <c r="K64" t="s">
        <v>98</v>
      </c>
      <c r="L64">
        <f t="shared" ref="L64:L69" si="3">MIN(N64, 0.24*N64 +0.4, 0.07*N64+0.75, 1)</f>
        <v>0</v>
      </c>
      <c r="M64" t="s">
        <v>97</v>
      </c>
      <c r="N64">
        <v>0</v>
      </c>
      <c r="O64" t="s">
        <v>96</v>
      </c>
    </row>
    <row r="65" spans="1:21" x14ac:dyDescent="0.35">
      <c r="A65" s="1" t="s">
        <v>159</v>
      </c>
      <c r="B65" s="12">
        <f>D65*Indexering!$B$27/Indexering!$B$6</f>
        <v>2.85</v>
      </c>
      <c r="C65" t="s">
        <v>95</v>
      </c>
      <c r="D65" s="12">
        <v>1.5</v>
      </c>
      <c r="F65" t="s">
        <v>98</v>
      </c>
      <c r="G65">
        <f>MIN(I65, 0.24*I65 +0.4, 0.07*I65+0.75, 1)</f>
        <v>0.15</v>
      </c>
      <c r="H65" t="s">
        <v>97</v>
      </c>
      <c r="I65">
        <v>0.15</v>
      </c>
      <c r="J65" t="s">
        <v>96</v>
      </c>
      <c r="K65" t="s">
        <v>98</v>
      </c>
      <c r="L65">
        <f t="shared" si="3"/>
        <v>0.64</v>
      </c>
      <c r="M65" t="s">
        <v>97</v>
      </c>
      <c r="N65">
        <v>1</v>
      </c>
      <c r="O65" t="s">
        <v>96</v>
      </c>
    </row>
    <row r="66" spans="1:21" x14ac:dyDescent="0.35">
      <c r="A66" s="1" t="s">
        <v>161</v>
      </c>
      <c r="B66" s="12">
        <f>D66*Indexering!$B$27/Indexering!$B$6</f>
        <v>76.19</v>
      </c>
      <c r="C66" t="s">
        <v>95</v>
      </c>
      <c r="D66" s="12">
        <v>40.1</v>
      </c>
      <c r="K66" t="s">
        <v>98</v>
      </c>
      <c r="L66">
        <f t="shared" si="3"/>
        <v>0.88</v>
      </c>
      <c r="M66" t="s">
        <v>97</v>
      </c>
      <c r="N66">
        <v>2</v>
      </c>
      <c r="O66" t="s">
        <v>96</v>
      </c>
    </row>
    <row r="67" spans="1:21" x14ac:dyDescent="0.35">
      <c r="A67" s="1" t="s">
        <v>163</v>
      </c>
      <c r="B67" s="12">
        <f>D67*Indexering!$B$27/Indexering!$B$6</f>
        <v>92.340000000000018</v>
      </c>
      <c r="C67" t="s">
        <v>95</v>
      </c>
      <c r="D67" s="12">
        <v>48.6</v>
      </c>
      <c r="K67" t="s">
        <v>98</v>
      </c>
      <c r="L67">
        <f t="shared" si="3"/>
        <v>0.96</v>
      </c>
      <c r="M67" t="s">
        <v>97</v>
      </c>
      <c r="N67">
        <v>3</v>
      </c>
      <c r="O67" t="s">
        <v>96</v>
      </c>
    </row>
    <row r="68" spans="1:21" x14ac:dyDescent="0.35">
      <c r="A68" s="76" t="s">
        <v>366</v>
      </c>
      <c r="B68" s="12">
        <f>D68*Indexering!$B$27/Indexering!$B$6</f>
        <v>20.71</v>
      </c>
      <c r="C68" t="s">
        <v>95</v>
      </c>
      <c r="D68" s="12">
        <v>10.9</v>
      </c>
      <c r="K68" t="s">
        <v>98</v>
      </c>
      <c r="L68">
        <f t="shared" si="3"/>
        <v>1</v>
      </c>
      <c r="M68" t="s">
        <v>97</v>
      </c>
      <c r="N68">
        <v>4</v>
      </c>
      <c r="O68" t="s">
        <v>96</v>
      </c>
    </row>
    <row r="69" spans="1:21" x14ac:dyDescent="0.35">
      <c r="A69" s="76" t="s">
        <v>367</v>
      </c>
      <c r="B69" s="12">
        <f>D69*Indexering!$B$27/Indexering!$B$6</f>
        <v>16.91</v>
      </c>
      <c r="C69" t="s">
        <v>95</v>
      </c>
      <c r="D69" s="12">
        <v>8.9</v>
      </c>
      <c r="K69" t="s">
        <v>98</v>
      </c>
      <c r="L69">
        <f t="shared" si="3"/>
        <v>1</v>
      </c>
      <c r="M69" t="s">
        <v>97</v>
      </c>
      <c r="N69">
        <v>5</v>
      </c>
      <c r="O69" t="s">
        <v>96</v>
      </c>
    </row>
    <row r="73" spans="1:21" ht="15" thickBot="1" x14ac:dyDescent="0.4">
      <c r="A73" s="10"/>
      <c r="B73" s="10"/>
      <c r="C73" s="10"/>
      <c r="D73" s="10"/>
      <c r="E73" s="10"/>
      <c r="F73" s="10"/>
      <c r="G73" s="10"/>
      <c r="H73" s="10"/>
      <c r="I73" s="10"/>
      <c r="J73" s="10"/>
      <c r="K73" s="10"/>
      <c r="L73" s="10"/>
      <c r="M73" s="10"/>
      <c r="N73" s="10"/>
      <c r="O73" s="10"/>
      <c r="P73" s="10"/>
      <c r="Q73" s="10"/>
      <c r="R73" s="10"/>
      <c r="S73" s="10"/>
      <c r="T73" s="10"/>
      <c r="U73" s="10"/>
    </row>
    <row r="74" spans="1:21" ht="17.5" thickTop="1" x14ac:dyDescent="0.4">
      <c r="A74" s="5" t="s">
        <v>164</v>
      </c>
    </row>
    <row r="76" spans="1:21" x14ac:dyDescent="0.35">
      <c r="A76" s="1" t="s">
        <v>85</v>
      </c>
      <c r="B76" s="1"/>
      <c r="C76" s="1"/>
      <c r="D76" s="1"/>
      <c r="F76" s="1" t="s">
        <v>165</v>
      </c>
      <c r="K76" s="1" t="s">
        <v>141</v>
      </c>
      <c r="N76" s="1" t="s">
        <v>143</v>
      </c>
    </row>
    <row r="77" spans="1:21" x14ac:dyDescent="0.35">
      <c r="A77" s="1" t="s">
        <v>147</v>
      </c>
      <c r="B77" s="1" t="s">
        <v>149</v>
      </c>
      <c r="C77" s="1" t="s">
        <v>90</v>
      </c>
      <c r="D77" s="1" t="s">
        <v>148</v>
      </c>
      <c r="F77" t="s">
        <v>157</v>
      </c>
      <c r="G77" t="s">
        <v>166</v>
      </c>
      <c r="K77" t="s">
        <v>98</v>
      </c>
      <c r="L77">
        <f>MIN(0.28*N77, 0.18*N77 + 0.1, 1)</f>
        <v>0</v>
      </c>
      <c r="M77" t="s">
        <v>97</v>
      </c>
      <c r="N77">
        <v>0</v>
      </c>
      <c r="O77" t="s">
        <v>96</v>
      </c>
    </row>
    <row r="78" spans="1:21" x14ac:dyDescent="0.35">
      <c r="A78" s="76" t="s">
        <v>351</v>
      </c>
      <c r="B78" s="12">
        <f>D78*Indexering!$B$27/Indexering!$B$6</f>
        <v>2755</v>
      </c>
      <c r="C78" t="s">
        <v>96</v>
      </c>
      <c r="D78" s="12">
        <v>1450</v>
      </c>
      <c r="F78" t="s">
        <v>98</v>
      </c>
      <c r="G78">
        <f>MIN(0.28*I78, 0.18*I78 + 0.1, 1)</f>
        <v>4.2000000000000003E-2</v>
      </c>
      <c r="H78" t="s">
        <v>97</v>
      </c>
      <c r="I78">
        <v>0.15</v>
      </c>
      <c r="J78" t="s">
        <v>96</v>
      </c>
      <c r="K78" t="s">
        <v>98</v>
      </c>
      <c r="L78">
        <v>0.04</v>
      </c>
      <c r="M78" t="s">
        <v>97</v>
      </c>
      <c r="N78">
        <v>0.25</v>
      </c>
      <c r="O78" t="s">
        <v>96</v>
      </c>
    </row>
    <row r="79" spans="1:21" x14ac:dyDescent="0.35">
      <c r="A79" s="76" t="s">
        <v>352</v>
      </c>
      <c r="B79" s="12">
        <f>D79*Indexering!$B$27/Indexering!$B$6</f>
        <v>1862</v>
      </c>
      <c r="C79" t="s">
        <v>96</v>
      </c>
      <c r="D79" s="12">
        <v>980</v>
      </c>
      <c r="K79" t="s">
        <v>98</v>
      </c>
      <c r="L79">
        <v>0.57999999999999996</v>
      </c>
      <c r="M79" t="s">
        <v>97</v>
      </c>
      <c r="N79">
        <v>1</v>
      </c>
      <c r="O79" t="s">
        <v>96</v>
      </c>
    </row>
    <row r="80" spans="1:21" x14ac:dyDescent="0.35">
      <c r="A80" s="76" t="s">
        <v>353</v>
      </c>
      <c r="B80" s="12">
        <f>D80*Indexering!$B$27/Indexering!$B$6</f>
        <v>513</v>
      </c>
      <c r="C80" t="s">
        <v>96</v>
      </c>
      <c r="D80" s="12">
        <v>270</v>
      </c>
      <c r="K80" t="s">
        <v>98</v>
      </c>
      <c r="L80">
        <v>0.8</v>
      </c>
      <c r="M80" t="s">
        <v>97</v>
      </c>
      <c r="N80">
        <v>2</v>
      </c>
      <c r="O80" t="s">
        <v>96</v>
      </c>
    </row>
    <row r="81" spans="1:21" x14ac:dyDescent="0.35">
      <c r="A81" s="76" t="s">
        <v>354</v>
      </c>
      <c r="B81" s="12">
        <f>D81*Indexering!$B$27/Indexering!$B$6</f>
        <v>47785</v>
      </c>
      <c r="C81" t="s">
        <v>96</v>
      </c>
      <c r="D81" s="12">
        <v>25150</v>
      </c>
      <c r="K81" t="s">
        <v>98</v>
      </c>
      <c r="L81">
        <v>0.89</v>
      </c>
      <c r="M81" t="s">
        <v>97</v>
      </c>
      <c r="N81">
        <v>3</v>
      </c>
      <c r="O81" t="s">
        <v>96</v>
      </c>
    </row>
    <row r="82" spans="1:21" x14ac:dyDescent="0.35">
      <c r="A82" s="1" t="s">
        <v>171</v>
      </c>
      <c r="B82" s="12">
        <f>D82*Indexering!$B$27/Indexering!$B$6</f>
        <v>286.89999999999998</v>
      </c>
      <c r="C82" t="s">
        <v>96</v>
      </c>
      <c r="D82" s="12">
        <v>151</v>
      </c>
      <c r="K82" t="s">
        <v>98</v>
      </c>
      <c r="L82">
        <v>0.97</v>
      </c>
      <c r="M82" t="s">
        <v>97</v>
      </c>
      <c r="N82">
        <v>4</v>
      </c>
      <c r="O82" t="s">
        <v>96</v>
      </c>
    </row>
    <row r="83" spans="1:21" x14ac:dyDescent="0.35">
      <c r="L83">
        <v>1</v>
      </c>
      <c r="N83">
        <v>5</v>
      </c>
    </row>
    <row r="86" spans="1:21" ht="15" thickBot="1" x14ac:dyDescent="0.4">
      <c r="A86" s="10"/>
      <c r="B86" s="10"/>
      <c r="C86" s="10"/>
      <c r="D86" s="10"/>
      <c r="E86" s="10"/>
      <c r="F86" s="10"/>
      <c r="G86" s="10"/>
      <c r="H86" s="10"/>
      <c r="I86" s="10"/>
      <c r="J86" s="10"/>
      <c r="K86" s="10"/>
      <c r="L86" s="10"/>
      <c r="M86" s="10"/>
      <c r="N86" s="10"/>
      <c r="O86" s="10"/>
      <c r="P86" s="10"/>
      <c r="Q86" s="10"/>
      <c r="R86" s="10"/>
      <c r="S86" s="10"/>
      <c r="T86" s="10"/>
      <c r="U86" s="10"/>
    </row>
    <row r="87" spans="1:21" ht="17.5" thickTop="1" x14ac:dyDescent="0.4">
      <c r="A87" s="5" t="s">
        <v>172</v>
      </c>
    </row>
    <row r="89" spans="1:21" x14ac:dyDescent="0.35">
      <c r="A89" s="1" t="s">
        <v>85</v>
      </c>
      <c r="B89" s="1"/>
      <c r="C89" s="1"/>
      <c r="D89" s="1"/>
      <c r="F89" s="1" t="s">
        <v>140</v>
      </c>
      <c r="K89" s="1" t="s">
        <v>141</v>
      </c>
      <c r="N89" s="1" t="s">
        <v>143</v>
      </c>
    </row>
    <row r="90" spans="1:21" x14ac:dyDescent="0.35">
      <c r="A90" s="1" t="s">
        <v>147</v>
      </c>
      <c r="B90" s="1" t="s">
        <v>149</v>
      </c>
      <c r="C90" s="1" t="s">
        <v>90</v>
      </c>
      <c r="D90" s="1" t="s">
        <v>148</v>
      </c>
      <c r="F90" t="s">
        <v>157</v>
      </c>
      <c r="G90" t="s">
        <v>173</v>
      </c>
      <c r="K90" t="s">
        <v>98</v>
      </c>
      <c r="L90">
        <f t="shared" ref="L90:L91" si="4">IF(N90&lt;=0.9,0.1*N90,
IF(AND(1&lt;=N90,N90&lt;=3),0.06*N90+0.04,
IF(AND(3&lt;N90,N90&lt;=5),0.39*N90-0.95,
FALSE)))</f>
        <v>0</v>
      </c>
      <c r="M90" t="s">
        <v>97</v>
      </c>
      <c r="N90">
        <v>0</v>
      </c>
      <c r="O90" t="s">
        <v>96</v>
      </c>
    </row>
    <row r="91" spans="1:21" x14ac:dyDescent="0.35">
      <c r="A91" s="76" t="s">
        <v>349</v>
      </c>
      <c r="B91" s="147">
        <v>1497</v>
      </c>
      <c r="C91" t="s">
        <v>95</v>
      </c>
      <c r="D91" s="1"/>
      <c r="K91" t="s">
        <v>98</v>
      </c>
      <c r="L91">
        <f t="shared" si="4"/>
        <v>0.1</v>
      </c>
      <c r="M91" t="s">
        <v>97</v>
      </c>
      <c r="N91">
        <v>1</v>
      </c>
      <c r="O91" t="s">
        <v>96</v>
      </c>
    </row>
    <row r="92" spans="1:21" x14ac:dyDescent="0.35">
      <c r="A92" s="76" t="s">
        <v>350</v>
      </c>
      <c r="B92" s="147">
        <v>1283</v>
      </c>
      <c r="C92" t="s">
        <v>95</v>
      </c>
      <c r="D92" s="1"/>
      <c r="K92" t="s">
        <v>98</v>
      </c>
      <c r="L92">
        <f>IF(N92&lt;=0.9,0.1*N92,
IF(AND(1&lt;=N92,N92&lt;=3),0.06*N92+0.04,
IF(AND(3&lt;N92,N92&lt;=5),0.39*N92-0.95,
FALSE)))</f>
        <v>0.16</v>
      </c>
      <c r="M92" t="s">
        <v>97</v>
      </c>
      <c r="N92">
        <v>2</v>
      </c>
      <c r="O92" t="s">
        <v>96</v>
      </c>
    </row>
    <row r="93" spans="1:21" x14ac:dyDescent="0.35">
      <c r="A93" s="1" t="s">
        <v>174</v>
      </c>
      <c r="B93" s="12">
        <f>D93*Indexering!$B$27/Indexering!$B$6</f>
        <v>2.85</v>
      </c>
      <c r="C93" t="s">
        <v>95</v>
      </c>
      <c r="D93" s="12">
        <v>1.5</v>
      </c>
      <c r="K93" t="s">
        <v>98</v>
      </c>
      <c r="L93">
        <f t="shared" ref="L93:L95" si="5">IF(N93&lt;=0.9,0.1*N93,
IF(AND(1&lt;=N93,N93&lt;=3),0.06*N93+0.04,
IF(AND(3&lt;N93,N93&lt;=5),0.39*N93-0.95,
FALSE)))</f>
        <v>0.22</v>
      </c>
      <c r="M93" t="s">
        <v>97</v>
      </c>
      <c r="N93">
        <v>3</v>
      </c>
      <c r="O93" t="s">
        <v>96</v>
      </c>
    </row>
    <row r="94" spans="1:21" x14ac:dyDescent="0.35">
      <c r="A94" s="1" t="s">
        <v>174</v>
      </c>
      <c r="B94" s="12">
        <f>D94*Indexering!$B$27/Indexering!$B$6</f>
        <v>3.04</v>
      </c>
      <c r="C94" t="s">
        <v>95</v>
      </c>
      <c r="D94" s="12">
        <v>1.6</v>
      </c>
      <c r="K94" t="s">
        <v>98</v>
      </c>
      <c r="L94">
        <f t="shared" si="5"/>
        <v>0.6100000000000001</v>
      </c>
      <c r="M94" t="s">
        <v>97</v>
      </c>
      <c r="N94">
        <v>4</v>
      </c>
      <c r="O94" t="s">
        <v>96</v>
      </c>
    </row>
    <row r="95" spans="1:21" x14ac:dyDescent="0.35">
      <c r="A95" s="1" t="s">
        <v>174</v>
      </c>
      <c r="B95" s="12">
        <f>D95*Indexering!$B$27/Indexering!$B$6</f>
        <v>76.19</v>
      </c>
      <c r="C95" t="s">
        <v>95</v>
      </c>
      <c r="D95" s="12">
        <v>40.1</v>
      </c>
      <c r="K95" t="s">
        <v>98</v>
      </c>
      <c r="L95">
        <f t="shared" si="5"/>
        <v>1.0000000000000002</v>
      </c>
      <c r="M95" t="s">
        <v>97</v>
      </c>
      <c r="N95">
        <v>5</v>
      </c>
      <c r="O95" t="s">
        <v>96</v>
      </c>
    </row>
    <row r="96" spans="1:21" x14ac:dyDescent="0.35">
      <c r="A96" s="1" t="s">
        <v>174</v>
      </c>
      <c r="B96" s="12">
        <f>D96*Indexering!$B$27/Indexering!$B$6</f>
        <v>7.6</v>
      </c>
      <c r="C96" t="s">
        <v>95</v>
      </c>
      <c r="D96" s="12">
        <v>4</v>
      </c>
    </row>
    <row r="97" spans="1:4" x14ac:dyDescent="0.35">
      <c r="A97" s="1" t="s">
        <v>174</v>
      </c>
      <c r="B97" s="12">
        <f>D97*Indexering!$B$27/Indexering!$B$6</f>
        <v>92.340000000000018</v>
      </c>
      <c r="C97" t="s">
        <v>95</v>
      </c>
      <c r="D97" s="12">
        <v>48.6</v>
      </c>
    </row>
    <row r="98" spans="1:4" x14ac:dyDescent="0.35">
      <c r="A98" s="1" t="s">
        <v>174</v>
      </c>
      <c r="B98" s="12">
        <f>D98*Indexering!$B$27/Indexering!$B$6</f>
        <v>20.71</v>
      </c>
      <c r="C98" t="s">
        <v>95</v>
      </c>
      <c r="D98" s="12">
        <v>10.9</v>
      </c>
    </row>
    <row r="99" spans="1:4" x14ac:dyDescent="0.35">
      <c r="A99" s="1" t="s">
        <v>174</v>
      </c>
      <c r="B99" s="12">
        <f>D99*Indexering!$B$27/Indexering!$B$6</f>
        <v>16.91</v>
      </c>
      <c r="C99" t="s">
        <v>95</v>
      </c>
      <c r="D99" s="12">
        <v>8.9</v>
      </c>
    </row>
  </sheetData>
  <sheetProtection algorithmName="SHA-512" hashValue="LGpmTkZ03k7Xg6IelVigr4nTClLhU7hwUawdzxM63UvDVxFk2oMOt8ISS7k5AoXVAKtLHVa2U898B4bocLURDw==" saltValue="pK7w53oYYeCTC+3Wxbr2OQ==" spinCount="100000" sheet="1" objects="1" scenarios="1"/>
  <mergeCells count="4">
    <mergeCell ref="B63:D63"/>
    <mergeCell ref="C33:E33"/>
    <mergeCell ref="B41:D41"/>
    <mergeCell ref="B52:D5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8354-B9C9-444C-B83F-B1F76E47FC12}">
  <dimension ref="A1:O604"/>
  <sheetViews>
    <sheetView topLeftCell="A385" workbookViewId="0">
      <selection activeCell="O13" sqref="O13"/>
    </sheetView>
  </sheetViews>
  <sheetFormatPr defaultRowHeight="14.5" x14ac:dyDescent="0.35"/>
  <cols>
    <col min="15" max="15" width="11.453125" bestFit="1" customWidth="1"/>
  </cols>
  <sheetData>
    <row r="1" spans="1:15" x14ac:dyDescent="0.35">
      <c r="A1" s="1" t="s">
        <v>8</v>
      </c>
      <c r="G1" s="1" t="s">
        <v>8</v>
      </c>
      <c r="J1" s="1" t="s">
        <v>8</v>
      </c>
    </row>
    <row r="2" spans="1:15" x14ac:dyDescent="0.35">
      <c r="A2" s="1" t="s">
        <v>175</v>
      </c>
      <c r="G2" s="1" t="s">
        <v>176</v>
      </c>
      <c r="J2" s="1" t="s">
        <v>177</v>
      </c>
      <c r="O2" s="1" t="s">
        <v>178</v>
      </c>
    </row>
    <row r="3" spans="1:15" x14ac:dyDescent="0.35">
      <c r="A3" t="s">
        <v>179</v>
      </c>
      <c r="B3" t="s">
        <v>180</v>
      </c>
      <c r="G3" t="s">
        <v>179</v>
      </c>
      <c r="H3" t="s">
        <v>180</v>
      </c>
      <c r="J3" t="s">
        <v>179</v>
      </c>
      <c r="K3" t="s">
        <v>180</v>
      </c>
      <c r="O3" s="147">
        <v>81985</v>
      </c>
    </row>
    <row r="4" spans="1:15" x14ac:dyDescent="0.35">
      <c r="A4">
        <v>0</v>
      </c>
      <c r="B4">
        <v>0</v>
      </c>
      <c r="G4">
        <v>0</v>
      </c>
      <c r="H4">
        <v>0</v>
      </c>
      <c r="J4">
        <v>0</v>
      </c>
      <c r="K4">
        <v>0</v>
      </c>
    </row>
    <row r="5" spans="1:15" x14ac:dyDescent="0.35">
      <c r="A5">
        <v>0.01</v>
      </c>
      <c r="B5">
        <v>6.6500190000000001E-3</v>
      </c>
      <c r="G5">
        <v>0.01</v>
      </c>
      <c r="H5">
        <v>4.505E-4</v>
      </c>
      <c r="J5">
        <v>0.01</v>
      </c>
      <c r="K5">
        <v>9.3530000000000002E-3</v>
      </c>
    </row>
    <row r="6" spans="1:15" x14ac:dyDescent="0.35">
      <c r="A6">
        <v>0.02</v>
      </c>
      <c r="B6">
        <v>1.3266815E-2</v>
      </c>
      <c r="G6">
        <v>0.02</v>
      </c>
      <c r="H6">
        <v>9.0200000000000002E-4</v>
      </c>
      <c r="J6">
        <v>0.02</v>
      </c>
      <c r="K6">
        <v>1.8612E-2</v>
      </c>
    </row>
    <row r="7" spans="1:15" x14ac:dyDescent="0.35">
      <c r="A7">
        <v>0.03</v>
      </c>
      <c r="B7">
        <v>1.9850499000000001E-2</v>
      </c>
      <c r="G7">
        <v>0.03</v>
      </c>
      <c r="H7">
        <v>1.3545E-3</v>
      </c>
      <c r="J7">
        <v>0.03</v>
      </c>
      <c r="K7">
        <v>2.7777E-2</v>
      </c>
    </row>
    <row r="8" spans="1:15" x14ac:dyDescent="0.35">
      <c r="A8">
        <v>0.04</v>
      </c>
      <c r="B8">
        <v>2.6401183000000002E-2</v>
      </c>
      <c r="G8">
        <v>0.04</v>
      </c>
      <c r="H8">
        <v>1.8079999999999999E-3</v>
      </c>
      <c r="J8">
        <v>0.04</v>
      </c>
      <c r="K8">
        <v>3.6847999999999999E-2</v>
      </c>
    </row>
    <row r="9" spans="1:15" x14ac:dyDescent="0.35">
      <c r="A9">
        <v>0.05</v>
      </c>
      <c r="B9">
        <v>3.2918977000000002E-2</v>
      </c>
      <c r="G9">
        <v>0.05</v>
      </c>
      <c r="H9">
        <v>2.2625000000000002E-3</v>
      </c>
      <c r="J9">
        <v>0.05</v>
      </c>
      <c r="K9">
        <v>4.5824999999999998E-2</v>
      </c>
    </row>
    <row r="10" spans="1:15" x14ac:dyDescent="0.35">
      <c r="A10">
        <v>0.06</v>
      </c>
      <c r="B10">
        <v>3.940399E-2</v>
      </c>
      <c r="G10">
        <v>0.06</v>
      </c>
      <c r="H10">
        <v>2.7179999999999999E-3</v>
      </c>
      <c r="J10">
        <v>0.06</v>
      </c>
      <c r="K10">
        <v>5.4708E-2</v>
      </c>
    </row>
    <row r="11" spans="1:15" x14ac:dyDescent="0.35">
      <c r="A11">
        <v>7.0000000000000007E-2</v>
      </c>
      <c r="B11">
        <v>4.5856332999999999E-2</v>
      </c>
      <c r="G11">
        <v>7.0000000000000007E-2</v>
      </c>
      <c r="H11">
        <v>3.1744999999999998E-3</v>
      </c>
      <c r="J11">
        <v>7.0000000000000007E-2</v>
      </c>
      <c r="K11">
        <v>6.3496999999999998E-2</v>
      </c>
    </row>
    <row r="12" spans="1:15" x14ac:dyDescent="0.35">
      <c r="A12">
        <v>0.08</v>
      </c>
      <c r="B12">
        <v>5.2276116999999997E-2</v>
      </c>
      <c r="G12">
        <v>0.08</v>
      </c>
      <c r="H12">
        <v>3.6319999999999998E-3</v>
      </c>
      <c r="J12">
        <v>0.08</v>
      </c>
      <c r="K12">
        <v>7.2192000000000006E-2</v>
      </c>
    </row>
    <row r="13" spans="1:15" x14ac:dyDescent="0.35">
      <c r="A13">
        <v>0.09</v>
      </c>
      <c r="B13">
        <v>5.8663448999999999E-2</v>
      </c>
      <c r="G13">
        <v>0.09</v>
      </c>
      <c r="H13">
        <v>4.0905000000000004E-3</v>
      </c>
      <c r="J13">
        <v>0.09</v>
      </c>
      <c r="K13">
        <v>8.0793000000000004E-2</v>
      </c>
    </row>
    <row r="14" spans="1:15" x14ac:dyDescent="0.35">
      <c r="A14">
        <v>0.1</v>
      </c>
      <c r="B14">
        <v>6.5018440999999996E-2</v>
      </c>
      <c r="G14">
        <v>0.1</v>
      </c>
      <c r="H14">
        <v>4.5500000000000002E-3</v>
      </c>
      <c r="J14">
        <v>0.1</v>
      </c>
      <c r="K14">
        <v>8.9300000000000004E-2</v>
      </c>
    </row>
    <row r="15" spans="1:15" x14ac:dyDescent="0.35">
      <c r="A15">
        <v>0.11</v>
      </c>
      <c r="B15">
        <v>7.1341202000000006E-2</v>
      </c>
      <c r="G15">
        <v>0.11</v>
      </c>
      <c r="H15">
        <v>5.0105000000000002E-3</v>
      </c>
      <c r="J15">
        <v>0.11</v>
      </c>
      <c r="K15">
        <v>9.7712999999999994E-2</v>
      </c>
    </row>
    <row r="16" spans="1:15" x14ac:dyDescent="0.35">
      <c r="A16">
        <v>0.12</v>
      </c>
      <c r="B16">
        <v>7.7631839999999994E-2</v>
      </c>
      <c r="G16">
        <v>0.12</v>
      </c>
      <c r="H16">
        <v>5.4720000000000003E-3</v>
      </c>
      <c r="J16">
        <v>0.12</v>
      </c>
      <c r="K16">
        <v>0.106032</v>
      </c>
    </row>
    <row r="17" spans="1:11" x14ac:dyDescent="0.35">
      <c r="A17">
        <v>0.13</v>
      </c>
      <c r="B17">
        <v>8.3890464999999997E-2</v>
      </c>
      <c r="G17">
        <v>0.13</v>
      </c>
      <c r="H17">
        <v>5.9344999999999997E-3</v>
      </c>
      <c r="J17">
        <v>0.13</v>
      </c>
      <c r="K17">
        <v>0.114257</v>
      </c>
    </row>
    <row r="18" spans="1:11" x14ac:dyDescent="0.35">
      <c r="A18">
        <v>0.14000000000000001</v>
      </c>
      <c r="B18">
        <v>9.0117185000000002E-2</v>
      </c>
      <c r="G18">
        <v>0.14000000000000001</v>
      </c>
      <c r="H18">
        <v>6.398E-3</v>
      </c>
      <c r="J18">
        <v>0.14000000000000001</v>
      </c>
      <c r="K18">
        <v>0.122388</v>
      </c>
    </row>
    <row r="19" spans="1:11" x14ac:dyDescent="0.35">
      <c r="A19">
        <v>0.15</v>
      </c>
      <c r="B19">
        <v>9.6312109000000007E-2</v>
      </c>
      <c r="G19">
        <v>0.15</v>
      </c>
      <c r="H19">
        <v>6.8624999999999997E-3</v>
      </c>
      <c r="J19">
        <v>0.15</v>
      </c>
      <c r="K19">
        <v>0.13042500000000001</v>
      </c>
    </row>
    <row r="20" spans="1:11" x14ac:dyDescent="0.35">
      <c r="A20">
        <v>0.16</v>
      </c>
      <c r="B20">
        <v>0.10247534599999999</v>
      </c>
      <c r="G20">
        <v>0.16</v>
      </c>
      <c r="H20">
        <v>7.3280000000000003E-3</v>
      </c>
      <c r="J20">
        <v>0.16</v>
      </c>
      <c r="K20">
        <v>0.13836799999999999</v>
      </c>
    </row>
    <row r="21" spans="1:11" x14ac:dyDescent="0.35">
      <c r="A21">
        <v>0.17</v>
      </c>
      <c r="B21">
        <v>0.10860700399999999</v>
      </c>
      <c r="G21">
        <v>0.17</v>
      </c>
      <c r="H21">
        <v>7.7945000000000002E-3</v>
      </c>
      <c r="J21">
        <v>0.17</v>
      </c>
      <c r="K21">
        <v>0.14621700000000001</v>
      </c>
    </row>
    <row r="22" spans="1:11" x14ac:dyDescent="0.35">
      <c r="A22">
        <v>0.18</v>
      </c>
      <c r="B22">
        <v>0.11470719</v>
      </c>
      <c r="G22">
        <v>0.18</v>
      </c>
      <c r="H22">
        <v>8.2620000000000002E-3</v>
      </c>
      <c r="J22">
        <v>0.18</v>
      </c>
      <c r="K22">
        <v>0.153972</v>
      </c>
    </row>
    <row r="23" spans="1:11" x14ac:dyDescent="0.35">
      <c r="A23">
        <v>0.19</v>
      </c>
      <c r="B23">
        <v>0.120776013</v>
      </c>
      <c r="G23">
        <v>0.19</v>
      </c>
      <c r="H23">
        <v>8.7305000000000004E-3</v>
      </c>
      <c r="J23">
        <v>0.19</v>
      </c>
      <c r="K23">
        <v>0.161633</v>
      </c>
    </row>
    <row r="24" spans="1:11" x14ac:dyDescent="0.35">
      <c r="A24">
        <v>0.2</v>
      </c>
      <c r="B24">
        <v>0.12681358000000001</v>
      </c>
      <c r="G24">
        <v>0.2</v>
      </c>
      <c r="H24">
        <v>9.1999999999999998E-3</v>
      </c>
      <c r="J24">
        <v>0.2</v>
      </c>
      <c r="K24">
        <v>0.16919999999999999</v>
      </c>
    </row>
    <row r="25" spans="1:11" x14ac:dyDescent="0.35">
      <c r="A25">
        <v>0.21</v>
      </c>
      <c r="B25">
        <v>0.13281999899999999</v>
      </c>
      <c r="G25">
        <v>0.21</v>
      </c>
      <c r="H25">
        <v>9.6705000000000003E-3</v>
      </c>
      <c r="J25">
        <v>0.21</v>
      </c>
      <c r="K25">
        <v>0.176673</v>
      </c>
    </row>
    <row r="26" spans="1:11" x14ac:dyDescent="0.35">
      <c r="A26">
        <v>0.22</v>
      </c>
      <c r="B26">
        <v>0.138795378</v>
      </c>
      <c r="G26">
        <v>0.22</v>
      </c>
      <c r="H26">
        <v>1.0142E-2</v>
      </c>
      <c r="J26">
        <v>0.22</v>
      </c>
      <c r="K26">
        <v>0.18405199999999999</v>
      </c>
    </row>
    <row r="27" spans="1:11" x14ac:dyDescent="0.35">
      <c r="A27">
        <v>0.23</v>
      </c>
      <c r="B27">
        <v>0.14473982199999999</v>
      </c>
      <c r="G27">
        <v>0.23</v>
      </c>
      <c r="H27">
        <v>1.0614500000000001E-2</v>
      </c>
      <c r="J27">
        <v>0.23</v>
      </c>
      <c r="K27">
        <v>0.19133700000000001</v>
      </c>
    </row>
    <row r="28" spans="1:11" x14ac:dyDescent="0.35">
      <c r="A28">
        <v>0.24</v>
      </c>
      <c r="B28">
        <v>0.15065344</v>
      </c>
      <c r="G28">
        <v>0.24</v>
      </c>
      <c r="H28">
        <v>1.1088000000000001E-2</v>
      </c>
      <c r="J28">
        <v>0.24</v>
      </c>
      <c r="K28">
        <v>0.19852800000000001</v>
      </c>
    </row>
    <row r="29" spans="1:11" x14ac:dyDescent="0.35">
      <c r="A29">
        <v>0.25</v>
      </c>
      <c r="B29">
        <v>0.156536338</v>
      </c>
      <c r="G29">
        <v>0.25</v>
      </c>
      <c r="H29">
        <v>1.15625E-2</v>
      </c>
      <c r="J29">
        <v>0.25</v>
      </c>
      <c r="K29">
        <v>0.205625</v>
      </c>
    </row>
    <row r="30" spans="1:11" x14ac:dyDescent="0.35">
      <c r="A30">
        <v>0.26</v>
      </c>
      <c r="B30">
        <v>0.16238862200000001</v>
      </c>
      <c r="G30">
        <v>0.26</v>
      </c>
      <c r="H30">
        <v>1.2038E-2</v>
      </c>
      <c r="J30">
        <v>0.26</v>
      </c>
      <c r="K30">
        <v>0.21262800000000001</v>
      </c>
    </row>
    <row r="31" spans="1:11" x14ac:dyDescent="0.35">
      <c r="A31">
        <v>0.27</v>
      </c>
      <c r="B31">
        <v>0.16821039900000001</v>
      </c>
      <c r="G31">
        <v>0.27</v>
      </c>
      <c r="H31">
        <v>1.25145E-2</v>
      </c>
      <c r="J31">
        <v>0.27</v>
      </c>
      <c r="K31">
        <v>0.21953700000000001</v>
      </c>
    </row>
    <row r="32" spans="1:11" x14ac:dyDescent="0.35">
      <c r="A32">
        <v>0.28000000000000003</v>
      </c>
      <c r="B32">
        <v>0.174001776</v>
      </c>
      <c r="G32">
        <v>0.28000000000000003</v>
      </c>
      <c r="H32">
        <v>1.2992E-2</v>
      </c>
      <c r="J32">
        <v>0.28000000000000003</v>
      </c>
      <c r="K32">
        <v>0.226352</v>
      </c>
    </row>
    <row r="33" spans="1:11" x14ac:dyDescent="0.35">
      <c r="A33">
        <v>0.28999999999999998</v>
      </c>
      <c r="B33">
        <v>0.179762857</v>
      </c>
      <c r="G33">
        <v>0.28999999999999998</v>
      </c>
      <c r="H33">
        <v>1.34705E-2</v>
      </c>
      <c r="J33">
        <v>0.28999999999999998</v>
      </c>
      <c r="K33">
        <v>0.233073</v>
      </c>
    </row>
    <row r="34" spans="1:11" x14ac:dyDescent="0.35">
      <c r="A34">
        <v>0.3</v>
      </c>
      <c r="B34">
        <v>0.18549375000000001</v>
      </c>
      <c r="G34">
        <v>0.3</v>
      </c>
      <c r="H34">
        <v>1.3950000000000001E-2</v>
      </c>
      <c r="J34">
        <v>0.3</v>
      </c>
      <c r="K34">
        <v>0.2397</v>
      </c>
    </row>
    <row r="35" spans="1:11" x14ac:dyDescent="0.35">
      <c r="A35">
        <v>0.31</v>
      </c>
      <c r="B35">
        <v>0.19119455899999999</v>
      </c>
      <c r="G35">
        <v>0.31</v>
      </c>
      <c r="H35">
        <v>1.4430500000000001E-2</v>
      </c>
      <c r="J35">
        <v>0.31</v>
      </c>
      <c r="K35">
        <v>0.24623300000000001</v>
      </c>
    </row>
    <row r="36" spans="1:11" x14ac:dyDescent="0.35">
      <c r="A36">
        <v>0.32</v>
      </c>
      <c r="B36">
        <v>0.196865391</v>
      </c>
      <c r="G36">
        <v>0.32</v>
      </c>
      <c r="H36">
        <v>1.4912E-2</v>
      </c>
      <c r="J36">
        <v>0.32</v>
      </c>
      <c r="K36">
        <v>0.25267200000000001</v>
      </c>
    </row>
    <row r="37" spans="1:11" x14ac:dyDescent="0.35">
      <c r="A37">
        <v>0.33</v>
      </c>
      <c r="B37">
        <v>0.202506349</v>
      </c>
      <c r="G37">
        <v>0.33</v>
      </c>
      <c r="H37">
        <v>1.53945E-2</v>
      </c>
      <c r="J37">
        <v>0.33</v>
      </c>
      <c r="K37">
        <v>0.259017</v>
      </c>
    </row>
    <row r="38" spans="1:11" x14ac:dyDescent="0.35">
      <c r="A38">
        <v>0.34</v>
      </c>
      <c r="B38">
        <v>0.20811754099999999</v>
      </c>
      <c r="G38">
        <v>0.34</v>
      </c>
      <c r="H38">
        <v>1.5878E-2</v>
      </c>
      <c r="J38">
        <v>0.34</v>
      </c>
      <c r="K38">
        <v>0.265268</v>
      </c>
    </row>
    <row r="39" spans="1:11" x14ac:dyDescent="0.35">
      <c r="A39">
        <v>0.35</v>
      </c>
      <c r="B39">
        <v>0.21369906899999999</v>
      </c>
      <c r="G39">
        <v>0.35</v>
      </c>
      <c r="H39">
        <v>1.6362499999999999E-2</v>
      </c>
      <c r="J39">
        <v>0.35</v>
      </c>
      <c r="K39">
        <v>0.27142500000000003</v>
      </c>
    </row>
    <row r="40" spans="1:11" x14ac:dyDescent="0.35">
      <c r="A40">
        <v>0.36</v>
      </c>
      <c r="B40">
        <v>0.21925104000000001</v>
      </c>
      <c r="G40">
        <v>0.36</v>
      </c>
      <c r="H40">
        <v>1.6847999999999998E-2</v>
      </c>
      <c r="J40">
        <v>0.36</v>
      </c>
      <c r="K40">
        <v>0.27748800000000001</v>
      </c>
    </row>
    <row r="41" spans="1:11" x14ac:dyDescent="0.35">
      <c r="A41">
        <v>0.37</v>
      </c>
      <c r="B41">
        <v>0.22477355700000001</v>
      </c>
      <c r="G41">
        <v>0.37</v>
      </c>
      <c r="H41">
        <v>1.7334499999999999E-2</v>
      </c>
      <c r="J41">
        <v>0.37</v>
      </c>
      <c r="K41">
        <v>0.28345700000000001</v>
      </c>
    </row>
    <row r="42" spans="1:11" x14ac:dyDescent="0.35">
      <c r="A42">
        <v>0.38</v>
      </c>
      <c r="B42">
        <v>0.230266726</v>
      </c>
      <c r="G42">
        <v>0.38</v>
      </c>
      <c r="H42">
        <v>1.7822000000000001E-2</v>
      </c>
      <c r="J42">
        <v>0.38</v>
      </c>
      <c r="K42">
        <v>0.28933199999999998</v>
      </c>
    </row>
    <row r="43" spans="1:11" x14ac:dyDescent="0.35">
      <c r="A43">
        <v>0.39</v>
      </c>
      <c r="B43">
        <v>0.23573064899999999</v>
      </c>
      <c r="G43">
        <v>0.39</v>
      </c>
      <c r="H43">
        <v>1.83105E-2</v>
      </c>
      <c r="J43">
        <v>0.39</v>
      </c>
      <c r="K43">
        <v>0.29511300000000001</v>
      </c>
    </row>
    <row r="44" spans="1:11" x14ac:dyDescent="0.35">
      <c r="A44">
        <v>0.4</v>
      </c>
      <c r="B44">
        <v>0.24116543200000001</v>
      </c>
      <c r="G44">
        <v>0.4</v>
      </c>
      <c r="H44">
        <v>1.8800000000000001E-2</v>
      </c>
      <c r="J44">
        <v>0.4</v>
      </c>
      <c r="K44">
        <v>0.30080000000000001</v>
      </c>
    </row>
    <row r="45" spans="1:11" x14ac:dyDescent="0.35">
      <c r="A45">
        <v>0.41</v>
      </c>
      <c r="B45">
        <v>0.246571178</v>
      </c>
      <c r="G45">
        <v>0.41</v>
      </c>
      <c r="H45">
        <v>1.9290499999999999E-2</v>
      </c>
      <c r="J45">
        <v>0.41</v>
      </c>
      <c r="K45">
        <v>0.30639300000000003</v>
      </c>
    </row>
    <row r="46" spans="1:11" x14ac:dyDescent="0.35">
      <c r="A46">
        <v>0.42</v>
      </c>
      <c r="B46">
        <v>0.25194799000000001</v>
      </c>
      <c r="G46">
        <v>0.42</v>
      </c>
      <c r="H46">
        <v>1.9782000000000001E-2</v>
      </c>
      <c r="J46">
        <v>0.42</v>
      </c>
      <c r="K46">
        <v>0.311892</v>
      </c>
    </row>
    <row r="47" spans="1:11" x14ac:dyDescent="0.35">
      <c r="A47">
        <v>0.43</v>
      </c>
      <c r="B47">
        <v>0.25729597199999998</v>
      </c>
      <c r="G47">
        <v>0.43</v>
      </c>
      <c r="H47">
        <v>2.0274500000000001E-2</v>
      </c>
      <c r="J47">
        <v>0.43</v>
      </c>
      <c r="K47">
        <v>0.317297</v>
      </c>
    </row>
    <row r="48" spans="1:11" x14ac:dyDescent="0.35">
      <c r="A48">
        <v>0.44</v>
      </c>
      <c r="B48">
        <v>0.26261522799999998</v>
      </c>
      <c r="G48">
        <v>0.44</v>
      </c>
      <c r="H48">
        <v>2.0767999999999998E-2</v>
      </c>
      <c r="J48">
        <v>0.44</v>
      </c>
      <c r="K48">
        <v>0.32260800000000001</v>
      </c>
    </row>
    <row r="49" spans="1:11" x14ac:dyDescent="0.35">
      <c r="A49">
        <v>0.45</v>
      </c>
      <c r="B49">
        <v>0.26790585900000002</v>
      </c>
      <c r="G49">
        <v>0.45</v>
      </c>
      <c r="H49">
        <v>2.12625E-2</v>
      </c>
      <c r="J49">
        <v>0.45</v>
      </c>
      <c r="K49">
        <v>0.32782499999999998</v>
      </c>
    </row>
    <row r="50" spans="1:11" x14ac:dyDescent="0.35">
      <c r="A50">
        <v>0.46</v>
      </c>
      <c r="B50">
        <v>0.27316796999999998</v>
      </c>
      <c r="G50">
        <v>0.46</v>
      </c>
      <c r="H50">
        <v>2.1758E-2</v>
      </c>
      <c r="J50">
        <v>0.46</v>
      </c>
      <c r="K50">
        <v>0.33294800000000002</v>
      </c>
    </row>
    <row r="51" spans="1:11" x14ac:dyDescent="0.35">
      <c r="A51">
        <v>0.47</v>
      </c>
      <c r="B51">
        <v>0.27840166300000002</v>
      </c>
      <c r="G51">
        <v>0.47</v>
      </c>
      <c r="H51">
        <v>2.22545E-2</v>
      </c>
      <c r="J51">
        <v>0.47</v>
      </c>
      <c r="K51">
        <v>0.33797700000000003</v>
      </c>
    </row>
    <row r="52" spans="1:11" x14ac:dyDescent="0.35">
      <c r="A52">
        <v>0.48</v>
      </c>
      <c r="B52">
        <v>0.28360703999999998</v>
      </c>
      <c r="G52">
        <v>0.48</v>
      </c>
      <c r="H52">
        <v>2.2752000000000001E-2</v>
      </c>
      <c r="J52">
        <v>0.48</v>
      </c>
      <c r="K52">
        <v>0.34291199999999999</v>
      </c>
    </row>
    <row r="53" spans="1:11" x14ac:dyDescent="0.35">
      <c r="A53">
        <v>0.49</v>
      </c>
      <c r="B53">
        <v>0.28878420399999999</v>
      </c>
      <c r="G53">
        <v>0.49</v>
      </c>
      <c r="H53">
        <v>2.32505E-2</v>
      </c>
      <c r="J53">
        <v>0.49</v>
      </c>
      <c r="K53">
        <v>0.34775299999999998</v>
      </c>
    </row>
    <row r="54" spans="1:11" x14ac:dyDescent="0.35">
      <c r="A54">
        <v>0.5</v>
      </c>
      <c r="B54">
        <v>0.29393325599999998</v>
      </c>
      <c r="G54">
        <v>0.5</v>
      </c>
      <c r="H54">
        <v>2.375E-2</v>
      </c>
      <c r="J54">
        <v>0.5</v>
      </c>
      <c r="K54">
        <v>0.35249999999999998</v>
      </c>
    </row>
    <row r="55" spans="1:11" x14ac:dyDescent="0.35">
      <c r="A55">
        <v>0.51</v>
      </c>
      <c r="B55">
        <v>0.29905429900000002</v>
      </c>
      <c r="G55">
        <v>0.51</v>
      </c>
      <c r="H55">
        <v>2.4250500000000001E-2</v>
      </c>
      <c r="J55">
        <v>0.51</v>
      </c>
      <c r="K55">
        <v>0.357153</v>
      </c>
    </row>
    <row r="56" spans="1:11" x14ac:dyDescent="0.35">
      <c r="A56">
        <v>0.52</v>
      </c>
      <c r="B56">
        <v>0.30414743500000002</v>
      </c>
      <c r="G56">
        <v>0.52</v>
      </c>
      <c r="H56">
        <v>2.4752E-2</v>
      </c>
      <c r="J56">
        <v>0.52</v>
      </c>
      <c r="K56">
        <v>0.36171199999999998</v>
      </c>
    </row>
    <row r="57" spans="1:11" x14ac:dyDescent="0.35">
      <c r="A57">
        <v>0.53</v>
      </c>
      <c r="B57">
        <v>0.309212765</v>
      </c>
      <c r="G57">
        <v>0.53</v>
      </c>
      <c r="H57">
        <v>2.5254499999999999E-2</v>
      </c>
      <c r="J57">
        <v>0.53</v>
      </c>
      <c r="K57">
        <v>0.36617699999999997</v>
      </c>
    </row>
    <row r="58" spans="1:11" x14ac:dyDescent="0.35">
      <c r="A58">
        <v>0.54</v>
      </c>
      <c r="B58">
        <v>0.31425038999999999</v>
      </c>
      <c r="G58">
        <v>0.54</v>
      </c>
      <c r="H58">
        <v>2.5758E-2</v>
      </c>
      <c r="J58">
        <v>0.54</v>
      </c>
      <c r="K58">
        <v>0.37054799999999999</v>
      </c>
    </row>
    <row r="59" spans="1:11" x14ac:dyDescent="0.35">
      <c r="A59">
        <v>0.55000000000000004</v>
      </c>
      <c r="B59">
        <v>0.31926041199999999</v>
      </c>
      <c r="G59">
        <v>0.55000000000000004</v>
      </c>
      <c r="H59">
        <v>2.6262500000000001E-2</v>
      </c>
      <c r="J59">
        <v>0.55000000000000004</v>
      </c>
      <c r="K59">
        <v>0.37482500000000002</v>
      </c>
    </row>
    <row r="60" spans="1:11" x14ac:dyDescent="0.35">
      <c r="A60">
        <v>0.56000000000000005</v>
      </c>
      <c r="B60">
        <v>0.32424293100000001</v>
      </c>
      <c r="G60">
        <v>0.56000000000000005</v>
      </c>
      <c r="H60">
        <v>2.6768E-2</v>
      </c>
      <c r="J60">
        <v>0.56000000000000005</v>
      </c>
      <c r="K60">
        <v>0.37900800000000001</v>
      </c>
    </row>
    <row r="61" spans="1:11" x14ac:dyDescent="0.35">
      <c r="A61">
        <v>0.56999999999999995</v>
      </c>
      <c r="B61">
        <v>0.32919804899999999</v>
      </c>
      <c r="G61">
        <v>0.56999999999999995</v>
      </c>
      <c r="H61">
        <v>2.72745E-2</v>
      </c>
      <c r="J61">
        <v>0.56999999999999995</v>
      </c>
      <c r="K61">
        <v>0.38309700000000002</v>
      </c>
    </row>
    <row r="62" spans="1:11" x14ac:dyDescent="0.35">
      <c r="A62">
        <v>0.57999999999999996</v>
      </c>
      <c r="B62">
        <v>0.33412586700000002</v>
      </c>
      <c r="G62">
        <v>0.57999999999999996</v>
      </c>
      <c r="H62">
        <v>2.7782000000000001E-2</v>
      </c>
      <c r="J62">
        <v>0.57999999999999996</v>
      </c>
      <c r="K62">
        <v>0.38709199999999999</v>
      </c>
    </row>
    <row r="63" spans="1:11" x14ac:dyDescent="0.35">
      <c r="A63">
        <v>0.59</v>
      </c>
      <c r="B63">
        <v>0.33902648299999999</v>
      </c>
      <c r="G63">
        <v>0.59</v>
      </c>
      <c r="H63">
        <v>2.82905E-2</v>
      </c>
      <c r="J63">
        <v>0.59</v>
      </c>
      <c r="K63">
        <v>0.39099299999999998</v>
      </c>
    </row>
    <row r="64" spans="1:11" x14ac:dyDescent="0.35">
      <c r="A64">
        <v>0.6</v>
      </c>
      <c r="B64">
        <v>0.34389999999999998</v>
      </c>
      <c r="G64">
        <v>0.6</v>
      </c>
      <c r="H64">
        <v>2.8799999999999999E-2</v>
      </c>
      <c r="J64">
        <v>0.6</v>
      </c>
      <c r="K64">
        <v>0.39479999999999998</v>
      </c>
    </row>
    <row r="65" spans="1:11" x14ac:dyDescent="0.35">
      <c r="A65">
        <v>0.61</v>
      </c>
      <c r="B65">
        <v>0.34874651699999998</v>
      </c>
      <c r="G65">
        <v>0.61</v>
      </c>
      <c r="H65">
        <v>2.93105E-2</v>
      </c>
      <c r="J65">
        <v>0.61</v>
      </c>
      <c r="K65">
        <v>0.39851300000000001</v>
      </c>
    </row>
    <row r="66" spans="1:11" x14ac:dyDescent="0.35">
      <c r="A66">
        <v>0.62</v>
      </c>
      <c r="B66">
        <v>0.353566133</v>
      </c>
      <c r="G66">
        <v>0.62</v>
      </c>
      <c r="H66">
        <v>2.9822000000000001E-2</v>
      </c>
      <c r="J66">
        <v>0.62</v>
      </c>
      <c r="K66">
        <v>0.40213199999999999</v>
      </c>
    </row>
    <row r="67" spans="1:11" x14ac:dyDescent="0.35">
      <c r="A67">
        <v>0.63</v>
      </c>
      <c r="B67">
        <v>0.35835894899999998</v>
      </c>
      <c r="G67">
        <v>0.63</v>
      </c>
      <c r="H67">
        <v>3.03345E-2</v>
      </c>
      <c r="J67">
        <v>0.63</v>
      </c>
      <c r="K67">
        <v>0.40565699999999999</v>
      </c>
    </row>
    <row r="68" spans="1:11" x14ac:dyDescent="0.35">
      <c r="A68">
        <v>0.64</v>
      </c>
      <c r="B68">
        <v>0.36312506500000002</v>
      </c>
      <c r="G68">
        <v>0.64</v>
      </c>
      <c r="H68">
        <v>3.0848E-2</v>
      </c>
      <c r="J68">
        <v>0.64</v>
      </c>
      <c r="K68">
        <v>0.40908800000000001</v>
      </c>
    </row>
    <row r="69" spans="1:11" x14ac:dyDescent="0.35">
      <c r="A69">
        <v>0.65</v>
      </c>
      <c r="B69">
        <v>0.36786457900000002</v>
      </c>
      <c r="G69">
        <v>0.65</v>
      </c>
      <c r="H69">
        <v>3.1362500000000001E-2</v>
      </c>
      <c r="J69">
        <v>0.65</v>
      </c>
      <c r="K69">
        <v>0.41242499999999999</v>
      </c>
    </row>
    <row r="70" spans="1:11" x14ac:dyDescent="0.35">
      <c r="A70">
        <v>0.66</v>
      </c>
      <c r="B70">
        <v>0.37257759000000001</v>
      </c>
      <c r="G70">
        <v>0.66</v>
      </c>
      <c r="H70">
        <v>3.1877999999999997E-2</v>
      </c>
      <c r="J70">
        <v>0.66</v>
      </c>
      <c r="K70">
        <v>0.41566799999999998</v>
      </c>
    </row>
    <row r="71" spans="1:11" x14ac:dyDescent="0.35">
      <c r="A71">
        <v>0.67</v>
      </c>
      <c r="B71">
        <v>0.377264198</v>
      </c>
      <c r="G71">
        <v>0.67</v>
      </c>
      <c r="H71">
        <v>3.23945E-2</v>
      </c>
      <c r="J71">
        <v>0.67</v>
      </c>
      <c r="K71">
        <v>0.41881699999999999</v>
      </c>
    </row>
    <row r="72" spans="1:11" x14ac:dyDescent="0.35">
      <c r="A72">
        <v>0.68</v>
      </c>
      <c r="B72">
        <v>0.381924502</v>
      </c>
      <c r="G72">
        <v>0.68</v>
      </c>
      <c r="H72">
        <v>3.2911999999999997E-2</v>
      </c>
      <c r="J72">
        <v>0.68</v>
      </c>
      <c r="K72">
        <v>0.42187200000000002</v>
      </c>
    </row>
    <row r="73" spans="1:11" x14ac:dyDescent="0.35">
      <c r="A73">
        <v>0.69</v>
      </c>
      <c r="B73">
        <v>0.386558599</v>
      </c>
      <c r="G73">
        <v>0.69</v>
      </c>
      <c r="H73">
        <v>3.3430500000000002E-2</v>
      </c>
      <c r="J73">
        <v>0.69</v>
      </c>
      <c r="K73">
        <v>0.42483300000000002</v>
      </c>
    </row>
    <row r="74" spans="1:11" x14ac:dyDescent="0.35">
      <c r="A74">
        <v>0.7</v>
      </c>
      <c r="B74">
        <v>0.39116658999999998</v>
      </c>
      <c r="G74">
        <v>0.7</v>
      </c>
      <c r="H74">
        <v>3.3950000000000001E-2</v>
      </c>
      <c r="J74">
        <v>0.7</v>
      </c>
      <c r="K74">
        <v>0.42770000000000002</v>
      </c>
    </row>
    <row r="75" spans="1:11" x14ac:dyDescent="0.35">
      <c r="A75">
        <v>0.71</v>
      </c>
      <c r="B75">
        <v>0.39574857000000002</v>
      </c>
      <c r="G75">
        <v>0.71</v>
      </c>
      <c r="H75">
        <v>3.4470500000000001E-2</v>
      </c>
      <c r="J75">
        <v>0.71</v>
      </c>
      <c r="K75">
        <v>0.43047299999999999</v>
      </c>
    </row>
    <row r="76" spans="1:11" x14ac:dyDescent="0.35">
      <c r="A76">
        <v>0.72</v>
      </c>
      <c r="B76">
        <v>0.40030463999999999</v>
      </c>
      <c r="G76">
        <v>0.72</v>
      </c>
      <c r="H76">
        <v>3.4992000000000002E-2</v>
      </c>
      <c r="J76">
        <v>0.72</v>
      </c>
      <c r="K76">
        <v>0.43315199999999998</v>
      </c>
    </row>
    <row r="77" spans="1:11" x14ac:dyDescent="0.35">
      <c r="A77">
        <v>0.73</v>
      </c>
      <c r="B77">
        <v>0.404834896</v>
      </c>
      <c r="G77">
        <v>0.73</v>
      </c>
      <c r="H77">
        <v>3.5514499999999997E-2</v>
      </c>
      <c r="J77">
        <v>0.73</v>
      </c>
      <c r="K77">
        <v>0.43573699999999999</v>
      </c>
    </row>
    <row r="78" spans="1:11" x14ac:dyDescent="0.35">
      <c r="A78">
        <v>0.74</v>
      </c>
      <c r="B78">
        <v>0.40933943699999997</v>
      </c>
      <c r="G78">
        <v>0.74</v>
      </c>
      <c r="H78">
        <v>3.6038000000000001E-2</v>
      </c>
      <c r="J78">
        <v>0.74</v>
      </c>
      <c r="K78">
        <v>0.43822800000000001</v>
      </c>
    </row>
    <row r="79" spans="1:11" x14ac:dyDescent="0.35">
      <c r="A79">
        <v>0.75</v>
      </c>
      <c r="B79">
        <v>0.41381835900000002</v>
      </c>
      <c r="G79">
        <v>0.75</v>
      </c>
      <c r="H79">
        <v>3.6562499999999998E-2</v>
      </c>
      <c r="J79">
        <v>0.75</v>
      </c>
      <c r="K79">
        <v>0.44062499999999999</v>
      </c>
    </row>
    <row r="80" spans="1:11" x14ac:dyDescent="0.35">
      <c r="A80">
        <v>0.76</v>
      </c>
      <c r="B80">
        <v>0.41827176100000002</v>
      </c>
      <c r="G80">
        <v>0.76</v>
      </c>
      <c r="H80">
        <v>3.7088000000000003E-2</v>
      </c>
      <c r="J80">
        <v>0.76</v>
      </c>
      <c r="K80">
        <v>0.44292799999999999</v>
      </c>
    </row>
    <row r="81" spans="1:11" x14ac:dyDescent="0.35">
      <c r="A81">
        <v>0.77</v>
      </c>
      <c r="B81">
        <v>0.42269973900000002</v>
      </c>
      <c r="G81">
        <v>0.77</v>
      </c>
      <c r="H81">
        <v>3.7614500000000002E-2</v>
      </c>
      <c r="J81">
        <v>0.77</v>
      </c>
      <c r="K81">
        <v>0.445137</v>
      </c>
    </row>
    <row r="82" spans="1:11" x14ac:dyDescent="0.35">
      <c r="A82">
        <v>0.78</v>
      </c>
      <c r="B82">
        <v>0.42710239</v>
      </c>
      <c r="G82">
        <v>0.78</v>
      </c>
      <c r="H82">
        <v>3.8142000000000002E-2</v>
      </c>
      <c r="J82">
        <v>0.78</v>
      </c>
      <c r="K82">
        <v>0.44725199999999998</v>
      </c>
    </row>
    <row r="83" spans="1:11" x14ac:dyDescent="0.35">
      <c r="A83">
        <v>0.79</v>
      </c>
      <c r="B83">
        <v>0.43147981099999999</v>
      </c>
      <c r="G83">
        <v>0.79</v>
      </c>
      <c r="H83">
        <v>3.8670499999999997E-2</v>
      </c>
      <c r="J83">
        <v>0.79</v>
      </c>
      <c r="K83">
        <v>0.44927299999999998</v>
      </c>
    </row>
    <row r="84" spans="1:11" x14ac:dyDescent="0.35">
      <c r="A84">
        <v>0.8</v>
      </c>
      <c r="B84">
        <v>0.43583209899999997</v>
      </c>
      <c r="G84">
        <v>0.8</v>
      </c>
      <c r="H84">
        <v>3.9199999999999999E-2</v>
      </c>
      <c r="J84">
        <v>0.8</v>
      </c>
      <c r="K84">
        <v>0.45119999999999999</v>
      </c>
    </row>
    <row r="85" spans="1:11" x14ac:dyDescent="0.35">
      <c r="A85">
        <v>0.81</v>
      </c>
      <c r="B85">
        <v>0.44015934899999998</v>
      </c>
      <c r="G85">
        <v>0.81</v>
      </c>
      <c r="H85">
        <v>3.9730500000000002E-2</v>
      </c>
      <c r="J85">
        <v>0.81</v>
      </c>
      <c r="K85">
        <v>0.45303300000000002</v>
      </c>
    </row>
    <row r="86" spans="1:11" x14ac:dyDescent="0.35">
      <c r="A86">
        <v>0.82</v>
      </c>
      <c r="B86">
        <v>0.44446165900000001</v>
      </c>
      <c r="G86">
        <v>0.82</v>
      </c>
      <c r="H86">
        <v>4.0261999999999999E-2</v>
      </c>
      <c r="J86">
        <v>0.82</v>
      </c>
      <c r="K86">
        <v>0.45477200000000001</v>
      </c>
    </row>
    <row r="87" spans="1:11" x14ac:dyDescent="0.35">
      <c r="A87">
        <v>0.83</v>
      </c>
      <c r="B87">
        <v>0.44873912399999999</v>
      </c>
      <c r="G87">
        <v>0.83</v>
      </c>
      <c r="H87">
        <v>4.0794499999999997E-2</v>
      </c>
      <c r="J87">
        <v>0.83</v>
      </c>
      <c r="K87">
        <v>0.45641700000000002</v>
      </c>
    </row>
    <row r="88" spans="1:11" x14ac:dyDescent="0.35">
      <c r="A88">
        <v>0.84</v>
      </c>
      <c r="B88">
        <v>0.45299183999999998</v>
      </c>
      <c r="G88">
        <v>0.84</v>
      </c>
      <c r="H88">
        <v>4.1327999999999997E-2</v>
      </c>
      <c r="J88">
        <v>0.84</v>
      </c>
      <c r="K88">
        <v>0.45796799999999999</v>
      </c>
    </row>
    <row r="89" spans="1:11" x14ac:dyDescent="0.35">
      <c r="A89">
        <v>0.85</v>
      </c>
      <c r="B89">
        <v>0.45721990299999998</v>
      </c>
      <c r="G89">
        <v>0.85</v>
      </c>
      <c r="H89">
        <v>4.1862499999999997E-2</v>
      </c>
      <c r="J89">
        <v>0.85</v>
      </c>
      <c r="K89">
        <v>0.45942499999999997</v>
      </c>
    </row>
    <row r="90" spans="1:11" x14ac:dyDescent="0.35">
      <c r="A90">
        <v>0.86</v>
      </c>
      <c r="B90">
        <v>0.46142340700000001</v>
      </c>
      <c r="G90">
        <v>0.86</v>
      </c>
      <c r="H90">
        <v>4.2397999999999998E-2</v>
      </c>
      <c r="J90">
        <v>0.86</v>
      </c>
      <c r="K90">
        <v>0.46078799999999998</v>
      </c>
    </row>
    <row r="91" spans="1:11" x14ac:dyDescent="0.35">
      <c r="A91">
        <v>0.87</v>
      </c>
      <c r="B91">
        <v>0.46560244899999997</v>
      </c>
      <c r="G91">
        <v>0.87</v>
      </c>
      <c r="H91">
        <v>4.29345E-2</v>
      </c>
      <c r="J91">
        <v>0.87</v>
      </c>
      <c r="K91">
        <v>0.462057</v>
      </c>
    </row>
    <row r="92" spans="1:11" x14ac:dyDescent="0.35">
      <c r="A92">
        <v>0.88</v>
      </c>
      <c r="B92">
        <v>0.46975712400000003</v>
      </c>
      <c r="G92">
        <v>0.88</v>
      </c>
      <c r="H92">
        <v>4.3471999999999997E-2</v>
      </c>
      <c r="J92">
        <v>0.88</v>
      </c>
      <c r="K92">
        <v>0.46323199999999998</v>
      </c>
    </row>
    <row r="93" spans="1:11" x14ac:dyDescent="0.35">
      <c r="A93">
        <v>0.89</v>
      </c>
      <c r="B93">
        <v>0.473887526</v>
      </c>
      <c r="G93">
        <v>0.89</v>
      </c>
      <c r="H93">
        <v>4.4010500000000001E-2</v>
      </c>
      <c r="J93">
        <v>0.89</v>
      </c>
      <c r="K93">
        <v>0.46431299999999998</v>
      </c>
    </row>
    <row r="94" spans="1:11" x14ac:dyDescent="0.35">
      <c r="A94">
        <v>0.9</v>
      </c>
      <c r="B94">
        <v>0.47799375</v>
      </c>
      <c r="G94">
        <v>0.9</v>
      </c>
      <c r="H94">
        <v>4.4549999999999999E-2</v>
      </c>
      <c r="J94">
        <v>0.9</v>
      </c>
      <c r="K94">
        <v>0.46529999999999999</v>
      </c>
    </row>
    <row r="95" spans="1:11" x14ac:dyDescent="0.35">
      <c r="A95">
        <v>0.91</v>
      </c>
      <c r="B95">
        <v>0.48207589099999998</v>
      </c>
      <c r="G95">
        <v>0.91</v>
      </c>
      <c r="H95">
        <v>4.5090499999999999E-2</v>
      </c>
      <c r="J95">
        <v>0.91</v>
      </c>
      <c r="K95">
        <v>0.46619300000000002</v>
      </c>
    </row>
    <row r="96" spans="1:11" x14ac:dyDescent="0.35">
      <c r="A96">
        <v>0.92</v>
      </c>
      <c r="B96">
        <v>0.48613404199999999</v>
      </c>
      <c r="G96">
        <v>0.92</v>
      </c>
      <c r="H96">
        <v>4.5631999999999999E-2</v>
      </c>
      <c r="J96">
        <v>0.92</v>
      </c>
      <c r="K96">
        <v>0.46699200000000002</v>
      </c>
    </row>
    <row r="97" spans="1:11" x14ac:dyDescent="0.35">
      <c r="A97">
        <v>0.93</v>
      </c>
      <c r="B97">
        <v>0.49016829899999997</v>
      </c>
      <c r="G97">
        <v>0.93</v>
      </c>
      <c r="H97">
        <v>4.61745E-2</v>
      </c>
      <c r="J97">
        <v>0.93</v>
      </c>
      <c r="K97">
        <v>0.46769699999999997</v>
      </c>
    </row>
    <row r="98" spans="1:11" x14ac:dyDescent="0.35">
      <c r="A98">
        <v>0.94</v>
      </c>
      <c r="B98">
        <v>0.49417875500000003</v>
      </c>
      <c r="G98">
        <v>0.94</v>
      </c>
      <c r="H98">
        <v>4.6718000000000003E-2</v>
      </c>
      <c r="J98">
        <v>0.94</v>
      </c>
      <c r="K98">
        <v>0.468308</v>
      </c>
    </row>
    <row r="99" spans="1:11" x14ac:dyDescent="0.35">
      <c r="A99">
        <v>0.95</v>
      </c>
      <c r="B99">
        <v>0.49816550399999998</v>
      </c>
      <c r="G99">
        <v>0.95</v>
      </c>
      <c r="H99">
        <v>4.7262499999999999E-2</v>
      </c>
      <c r="J99">
        <v>0.95</v>
      </c>
      <c r="K99">
        <v>0.46882499999999999</v>
      </c>
    </row>
    <row r="100" spans="1:11" x14ac:dyDescent="0.35">
      <c r="A100">
        <v>0.96</v>
      </c>
      <c r="B100">
        <v>0.50212864000000001</v>
      </c>
      <c r="G100">
        <v>0.96</v>
      </c>
      <c r="H100">
        <v>4.7808000000000003E-2</v>
      </c>
      <c r="J100">
        <v>0.96</v>
      </c>
      <c r="K100">
        <v>0.469248</v>
      </c>
    </row>
    <row r="101" spans="1:11" x14ac:dyDescent="0.35">
      <c r="A101">
        <v>0.97</v>
      </c>
      <c r="B101">
        <v>0.50606825600000005</v>
      </c>
      <c r="G101">
        <v>0.97</v>
      </c>
      <c r="H101">
        <v>4.8354500000000002E-2</v>
      </c>
      <c r="J101">
        <v>0.97</v>
      </c>
      <c r="K101">
        <v>0.46957700000000002</v>
      </c>
    </row>
    <row r="102" spans="1:11" x14ac:dyDescent="0.35">
      <c r="A102">
        <v>0.98</v>
      </c>
      <c r="B102">
        <v>0.50998444399999998</v>
      </c>
      <c r="G102">
        <v>0.98</v>
      </c>
      <c r="H102">
        <v>4.8902000000000001E-2</v>
      </c>
      <c r="J102">
        <v>0.98</v>
      </c>
      <c r="K102">
        <v>0.46981200000000001</v>
      </c>
    </row>
    <row r="103" spans="1:11" x14ac:dyDescent="0.35">
      <c r="A103">
        <v>0.99</v>
      </c>
      <c r="B103">
        <v>0.51387729900000001</v>
      </c>
      <c r="G103">
        <v>0.99</v>
      </c>
      <c r="H103">
        <v>4.9450500000000001E-2</v>
      </c>
      <c r="J103">
        <v>0.99</v>
      </c>
      <c r="K103">
        <v>0.46995300000000001</v>
      </c>
    </row>
    <row r="104" spans="1:11" x14ac:dyDescent="0.35">
      <c r="A104">
        <v>1</v>
      </c>
      <c r="B104">
        <v>0.51774691399999995</v>
      </c>
      <c r="G104">
        <v>1</v>
      </c>
      <c r="H104">
        <v>0.05</v>
      </c>
      <c r="J104">
        <v>1</v>
      </c>
      <c r="K104">
        <v>0.47</v>
      </c>
    </row>
    <row r="105" spans="1:11" x14ac:dyDescent="0.35">
      <c r="A105">
        <v>1.01</v>
      </c>
      <c r="B105">
        <v>0.52159338</v>
      </c>
      <c r="G105">
        <v>1.01</v>
      </c>
      <c r="H105">
        <v>5.0550499999999998E-2</v>
      </c>
      <c r="J105">
        <v>1.01</v>
      </c>
      <c r="K105">
        <v>0.4703</v>
      </c>
    </row>
    <row r="106" spans="1:11" x14ac:dyDescent="0.35">
      <c r="A106">
        <v>1.02</v>
      </c>
      <c r="B106">
        <v>0.52541678999999997</v>
      </c>
      <c r="G106">
        <v>1.02</v>
      </c>
      <c r="H106">
        <v>5.1102000000000002E-2</v>
      </c>
      <c r="J106">
        <v>1.02</v>
      </c>
      <c r="K106">
        <v>0.47060000000000002</v>
      </c>
    </row>
    <row r="107" spans="1:11" x14ac:dyDescent="0.35">
      <c r="A107">
        <v>1.03</v>
      </c>
      <c r="B107">
        <v>0.52921723700000001</v>
      </c>
      <c r="G107">
        <v>1.03</v>
      </c>
      <c r="H107">
        <v>5.1654499999999999E-2</v>
      </c>
      <c r="J107">
        <v>1.03</v>
      </c>
      <c r="K107">
        <v>0.47089999999999999</v>
      </c>
    </row>
    <row r="108" spans="1:11" x14ac:dyDescent="0.35">
      <c r="A108">
        <v>1.04</v>
      </c>
      <c r="B108">
        <v>0.53299481299999996</v>
      </c>
      <c r="G108">
        <v>1.04</v>
      </c>
      <c r="H108">
        <v>5.2207999999999997E-2</v>
      </c>
      <c r="J108">
        <v>1.04</v>
      </c>
      <c r="K108">
        <v>0.47120000000000001</v>
      </c>
    </row>
    <row r="109" spans="1:11" x14ac:dyDescent="0.35">
      <c r="A109">
        <v>1.05</v>
      </c>
      <c r="B109">
        <v>0.53674960900000002</v>
      </c>
      <c r="G109">
        <v>1.05</v>
      </c>
      <c r="H109">
        <v>5.2762499999999997E-2</v>
      </c>
      <c r="J109">
        <v>1.05</v>
      </c>
      <c r="K109">
        <v>0.47149999999999997</v>
      </c>
    </row>
    <row r="110" spans="1:11" x14ac:dyDescent="0.35">
      <c r="A110">
        <v>1.06</v>
      </c>
      <c r="B110">
        <v>0.540481718</v>
      </c>
      <c r="G110">
        <v>1.06</v>
      </c>
      <c r="H110">
        <v>5.3317999999999997E-2</v>
      </c>
      <c r="J110">
        <v>1.06</v>
      </c>
      <c r="K110">
        <v>0.4718</v>
      </c>
    </row>
    <row r="111" spans="1:11" x14ac:dyDescent="0.35">
      <c r="A111">
        <v>1.07</v>
      </c>
      <c r="B111">
        <v>0.544191231</v>
      </c>
      <c r="G111">
        <v>1.07</v>
      </c>
      <c r="H111">
        <v>5.3874499999999999E-2</v>
      </c>
      <c r="J111">
        <v>1.07</v>
      </c>
      <c r="K111">
        <v>0.47210000000000002</v>
      </c>
    </row>
    <row r="112" spans="1:11" x14ac:dyDescent="0.35">
      <c r="A112">
        <v>1.08</v>
      </c>
      <c r="B112">
        <v>0.54787823999999996</v>
      </c>
      <c r="G112">
        <v>1.08</v>
      </c>
      <c r="H112">
        <v>5.4432000000000001E-2</v>
      </c>
      <c r="J112">
        <v>1.08</v>
      </c>
      <c r="K112">
        <v>0.47239999999999999</v>
      </c>
    </row>
    <row r="113" spans="1:11" x14ac:dyDescent="0.35">
      <c r="A113">
        <v>1.0900000000000001</v>
      </c>
      <c r="B113">
        <v>0.55154283500000001</v>
      </c>
      <c r="G113">
        <v>1.0900000000000001</v>
      </c>
      <c r="H113">
        <v>5.4990499999999998E-2</v>
      </c>
      <c r="J113">
        <v>1.0900000000000001</v>
      </c>
      <c r="K113">
        <v>0.47270000000000001</v>
      </c>
    </row>
    <row r="114" spans="1:11" x14ac:dyDescent="0.35">
      <c r="A114">
        <v>1.1000000000000001</v>
      </c>
      <c r="B114">
        <v>0.55518510799999998</v>
      </c>
      <c r="G114">
        <v>1.1000000000000001</v>
      </c>
      <c r="H114">
        <v>5.5550000000000002E-2</v>
      </c>
      <c r="J114">
        <v>1.1000000000000001</v>
      </c>
      <c r="K114">
        <v>0.47299999999999998</v>
      </c>
    </row>
    <row r="115" spans="1:11" x14ac:dyDescent="0.35">
      <c r="A115">
        <v>1.1100000000000001</v>
      </c>
      <c r="B115">
        <v>0.558805149</v>
      </c>
      <c r="G115">
        <v>1.1100000000000001</v>
      </c>
      <c r="H115">
        <v>5.6110500000000001E-2</v>
      </c>
      <c r="J115">
        <v>1.1100000000000001</v>
      </c>
      <c r="K115">
        <v>0.4733</v>
      </c>
    </row>
    <row r="116" spans="1:11" x14ac:dyDescent="0.35">
      <c r="A116">
        <v>1.1200000000000001</v>
      </c>
      <c r="B116">
        <v>0.56240305000000002</v>
      </c>
      <c r="G116">
        <v>1.1200000000000001</v>
      </c>
      <c r="H116">
        <v>5.6672E-2</v>
      </c>
      <c r="J116">
        <v>1.1200000000000001</v>
      </c>
      <c r="K116">
        <v>0.47360000000000002</v>
      </c>
    </row>
    <row r="117" spans="1:11" x14ac:dyDescent="0.35">
      <c r="A117">
        <v>1.1299999999999999</v>
      </c>
      <c r="B117">
        <v>0.56597889999999995</v>
      </c>
      <c r="G117">
        <v>1.1299999999999999</v>
      </c>
      <c r="H117">
        <v>5.7234500000000001E-2</v>
      </c>
      <c r="J117">
        <v>1.1299999999999999</v>
      </c>
      <c r="K117">
        <v>0.47389999999999999</v>
      </c>
    </row>
    <row r="118" spans="1:11" x14ac:dyDescent="0.35">
      <c r="A118">
        <v>1.1399999999999999</v>
      </c>
      <c r="B118">
        <v>0.56953279000000001</v>
      </c>
      <c r="G118">
        <v>1.1399999999999999</v>
      </c>
      <c r="H118">
        <v>5.7798000000000002E-2</v>
      </c>
      <c r="J118">
        <v>1.1399999999999999</v>
      </c>
      <c r="K118">
        <v>0.47420000000000001</v>
      </c>
    </row>
    <row r="119" spans="1:11" x14ac:dyDescent="0.35">
      <c r="A119">
        <v>1.1499999999999999</v>
      </c>
      <c r="B119">
        <v>0.57306480999999998</v>
      </c>
      <c r="G119">
        <v>1.1499999999999999</v>
      </c>
      <c r="H119">
        <v>5.8362499999999998E-2</v>
      </c>
      <c r="J119">
        <v>1.1499999999999999</v>
      </c>
      <c r="K119">
        <v>0.47449999999999998</v>
      </c>
    </row>
    <row r="120" spans="1:11" x14ac:dyDescent="0.35">
      <c r="A120">
        <v>1.1599999999999999</v>
      </c>
      <c r="B120">
        <v>0.57657504999999998</v>
      </c>
      <c r="G120">
        <v>1.1599999999999999</v>
      </c>
      <c r="H120">
        <v>5.8928000000000001E-2</v>
      </c>
      <c r="J120">
        <v>1.1599999999999999</v>
      </c>
      <c r="K120">
        <v>0.4748</v>
      </c>
    </row>
    <row r="121" spans="1:11" x14ac:dyDescent="0.35">
      <c r="A121">
        <v>1.17</v>
      </c>
      <c r="B121">
        <v>0.58006359900000004</v>
      </c>
      <c r="G121">
        <v>1.17</v>
      </c>
      <c r="H121">
        <v>5.9494499999999999E-2</v>
      </c>
      <c r="J121">
        <v>1.17</v>
      </c>
      <c r="K121">
        <v>0.47510000000000002</v>
      </c>
    </row>
    <row r="122" spans="1:11" x14ac:dyDescent="0.35">
      <c r="A122">
        <v>1.18</v>
      </c>
      <c r="B122">
        <v>0.58353054800000004</v>
      </c>
      <c r="G122">
        <v>1.18</v>
      </c>
      <c r="H122">
        <v>6.0061999999999997E-2</v>
      </c>
      <c r="J122">
        <v>1.18</v>
      </c>
      <c r="K122">
        <v>0.47539999999999999</v>
      </c>
    </row>
    <row r="123" spans="1:11" x14ac:dyDescent="0.35">
      <c r="A123">
        <v>1.19</v>
      </c>
      <c r="B123">
        <v>0.58697598500000003</v>
      </c>
      <c r="G123">
        <v>1.19</v>
      </c>
      <c r="H123">
        <v>6.0630499999999997E-2</v>
      </c>
      <c r="J123">
        <v>1.19</v>
      </c>
      <c r="K123">
        <v>0.47570000000000001</v>
      </c>
    </row>
    <row r="124" spans="1:11" x14ac:dyDescent="0.35">
      <c r="A124">
        <v>1.2</v>
      </c>
      <c r="B124">
        <v>0.59040000000000004</v>
      </c>
      <c r="G124">
        <v>1.2</v>
      </c>
      <c r="H124">
        <v>6.1199999999999997E-2</v>
      </c>
      <c r="J124">
        <v>1.2</v>
      </c>
      <c r="K124">
        <v>0.47599999999999998</v>
      </c>
    </row>
    <row r="125" spans="1:11" x14ac:dyDescent="0.35">
      <c r="A125">
        <v>1.21</v>
      </c>
      <c r="B125">
        <v>0.593802681</v>
      </c>
      <c r="G125">
        <v>1.21</v>
      </c>
      <c r="H125">
        <v>6.1770499999999999E-2</v>
      </c>
      <c r="J125">
        <v>1.21</v>
      </c>
      <c r="K125">
        <v>0.4763</v>
      </c>
    </row>
    <row r="126" spans="1:11" x14ac:dyDescent="0.35">
      <c r="A126">
        <v>1.22</v>
      </c>
      <c r="B126">
        <v>0.59718411800000004</v>
      </c>
      <c r="G126">
        <v>1.22</v>
      </c>
      <c r="H126">
        <v>6.2342000000000002E-2</v>
      </c>
      <c r="J126">
        <v>1.22</v>
      </c>
      <c r="K126">
        <v>0.47660000000000002</v>
      </c>
    </row>
    <row r="127" spans="1:11" x14ac:dyDescent="0.35">
      <c r="A127">
        <v>1.23</v>
      </c>
      <c r="B127">
        <v>0.60054439900000001</v>
      </c>
      <c r="G127">
        <v>1.23</v>
      </c>
      <c r="H127">
        <v>6.2914499999999998E-2</v>
      </c>
      <c r="J127">
        <v>1.23</v>
      </c>
      <c r="K127">
        <v>0.47689999999999999</v>
      </c>
    </row>
    <row r="128" spans="1:11" x14ac:dyDescent="0.35">
      <c r="A128">
        <v>1.24</v>
      </c>
      <c r="B128">
        <v>0.60388361300000004</v>
      </c>
      <c r="G128">
        <v>1.24</v>
      </c>
      <c r="H128">
        <v>6.3488000000000003E-2</v>
      </c>
      <c r="J128">
        <v>1.24</v>
      </c>
      <c r="K128">
        <v>0.47720000000000001</v>
      </c>
    </row>
    <row r="129" spans="1:11" x14ac:dyDescent="0.35">
      <c r="A129">
        <v>1.25</v>
      </c>
      <c r="B129">
        <v>0.60720184700000002</v>
      </c>
      <c r="G129">
        <v>1.25</v>
      </c>
      <c r="H129">
        <v>6.4062499999999994E-2</v>
      </c>
      <c r="J129">
        <v>1.25</v>
      </c>
      <c r="K129">
        <v>0.47749999999999998</v>
      </c>
    </row>
    <row r="130" spans="1:11" x14ac:dyDescent="0.35">
      <c r="A130">
        <v>1.26</v>
      </c>
      <c r="B130">
        <v>0.61049918999999997</v>
      </c>
      <c r="G130">
        <v>1.26</v>
      </c>
      <c r="H130">
        <v>6.4638000000000001E-2</v>
      </c>
      <c r="J130">
        <v>1.26</v>
      </c>
      <c r="K130">
        <v>0.4778</v>
      </c>
    </row>
    <row r="131" spans="1:11" x14ac:dyDescent="0.35">
      <c r="A131">
        <v>1.27</v>
      </c>
      <c r="B131">
        <v>0.61377572999999996</v>
      </c>
      <c r="G131">
        <v>1.27</v>
      </c>
      <c r="H131">
        <v>6.5214499999999995E-2</v>
      </c>
      <c r="J131">
        <v>1.27</v>
      </c>
      <c r="K131">
        <v>0.47810000000000002</v>
      </c>
    </row>
    <row r="132" spans="1:11" x14ac:dyDescent="0.35">
      <c r="A132">
        <v>1.28</v>
      </c>
      <c r="B132">
        <v>0.61703155399999998</v>
      </c>
      <c r="G132">
        <v>1.28</v>
      </c>
      <c r="H132">
        <v>6.5792000000000003E-2</v>
      </c>
      <c r="J132">
        <v>1.28</v>
      </c>
      <c r="K132">
        <v>0.47839999999999999</v>
      </c>
    </row>
    <row r="133" spans="1:11" x14ac:dyDescent="0.35">
      <c r="A133">
        <v>1.29</v>
      </c>
      <c r="B133">
        <v>0.62026674900000001</v>
      </c>
      <c r="G133">
        <v>1.29</v>
      </c>
      <c r="H133">
        <v>6.6370499999999999E-2</v>
      </c>
      <c r="J133">
        <v>1.29</v>
      </c>
      <c r="K133">
        <v>0.47870000000000001</v>
      </c>
    </row>
    <row r="134" spans="1:11" x14ac:dyDescent="0.35">
      <c r="A134">
        <v>1.3</v>
      </c>
      <c r="B134">
        <v>0.62348140399999996</v>
      </c>
      <c r="G134">
        <v>1.3</v>
      </c>
      <c r="H134">
        <v>6.6949999999999996E-2</v>
      </c>
      <c r="J134">
        <v>1.3</v>
      </c>
      <c r="K134">
        <v>0.47899999999999998</v>
      </c>
    </row>
    <row r="135" spans="1:11" x14ac:dyDescent="0.35">
      <c r="A135">
        <v>1.31</v>
      </c>
      <c r="B135">
        <v>0.62667560600000005</v>
      </c>
      <c r="G135">
        <v>1.31</v>
      </c>
      <c r="H135">
        <v>6.7530499999999993E-2</v>
      </c>
      <c r="J135">
        <v>1.31</v>
      </c>
      <c r="K135">
        <v>0.4793</v>
      </c>
    </row>
    <row r="136" spans="1:11" x14ac:dyDescent="0.35">
      <c r="A136">
        <v>1.32</v>
      </c>
      <c r="B136">
        <v>0.62984943999999998</v>
      </c>
      <c r="G136">
        <v>1.32</v>
      </c>
      <c r="H136">
        <v>6.8112000000000006E-2</v>
      </c>
      <c r="J136">
        <v>1.32</v>
      </c>
      <c r="K136">
        <v>0.47960000000000003</v>
      </c>
    </row>
    <row r="137" spans="1:11" x14ac:dyDescent="0.35">
      <c r="A137">
        <v>1.33</v>
      </c>
      <c r="B137">
        <v>0.63300299400000004</v>
      </c>
      <c r="G137">
        <v>1.33</v>
      </c>
      <c r="H137">
        <v>6.8694500000000006E-2</v>
      </c>
      <c r="J137">
        <v>1.33</v>
      </c>
      <c r="K137">
        <v>0.47989999999999999</v>
      </c>
    </row>
    <row r="138" spans="1:11" x14ac:dyDescent="0.35">
      <c r="A138">
        <v>1.34</v>
      </c>
      <c r="B138">
        <v>0.63613635499999999</v>
      </c>
      <c r="G138">
        <v>1.34</v>
      </c>
      <c r="H138">
        <v>6.9278000000000006E-2</v>
      </c>
      <c r="J138">
        <v>1.34</v>
      </c>
      <c r="K138">
        <v>0.48020000000000002</v>
      </c>
    </row>
    <row r="139" spans="1:11" x14ac:dyDescent="0.35">
      <c r="A139">
        <v>1.35</v>
      </c>
      <c r="B139">
        <v>0.63924960900000005</v>
      </c>
      <c r="G139">
        <v>1.35</v>
      </c>
      <c r="H139">
        <v>6.9862499999999994E-2</v>
      </c>
      <c r="J139">
        <v>1.35</v>
      </c>
      <c r="K139">
        <v>0.48049999999999998</v>
      </c>
    </row>
    <row r="140" spans="1:11" x14ac:dyDescent="0.35">
      <c r="A140">
        <v>1.36</v>
      </c>
      <c r="B140">
        <v>0.64234284200000002</v>
      </c>
      <c r="G140">
        <v>1.36</v>
      </c>
      <c r="H140">
        <v>7.0447999999999997E-2</v>
      </c>
      <c r="J140">
        <v>1.36</v>
      </c>
      <c r="K140">
        <v>0.48080000000000001</v>
      </c>
    </row>
    <row r="141" spans="1:11" x14ac:dyDescent="0.35">
      <c r="A141">
        <v>1.37</v>
      </c>
      <c r="B141">
        <v>0.645416141</v>
      </c>
      <c r="G141">
        <v>1.37</v>
      </c>
      <c r="H141">
        <v>7.10345E-2</v>
      </c>
      <c r="J141">
        <v>1.37</v>
      </c>
      <c r="K141">
        <v>0.48110000000000003</v>
      </c>
    </row>
    <row r="142" spans="1:11" x14ac:dyDescent="0.35">
      <c r="A142">
        <v>1.38</v>
      </c>
      <c r="B142">
        <v>0.64846959000000004</v>
      </c>
      <c r="G142">
        <v>1.38</v>
      </c>
      <c r="H142">
        <v>7.1622000000000005E-2</v>
      </c>
      <c r="J142">
        <v>1.38</v>
      </c>
      <c r="K142">
        <v>0.48139999999999999</v>
      </c>
    </row>
    <row r="143" spans="1:11" x14ac:dyDescent="0.35">
      <c r="A143">
        <v>1.39</v>
      </c>
      <c r="B143">
        <v>0.65150327600000002</v>
      </c>
      <c r="G143">
        <v>1.39</v>
      </c>
      <c r="H143">
        <v>7.2210499999999997E-2</v>
      </c>
      <c r="J143">
        <v>1.39</v>
      </c>
      <c r="K143">
        <v>0.48170000000000002</v>
      </c>
    </row>
    <row r="144" spans="1:11" x14ac:dyDescent="0.35">
      <c r="A144">
        <v>1.4</v>
      </c>
      <c r="B144">
        <v>0.65451728399999998</v>
      </c>
      <c r="G144">
        <v>1.4</v>
      </c>
      <c r="H144">
        <v>7.2800000000000004E-2</v>
      </c>
      <c r="J144">
        <v>1.4</v>
      </c>
      <c r="K144">
        <v>0.48199999999999998</v>
      </c>
    </row>
    <row r="145" spans="1:11" x14ac:dyDescent="0.35">
      <c r="A145">
        <v>1.41</v>
      </c>
      <c r="B145">
        <v>0.65751169899999995</v>
      </c>
      <c r="G145">
        <v>1.41</v>
      </c>
      <c r="H145">
        <v>7.3390499999999997E-2</v>
      </c>
      <c r="J145">
        <v>1.41</v>
      </c>
      <c r="K145">
        <v>0.48230000000000001</v>
      </c>
    </row>
    <row r="146" spans="1:11" x14ac:dyDescent="0.35">
      <c r="A146">
        <v>1.42</v>
      </c>
      <c r="B146">
        <v>0.66048660699999995</v>
      </c>
      <c r="G146">
        <v>1.42</v>
      </c>
      <c r="H146">
        <v>7.3982000000000006E-2</v>
      </c>
      <c r="J146">
        <v>1.42</v>
      </c>
      <c r="K146">
        <v>0.48259999999999997</v>
      </c>
    </row>
    <row r="147" spans="1:11" x14ac:dyDescent="0.35">
      <c r="A147">
        <v>1.43</v>
      </c>
      <c r="B147">
        <v>0.66344209300000001</v>
      </c>
      <c r="G147">
        <v>1.43</v>
      </c>
      <c r="H147">
        <v>7.4574500000000002E-2</v>
      </c>
      <c r="J147">
        <v>1.43</v>
      </c>
      <c r="K147">
        <v>0.4829</v>
      </c>
    </row>
    <row r="148" spans="1:11" x14ac:dyDescent="0.35">
      <c r="A148">
        <v>1.44</v>
      </c>
      <c r="B148">
        <v>0.66637824000000001</v>
      </c>
      <c r="G148">
        <v>1.44</v>
      </c>
      <c r="H148">
        <v>7.5167999999999999E-2</v>
      </c>
      <c r="J148">
        <v>1.44</v>
      </c>
      <c r="K148">
        <v>0.48320000000000002</v>
      </c>
    </row>
    <row r="149" spans="1:11" x14ac:dyDescent="0.35">
      <c r="A149">
        <v>1.45</v>
      </c>
      <c r="B149">
        <v>0.66929513399999996</v>
      </c>
      <c r="G149">
        <v>1.45</v>
      </c>
      <c r="H149">
        <v>7.5762499999999997E-2</v>
      </c>
      <c r="J149">
        <v>1.45</v>
      </c>
      <c r="K149">
        <v>0.48349999999999999</v>
      </c>
    </row>
    <row r="150" spans="1:11" x14ac:dyDescent="0.35">
      <c r="A150">
        <v>1.46</v>
      </c>
      <c r="B150">
        <v>0.67219285900000003</v>
      </c>
      <c r="G150">
        <v>1.46</v>
      </c>
      <c r="H150">
        <v>7.6357999999999995E-2</v>
      </c>
      <c r="J150">
        <v>1.46</v>
      </c>
      <c r="K150">
        <v>0.48380000000000001</v>
      </c>
    </row>
    <row r="151" spans="1:11" x14ac:dyDescent="0.35">
      <c r="A151">
        <v>1.47</v>
      </c>
      <c r="B151">
        <v>0.67507149899999996</v>
      </c>
      <c r="G151">
        <v>1.47</v>
      </c>
      <c r="H151">
        <v>7.6954499999999995E-2</v>
      </c>
      <c r="J151">
        <v>1.47</v>
      </c>
      <c r="K151">
        <v>0.48409999999999997</v>
      </c>
    </row>
    <row r="152" spans="1:11" x14ac:dyDescent="0.35">
      <c r="A152">
        <v>1.48</v>
      </c>
      <c r="B152">
        <v>0.67793113900000002</v>
      </c>
      <c r="G152">
        <v>1.48</v>
      </c>
      <c r="H152">
        <v>7.7551999999999996E-2</v>
      </c>
      <c r="J152">
        <v>1.48</v>
      </c>
      <c r="K152">
        <v>0.4844</v>
      </c>
    </row>
    <row r="153" spans="1:11" x14ac:dyDescent="0.35">
      <c r="A153">
        <v>1.49</v>
      </c>
      <c r="B153">
        <v>0.68077186099999998</v>
      </c>
      <c r="G153">
        <v>1.49</v>
      </c>
      <c r="H153">
        <v>7.8150499999999998E-2</v>
      </c>
      <c r="J153">
        <v>1.49</v>
      </c>
      <c r="K153">
        <v>0.48470000000000002</v>
      </c>
    </row>
    <row r="154" spans="1:11" x14ac:dyDescent="0.35">
      <c r="A154">
        <v>1.5</v>
      </c>
      <c r="B154">
        <v>0.68359375</v>
      </c>
      <c r="G154">
        <v>1.5</v>
      </c>
      <c r="H154">
        <v>7.8750000000000001E-2</v>
      </c>
      <c r="J154">
        <v>1.5</v>
      </c>
      <c r="K154">
        <v>0.48499999999999999</v>
      </c>
    </row>
    <row r="155" spans="1:11" x14ac:dyDescent="0.35">
      <c r="A155">
        <v>1.51</v>
      </c>
      <c r="B155">
        <v>0.68639688899999995</v>
      </c>
      <c r="G155">
        <v>1.51</v>
      </c>
      <c r="H155">
        <v>7.9350500000000004E-2</v>
      </c>
      <c r="J155">
        <v>1.51</v>
      </c>
      <c r="K155">
        <v>0.48530000000000001</v>
      </c>
    </row>
    <row r="156" spans="1:11" x14ac:dyDescent="0.35">
      <c r="A156">
        <v>1.52</v>
      </c>
      <c r="B156">
        <v>0.68918136100000005</v>
      </c>
      <c r="G156">
        <v>1.52</v>
      </c>
      <c r="H156">
        <v>7.9951999999999995E-2</v>
      </c>
      <c r="J156">
        <v>1.52</v>
      </c>
      <c r="K156">
        <v>0.48559999999999998</v>
      </c>
    </row>
    <row r="157" spans="1:11" x14ac:dyDescent="0.35">
      <c r="A157">
        <v>1.53</v>
      </c>
      <c r="B157">
        <v>0.69194724900000004</v>
      </c>
      <c r="G157">
        <v>1.53</v>
      </c>
      <c r="H157">
        <v>8.0554500000000001E-2</v>
      </c>
      <c r="J157">
        <v>1.53</v>
      </c>
      <c r="K157">
        <v>0.4859</v>
      </c>
    </row>
    <row r="158" spans="1:11" x14ac:dyDescent="0.35">
      <c r="A158">
        <v>1.54</v>
      </c>
      <c r="B158">
        <v>0.694694637</v>
      </c>
      <c r="G158">
        <v>1.54</v>
      </c>
      <c r="H158">
        <v>8.1157999999999994E-2</v>
      </c>
      <c r="J158">
        <v>1.54</v>
      </c>
      <c r="K158">
        <v>0.48620000000000002</v>
      </c>
    </row>
    <row r="159" spans="1:11" x14ac:dyDescent="0.35">
      <c r="A159">
        <v>1.55</v>
      </c>
      <c r="B159">
        <v>0.69742360599999997</v>
      </c>
      <c r="G159">
        <v>1.55</v>
      </c>
      <c r="H159">
        <v>8.1762500000000002E-2</v>
      </c>
      <c r="J159">
        <v>1.55</v>
      </c>
      <c r="K159">
        <v>0.48649999999999999</v>
      </c>
    </row>
    <row r="160" spans="1:11" x14ac:dyDescent="0.35">
      <c r="A160">
        <v>1.56</v>
      </c>
      <c r="B160">
        <v>0.70013424000000002</v>
      </c>
      <c r="G160">
        <v>1.56</v>
      </c>
      <c r="H160">
        <v>8.2367999999999997E-2</v>
      </c>
      <c r="J160">
        <v>1.56</v>
      </c>
      <c r="K160">
        <v>0.48680000000000001</v>
      </c>
    </row>
    <row r="161" spans="1:11" x14ac:dyDescent="0.35">
      <c r="A161">
        <v>1.57</v>
      </c>
      <c r="B161">
        <v>0.70282661999999996</v>
      </c>
      <c r="G161">
        <v>1.57</v>
      </c>
      <c r="H161">
        <v>8.2974500000000007E-2</v>
      </c>
      <c r="J161">
        <v>1.57</v>
      </c>
      <c r="K161">
        <v>0.48709999999999998</v>
      </c>
    </row>
    <row r="162" spans="1:11" x14ac:dyDescent="0.35">
      <c r="A162">
        <v>1.58</v>
      </c>
      <c r="B162">
        <v>0.70550082999999997</v>
      </c>
      <c r="G162">
        <v>1.58</v>
      </c>
      <c r="H162">
        <v>8.3582000000000004E-2</v>
      </c>
      <c r="J162">
        <v>1.58</v>
      </c>
      <c r="K162">
        <v>0.4874</v>
      </c>
    </row>
    <row r="163" spans="1:11" x14ac:dyDescent="0.35">
      <c r="A163">
        <v>1.59</v>
      </c>
      <c r="B163">
        <v>0.70815694900000004</v>
      </c>
      <c r="G163">
        <v>1.59</v>
      </c>
      <c r="H163">
        <v>8.4190500000000001E-2</v>
      </c>
      <c r="J163">
        <v>1.59</v>
      </c>
      <c r="K163">
        <v>0.48770000000000002</v>
      </c>
    </row>
    <row r="164" spans="1:11" x14ac:dyDescent="0.35">
      <c r="A164">
        <v>1.6</v>
      </c>
      <c r="B164">
        <v>0.71079506199999998</v>
      </c>
      <c r="G164">
        <v>1.6</v>
      </c>
      <c r="H164">
        <v>8.48E-2</v>
      </c>
      <c r="J164">
        <v>1.6</v>
      </c>
      <c r="K164">
        <v>0.48799999999999999</v>
      </c>
    </row>
    <row r="165" spans="1:11" x14ac:dyDescent="0.35">
      <c r="A165">
        <v>1.61</v>
      </c>
      <c r="B165">
        <v>0.713415248</v>
      </c>
      <c r="G165">
        <v>1.61</v>
      </c>
      <c r="H165">
        <v>8.54105E-2</v>
      </c>
      <c r="J165">
        <v>1.61</v>
      </c>
      <c r="K165">
        <v>0.48830000000000001</v>
      </c>
    </row>
    <row r="166" spans="1:11" x14ac:dyDescent="0.35">
      <c r="A166">
        <v>1.62</v>
      </c>
      <c r="B166">
        <v>0.71601758999999998</v>
      </c>
      <c r="G166">
        <v>1.62</v>
      </c>
      <c r="H166">
        <v>8.6022000000000001E-2</v>
      </c>
      <c r="J166">
        <v>1.62</v>
      </c>
      <c r="K166">
        <v>0.48859999999999998</v>
      </c>
    </row>
    <row r="167" spans="1:11" x14ac:dyDescent="0.35">
      <c r="A167">
        <v>1.63</v>
      </c>
      <c r="B167">
        <v>0.71860216899999996</v>
      </c>
      <c r="G167">
        <v>1.63</v>
      </c>
      <c r="H167">
        <v>8.6634500000000003E-2</v>
      </c>
      <c r="J167">
        <v>1.63</v>
      </c>
      <c r="K167">
        <v>0.4889</v>
      </c>
    </row>
    <row r="168" spans="1:11" x14ac:dyDescent="0.35">
      <c r="A168">
        <v>1.64</v>
      </c>
      <c r="B168">
        <v>0.721169065</v>
      </c>
      <c r="G168">
        <v>1.64</v>
      </c>
      <c r="H168">
        <v>8.7248000000000006E-2</v>
      </c>
      <c r="J168">
        <v>1.64</v>
      </c>
      <c r="K168">
        <v>0.48920000000000002</v>
      </c>
    </row>
    <row r="169" spans="1:11" x14ac:dyDescent="0.35">
      <c r="A169">
        <v>1.65</v>
      </c>
      <c r="B169">
        <v>0.72371835900000003</v>
      </c>
      <c r="G169">
        <v>1.65</v>
      </c>
      <c r="H169">
        <v>8.7862499999999996E-2</v>
      </c>
      <c r="J169">
        <v>1.65</v>
      </c>
      <c r="K169">
        <v>0.48949999999999999</v>
      </c>
    </row>
    <row r="170" spans="1:11" x14ac:dyDescent="0.35">
      <c r="A170">
        <v>1.66</v>
      </c>
      <c r="B170">
        <v>0.72625013299999996</v>
      </c>
      <c r="G170">
        <v>1.66</v>
      </c>
      <c r="H170">
        <v>8.8478000000000001E-2</v>
      </c>
      <c r="J170">
        <v>1.66</v>
      </c>
      <c r="K170">
        <v>0.48980000000000001</v>
      </c>
    </row>
    <row r="171" spans="1:11" x14ac:dyDescent="0.35">
      <c r="A171">
        <v>1.67</v>
      </c>
      <c r="B171">
        <v>0.72876446699999997</v>
      </c>
      <c r="G171">
        <v>1.67</v>
      </c>
      <c r="H171">
        <v>8.9094499999999993E-2</v>
      </c>
      <c r="J171">
        <v>1.67</v>
      </c>
      <c r="K171">
        <v>0.49009999999999998</v>
      </c>
    </row>
    <row r="172" spans="1:11" x14ac:dyDescent="0.35">
      <c r="A172">
        <v>1.68</v>
      </c>
      <c r="B172">
        <v>0.73126144000000004</v>
      </c>
      <c r="G172">
        <v>1.68</v>
      </c>
      <c r="H172">
        <v>8.9712E-2</v>
      </c>
      <c r="J172">
        <v>1.68</v>
      </c>
      <c r="K172">
        <v>0.4904</v>
      </c>
    </row>
    <row r="173" spans="1:11" x14ac:dyDescent="0.35">
      <c r="A173">
        <v>1.69</v>
      </c>
      <c r="B173">
        <v>0.73374113299999999</v>
      </c>
      <c r="G173">
        <v>1.69</v>
      </c>
      <c r="H173">
        <v>9.0330499999999994E-2</v>
      </c>
      <c r="J173">
        <v>1.69</v>
      </c>
      <c r="K173">
        <v>0.49070000000000003</v>
      </c>
    </row>
    <row r="174" spans="1:11" x14ac:dyDescent="0.35">
      <c r="A174">
        <v>1.7</v>
      </c>
      <c r="B174">
        <v>0.73620362699999997</v>
      </c>
      <c r="G174">
        <v>1.7</v>
      </c>
      <c r="H174">
        <v>9.0950000000000003E-2</v>
      </c>
      <c r="J174">
        <v>1.7</v>
      </c>
      <c r="K174">
        <v>0.49099999999999999</v>
      </c>
    </row>
    <row r="175" spans="1:11" x14ac:dyDescent="0.35">
      <c r="A175">
        <v>1.71</v>
      </c>
      <c r="B175">
        <v>0.73864899900000003</v>
      </c>
      <c r="G175">
        <v>1.71</v>
      </c>
      <c r="H175">
        <v>9.1570499999999999E-2</v>
      </c>
      <c r="J175">
        <v>1.71</v>
      </c>
      <c r="K175">
        <v>0.49130000000000001</v>
      </c>
    </row>
    <row r="176" spans="1:11" x14ac:dyDescent="0.35">
      <c r="A176">
        <v>1.72</v>
      </c>
      <c r="B176">
        <v>0.74107733099999995</v>
      </c>
      <c r="G176">
        <v>1.72</v>
      </c>
      <c r="H176">
        <v>9.2191999999999996E-2</v>
      </c>
      <c r="J176">
        <v>1.72</v>
      </c>
      <c r="K176">
        <v>0.49159999999999998</v>
      </c>
    </row>
    <row r="177" spans="1:11" x14ac:dyDescent="0.35">
      <c r="A177">
        <v>1.73</v>
      </c>
      <c r="B177">
        <v>0.74348870199999995</v>
      </c>
      <c r="G177">
        <v>1.73</v>
      </c>
      <c r="H177">
        <v>9.2814499999999994E-2</v>
      </c>
      <c r="J177">
        <v>1.73</v>
      </c>
      <c r="K177">
        <v>0.4919</v>
      </c>
    </row>
    <row r="178" spans="1:11" x14ac:dyDescent="0.35">
      <c r="A178">
        <v>1.74</v>
      </c>
      <c r="B178">
        <v>0.74588319000000003</v>
      </c>
      <c r="G178">
        <v>1.74</v>
      </c>
      <c r="H178">
        <v>9.3437999999999993E-2</v>
      </c>
      <c r="J178">
        <v>1.74</v>
      </c>
      <c r="K178">
        <v>0.49220000000000003</v>
      </c>
    </row>
    <row r="179" spans="1:11" x14ac:dyDescent="0.35">
      <c r="A179">
        <v>1.75</v>
      </c>
      <c r="B179">
        <v>0.74826087500000005</v>
      </c>
      <c r="G179">
        <v>1.75</v>
      </c>
      <c r="H179">
        <v>9.4062499999999993E-2</v>
      </c>
      <c r="J179">
        <v>1.75</v>
      </c>
      <c r="K179">
        <v>0.49249999999999999</v>
      </c>
    </row>
    <row r="180" spans="1:11" x14ac:dyDescent="0.35">
      <c r="A180">
        <v>1.76</v>
      </c>
      <c r="B180">
        <v>0.75062183500000002</v>
      </c>
      <c r="G180">
        <v>1.76</v>
      </c>
      <c r="H180">
        <v>9.4687999999999994E-2</v>
      </c>
      <c r="J180">
        <v>1.76</v>
      </c>
      <c r="K180">
        <v>0.49280000000000002</v>
      </c>
    </row>
    <row r="181" spans="1:11" x14ac:dyDescent="0.35">
      <c r="A181">
        <v>1.77</v>
      </c>
      <c r="B181">
        <v>0.75296614900000003</v>
      </c>
      <c r="G181">
        <v>1.77</v>
      </c>
      <c r="H181">
        <v>9.5314499999999996E-2</v>
      </c>
      <c r="J181">
        <v>1.77</v>
      </c>
      <c r="K181">
        <v>0.49309999999999998</v>
      </c>
    </row>
    <row r="182" spans="1:11" x14ac:dyDescent="0.35">
      <c r="A182">
        <v>1.78</v>
      </c>
      <c r="B182">
        <v>0.75529389599999996</v>
      </c>
      <c r="G182">
        <v>1.78</v>
      </c>
      <c r="H182">
        <v>9.5942E-2</v>
      </c>
      <c r="J182">
        <v>1.78</v>
      </c>
      <c r="K182">
        <v>0.49340000000000001</v>
      </c>
    </row>
    <row r="183" spans="1:11" x14ac:dyDescent="0.35">
      <c r="A183">
        <v>1.79</v>
      </c>
      <c r="B183">
        <v>0.75760515399999995</v>
      </c>
      <c r="G183">
        <v>1.79</v>
      </c>
      <c r="H183">
        <v>9.6570500000000004E-2</v>
      </c>
      <c r="J183">
        <v>1.79</v>
      </c>
      <c r="K183">
        <v>0.49370000000000003</v>
      </c>
    </row>
    <row r="184" spans="1:11" x14ac:dyDescent="0.35">
      <c r="A184">
        <v>1.8</v>
      </c>
      <c r="B184">
        <v>0.75990000000000002</v>
      </c>
      <c r="G184">
        <v>1.8</v>
      </c>
      <c r="H184">
        <v>9.7199999999999995E-2</v>
      </c>
      <c r="J184">
        <v>1.8</v>
      </c>
      <c r="K184">
        <v>0.49399999999999999</v>
      </c>
    </row>
    <row r="185" spans="1:11" x14ac:dyDescent="0.35">
      <c r="A185">
        <v>1.81</v>
      </c>
      <c r="B185">
        <v>0.76217851299999995</v>
      </c>
      <c r="G185">
        <v>1.81</v>
      </c>
      <c r="H185">
        <v>9.7830500000000001E-2</v>
      </c>
      <c r="J185">
        <v>1.81</v>
      </c>
      <c r="K185">
        <v>0.49430000000000002</v>
      </c>
    </row>
    <row r="186" spans="1:11" x14ac:dyDescent="0.35">
      <c r="A186">
        <v>1.82</v>
      </c>
      <c r="B186">
        <v>0.76444076999999999</v>
      </c>
      <c r="G186">
        <v>1.82</v>
      </c>
      <c r="H186">
        <v>9.8461999999999994E-2</v>
      </c>
      <c r="J186">
        <v>1.82</v>
      </c>
      <c r="K186">
        <v>0.49459999999999998</v>
      </c>
    </row>
    <row r="187" spans="1:11" x14ac:dyDescent="0.35">
      <c r="A187">
        <v>1.83</v>
      </c>
      <c r="B187">
        <v>0.76668684899999995</v>
      </c>
      <c r="G187">
        <v>1.83</v>
      </c>
      <c r="H187">
        <v>9.9094500000000002E-2</v>
      </c>
      <c r="J187">
        <v>1.83</v>
      </c>
      <c r="K187">
        <v>0.49490000000000001</v>
      </c>
    </row>
    <row r="188" spans="1:11" x14ac:dyDescent="0.35">
      <c r="A188">
        <v>1.84</v>
      </c>
      <c r="B188">
        <v>0.76891682800000005</v>
      </c>
      <c r="G188">
        <v>1.84</v>
      </c>
      <c r="H188">
        <v>9.9727999999999997E-2</v>
      </c>
      <c r="J188">
        <v>1.84</v>
      </c>
      <c r="K188">
        <v>0.49519999999999997</v>
      </c>
    </row>
    <row r="189" spans="1:11" x14ac:dyDescent="0.35">
      <c r="A189">
        <v>1.85</v>
      </c>
      <c r="B189">
        <v>0.77113078199999996</v>
      </c>
      <c r="G189">
        <v>1.85</v>
      </c>
      <c r="H189">
        <v>0.10036249999999999</v>
      </c>
      <c r="J189">
        <v>1.85</v>
      </c>
      <c r="K189">
        <v>0.4955</v>
      </c>
    </row>
    <row r="190" spans="1:11" x14ac:dyDescent="0.35">
      <c r="A190">
        <v>1.86</v>
      </c>
      <c r="B190">
        <v>0.77332878999999999</v>
      </c>
      <c r="G190">
        <v>1.86</v>
      </c>
      <c r="H190">
        <v>0.100998</v>
      </c>
      <c r="J190">
        <v>1.86</v>
      </c>
      <c r="K190">
        <v>0.49580000000000002</v>
      </c>
    </row>
    <row r="191" spans="1:11" x14ac:dyDescent="0.35">
      <c r="A191">
        <v>1.87</v>
      </c>
      <c r="B191">
        <v>0.77551092799999999</v>
      </c>
      <c r="G191">
        <v>1.87</v>
      </c>
      <c r="H191">
        <v>0.1016345</v>
      </c>
      <c r="J191">
        <v>1.87</v>
      </c>
      <c r="K191">
        <v>0.49609999999999999</v>
      </c>
    </row>
    <row r="192" spans="1:11" x14ac:dyDescent="0.35">
      <c r="A192">
        <v>1.88</v>
      </c>
      <c r="B192">
        <v>0.77767727200000003</v>
      </c>
      <c r="G192">
        <v>1.88</v>
      </c>
      <c r="H192">
        <v>0.102272</v>
      </c>
      <c r="J192">
        <v>1.88</v>
      </c>
      <c r="K192">
        <v>0.49640000000000001</v>
      </c>
    </row>
    <row r="193" spans="1:11" x14ac:dyDescent="0.35">
      <c r="A193">
        <v>1.89</v>
      </c>
      <c r="B193">
        <v>0.77982789900000005</v>
      </c>
      <c r="G193">
        <v>1.89</v>
      </c>
      <c r="H193">
        <v>0.1029105</v>
      </c>
      <c r="J193">
        <v>1.89</v>
      </c>
      <c r="K193">
        <v>0.49669999999999997</v>
      </c>
    </row>
    <row r="194" spans="1:11" x14ac:dyDescent="0.35">
      <c r="A194">
        <v>1.9</v>
      </c>
      <c r="B194">
        <v>0.78196288599999997</v>
      </c>
      <c r="G194">
        <v>1.9</v>
      </c>
      <c r="H194">
        <v>0.10355</v>
      </c>
      <c r="J194">
        <v>1.9</v>
      </c>
      <c r="K194">
        <v>0.497</v>
      </c>
    </row>
    <row r="195" spans="1:11" x14ac:dyDescent="0.35">
      <c r="A195">
        <v>1.91</v>
      </c>
      <c r="B195">
        <v>0.78408230700000003</v>
      </c>
      <c r="G195">
        <v>1.91</v>
      </c>
      <c r="H195">
        <v>0.10419050000000001</v>
      </c>
      <c r="J195">
        <v>1.91</v>
      </c>
      <c r="K195">
        <v>0.49730000000000002</v>
      </c>
    </row>
    <row r="196" spans="1:11" x14ac:dyDescent="0.35">
      <c r="A196">
        <v>1.92</v>
      </c>
      <c r="B196">
        <v>0.78618624000000004</v>
      </c>
      <c r="G196">
        <v>1.92</v>
      </c>
      <c r="H196">
        <v>0.10483199999999999</v>
      </c>
      <c r="J196">
        <v>1.92</v>
      </c>
      <c r="K196">
        <v>0.49759999999999999</v>
      </c>
    </row>
    <row r="197" spans="1:11" x14ac:dyDescent="0.35">
      <c r="A197">
        <v>1.93</v>
      </c>
      <c r="B197">
        <v>0.78827475899999999</v>
      </c>
      <c r="G197">
        <v>1.93</v>
      </c>
      <c r="H197">
        <v>0.1054745</v>
      </c>
      <c r="J197">
        <v>1.93</v>
      </c>
      <c r="K197">
        <v>0.49790000000000001</v>
      </c>
    </row>
    <row r="198" spans="1:11" x14ac:dyDescent="0.35">
      <c r="A198">
        <v>1.94</v>
      </c>
      <c r="B198">
        <v>0.79034794100000005</v>
      </c>
      <c r="G198">
        <v>1.94</v>
      </c>
      <c r="H198">
        <v>0.106118</v>
      </c>
      <c r="J198">
        <v>1.94</v>
      </c>
      <c r="K198">
        <v>0.49819999999999998</v>
      </c>
    </row>
    <row r="199" spans="1:11" x14ac:dyDescent="0.35">
      <c r="A199">
        <v>1.95</v>
      </c>
      <c r="B199">
        <v>0.79240585900000005</v>
      </c>
      <c r="G199">
        <v>1.95</v>
      </c>
      <c r="H199">
        <v>0.1067625</v>
      </c>
      <c r="J199">
        <v>1.95</v>
      </c>
      <c r="K199">
        <v>0.4985</v>
      </c>
    </row>
    <row r="200" spans="1:11" x14ac:dyDescent="0.35">
      <c r="A200">
        <v>1.96</v>
      </c>
      <c r="B200">
        <v>0.79444859099999998</v>
      </c>
      <c r="G200">
        <v>1.96</v>
      </c>
      <c r="H200">
        <v>0.107408</v>
      </c>
      <c r="J200">
        <v>1.96</v>
      </c>
      <c r="K200">
        <v>0.49880000000000002</v>
      </c>
    </row>
    <row r="201" spans="1:11" x14ac:dyDescent="0.35">
      <c r="A201">
        <v>1.97</v>
      </c>
      <c r="B201">
        <v>0.79647620900000005</v>
      </c>
      <c r="G201">
        <v>1.97</v>
      </c>
      <c r="H201">
        <v>0.1080545</v>
      </c>
      <c r="J201">
        <v>1.97</v>
      </c>
      <c r="K201">
        <v>0.49909999999999999</v>
      </c>
    </row>
    <row r="202" spans="1:11" x14ac:dyDescent="0.35">
      <c r="A202">
        <v>1.98</v>
      </c>
      <c r="B202">
        <v>0.79848878999999995</v>
      </c>
      <c r="G202">
        <v>1.98</v>
      </c>
      <c r="H202">
        <v>0.10870199999999999</v>
      </c>
      <c r="J202">
        <v>1.98</v>
      </c>
      <c r="K202">
        <v>0.49940000000000001</v>
      </c>
    </row>
    <row r="203" spans="1:11" x14ac:dyDescent="0.35">
      <c r="A203">
        <v>1.99</v>
      </c>
      <c r="B203">
        <v>0.80048640699999996</v>
      </c>
      <c r="G203">
        <v>1.99</v>
      </c>
      <c r="H203">
        <v>0.1093505</v>
      </c>
      <c r="J203">
        <v>1.99</v>
      </c>
      <c r="K203">
        <v>0.49969999999999998</v>
      </c>
    </row>
    <row r="204" spans="1:11" x14ac:dyDescent="0.35">
      <c r="A204">
        <v>2</v>
      </c>
      <c r="B204">
        <v>0.80246913600000003</v>
      </c>
      <c r="G204">
        <v>2</v>
      </c>
      <c r="H204">
        <v>0.11</v>
      </c>
      <c r="J204">
        <v>2</v>
      </c>
      <c r="K204">
        <v>0.5</v>
      </c>
    </row>
    <row r="205" spans="1:11" x14ac:dyDescent="0.35">
      <c r="A205">
        <v>2.0099999999999998</v>
      </c>
      <c r="B205">
        <v>0.80443704900000002</v>
      </c>
      <c r="G205">
        <v>2.0099999999999998</v>
      </c>
      <c r="H205">
        <v>0.1119545</v>
      </c>
      <c r="J205">
        <v>2.0099999999999998</v>
      </c>
      <c r="K205">
        <v>0.50155050000000001</v>
      </c>
    </row>
    <row r="206" spans="1:11" x14ac:dyDescent="0.35">
      <c r="A206">
        <v>2.02</v>
      </c>
      <c r="B206">
        <v>0.80639022199999999</v>
      </c>
      <c r="G206">
        <v>2.02</v>
      </c>
      <c r="H206">
        <v>0.11391800000000001</v>
      </c>
      <c r="J206">
        <v>2.02</v>
      </c>
      <c r="K206">
        <v>0.50310200000000005</v>
      </c>
    </row>
    <row r="207" spans="1:11" x14ac:dyDescent="0.35">
      <c r="A207">
        <v>2.0299999999999998</v>
      </c>
      <c r="B207">
        <v>0.808328728</v>
      </c>
      <c r="G207">
        <v>2.0299999999999998</v>
      </c>
      <c r="H207">
        <v>0.11589049999999999</v>
      </c>
      <c r="J207">
        <v>2.0299999999999998</v>
      </c>
      <c r="K207">
        <v>0.50465450000000001</v>
      </c>
    </row>
    <row r="208" spans="1:11" x14ac:dyDescent="0.35">
      <c r="A208">
        <v>2.04</v>
      </c>
      <c r="B208">
        <v>0.81025263999999997</v>
      </c>
      <c r="G208">
        <v>2.04</v>
      </c>
      <c r="H208">
        <v>0.117872</v>
      </c>
      <c r="J208">
        <v>2.04</v>
      </c>
      <c r="K208">
        <v>0.50620799999999999</v>
      </c>
    </row>
    <row r="209" spans="1:11" x14ac:dyDescent="0.35">
      <c r="A209">
        <v>2.0499999999999998</v>
      </c>
      <c r="B209">
        <v>0.81216203200000003</v>
      </c>
      <c r="G209">
        <v>2.0499999999999998</v>
      </c>
      <c r="H209">
        <v>0.1198625</v>
      </c>
      <c r="J209">
        <v>2.0499999999999998</v>
      </c>
      <c r="K209">
        <v>0.50776250000000001</v>
      </c>
    </row>
    <row r="210" spans="1:11" x14ac:dyDescent="0.35">
      <c r="A210">
        <v>2.06</v>
      </c>
      <c r="B210">
        <v>0.81405697799999999</v>
      </c>
      <c r="G210">
        <v>2.06</v>
      </c>
      <c r="H210">
        <v>0.121862</v>
      </c>
      <c r="J210">
        <v>2.06</v>
      </c>
      <c r="K210">
        <v>0.50931800000000005</v>
      </c>
    </row>
    <row r="211" spans="1:11" x14ac:dyDescent="0.35">
      <c r="A211">
        <v>2.0699999999999998</v>
      </c>
      <c r="B211">
        <v>0.81593754900000004</v>
      </c>
      <c r="G211">
        <v>2.0699999999999998</v>
      </c>
      <c r="H211">
        <v>0.12387049999999999</v>
      </c>
      <c r="J211">
        <v>2.0699999999999998</v>
      </c>
      <c r="K211">
        <v>0.51087450000000001</v>
      </c>
    </row>
    <row r="212" spans="1:11" x14ac:dyDescent="0.35">
      <c r="A212">
        <v>2.08</v>
      </c>
      <c r="B212">
        <v>0.81780381999999996</v>
      </c>
      <c r="G212">
        <v>2.08</v>
      </c>
      <c r="H212">
        <v>0.125888</v>
      </c>
      <c r="J212">
        <v>2.08</v>
      </c>
      <c r="K212">
        <v>0.512432</v>
      </c>
    </row>
    <row r="213" spans="1:11" x14ac:dyDescent="0.35">
      <c r="A213">
        <v>2.09</v>
      </c>
      <c r="B213">
        <v>0.81965586300000004</v>
      </c>
      <c r="G213">
        <v>2.09</v>
      </c>
      <c r="H213">
        <v>0.12791449999999999</v>
      </c>
      <c r="J213">
        <v>2.09</v>
      </c>
      <c r="K213">
        <v>0.51399050000000002</v>
      </c>
    </row>
    <row r="214" spans="1:11" x14ac:dyDescent="0.35">
      <c r="A214">
        <v>2.1</v>
      </c>
      <c r="B214">
        <v>0.82149375000000002</v>
      </c>
      <c r="G214">
        <v>2.1</v>
      </c>
      <c r="H214">
        <v>0.12995000000000001</v>
      </c>
      <c r="J214">
        <v>2.1</v>
      </c>
      <c r="K214">
        <v>0.51554999999999995</v>
      </c>
    </row>
    <row r="215" spans="1:11" x14ac:dyDescent="0.35">
      <c r="A215">
        <v>2.11</v>
      </c>
      <c r="B215">
        <v>0.82331755399999995</v>
      </c>
      <c r="G215">
        <v>2.11</v>
      </c>
      <c r="H215">
        <v>0.13199449999999999</v>
      </c>
      <c r="J215">
        <v>2.11</v>
      </c>
      <c r="K215">
        <v>0.51711050000000003</v>
      </c>
    </row>
    <row r="216" spans="1:11" x14ac:dyDescent="0.35">
      <c r="A216">
        <v>2.12</v>
      </c>
      <c r="B216">
        <v>0.82512734600000004</v>
      </c>
      <c r="G216">
        <v>2.12</v>
      </c>
      <c r="H216">
        <v>0.134048</v>
      </c>
      <c r="J216">
        <v>2.12</v>
      </c>
      <c r="K216">
        <v>0.51867200000000002</v>
      </c>
    </row>
    <row r="217" spans="1:11" x14ac:dyDescent="0.35">
      <c r="A217">
        <v>2.13</v>
      </c>
      <c r="B217">
        <v>0.826923199</v>
      </c>
      <c r="G217">
        <v>2.13</v>
      </c>
      <c r="H217">
        <v>0.1361105</v>
      </c>
      <c r="J217">
        <v>2.13</v>
      </c>
      <c r="K217">
        <v>0.52023450000000004</v>
      </c>
    </row>
    <row r="218" spans="1:11" x14ac:dyDescent="0.35">
      <c r="A218">
        <v>2.14</v>
      </c>
      <c r="B218">
        <v>0.82870518500000001</v>
      </c>
      <c r="G218">
        <v>2.14</v>
      </c>
      <c r="H218">
        <v>0.138182</v>
      </c>
      <c r="J218">
        <v>2.14</v>
      </c>
      <c r="K218">
        <v>0.52179799999999998</v>
      </c>
    </row>
    <row r="219" spans="1:11" x14ac:dyDescent="0.35">
      <c r="A219">
        <v>2.15</v>
      </c>
      <c r="B219">
        <v>0.83047337499999996</v>
      </c>
      <c r="G219">
        <v>2.15</v>
      </c>
      <c r="H219">
        <v>0.14026250000000001</v>
      </c>
      <c r="J219">
        <v>2.15</v>
      </c>
      <c r="K219">
        <v>0.52336249999999995</v>
      </c>
    </row>
    <row r="220" spans="1:11" x14ac:dyDescent="0.35">
      <c r="A220">
        <v>2.16</v>
      </c>
      <c r="B220">
        <v>0.83222784000000005</v>
      </c>
      <c r="G220">
        <v>2.16</v>
      </c>
      <c r="H220">
        <v>0.14235200000000001</v>
      </c>
      <c r="J220">
        <v>2.16</v>
      </c>
      <c r="K220">
        <v>0.52492799999999995</v>
      </c>
    </row>
    <row r="221" spans="1:11" x14ac:dyDescent="0.35">
      <c r="A221">
        <v>2.17</v>
      </c>
      <c r="B221">
        <v>0.83396865200000003</v>
      </c>
      <c r="G221">
        <v>2.17</v>
      </c>
      <c r="H221">
        <v>0.14445050000000001</v>
      </c>
      <c r="J221">
        <v>2.17</v>
      </c>
      <c r="K221">
        <v>0.52649449999999998</v>
      </c>
    </row>
    <row r="222" spans="1:11" x14ac:dyDescent="0.35">
      <c r="A222">
        <v>2.1800000000000002</v>
      </c>
      <c r="B222">
        <v>0.83569588100000003</v>
      </c>
      <c r="G222">
        <v>2.1800000000000002</v>
      </c>
      <c r="H222">
        <v>0.14655799999999999</v>
      </c>
      <c r="J222">
        <v>2.1800000000000002</v>
      </c>
      <c r="K222">
        <v>0.52806200000000003</v>
      </c>
    </row>
    <row r="223" spans="1:11" x14ac:dyDescent="0.35">
      <c r="A223">
        <v>2.19</v>
      </c>
      <c r="B223">
        <v>0.837409599</v>
      </c>
      <c r="G223">
        <v>2.19</v>
      </c>
      <c r="H223">
        <v>0.14867449999999999</v>
      </c>
      <c r="J223">
        <v>2.19</v>
      </c>
      <c r="K223">
        <v>0.5296305</v>
      </c>
    </row>
    <row r="224" spans="1:11" x14ac:dyDescent="0.35">
      <c r="A224">
        <v>2.2000000000000002</v>
      </c>
      <c r="B224">
        <v>0.83910987699999995</v>
      </c>
      <c r="G224">
        <v>2.2000000000000002</v>
      </c>
      <c r="H224">
        <v>0.15079999999999999</v>
      </c>
      <c r="J224">
        <v>2.2000000000000002</v>
      </c>
      <c r="K224">
        <v>0.53120000000000001</v>
      </c>
    </row>
    <row r="225" spans="1:11" x14ac:dyDescent="0.35">
      <c r="A225">
        <v>2.21</v>
      </c>
      <c r="B225">
        <v>0.84079678300000005</v>
      </c>
      <c r="G225">
        <v>2.21</v>
      </c>
      <c r="H225">
        <v>0.1529345</v>
      </c>
      <c r="J225">
        <v>2.21</v>
      </c>
      <c r="K225">
        <v>0.53277050000000004</v>
      </c>
    </row>
    <row r="226" spans="1:11" x14ac:dyDescent="0.35">
      <c r="A226">
        <v>2.2200000000000002</v>
      </c>
      <c r="B226">
        <v>0.84247039000000001</v>
      </c>
      <c r="G226">
        <v>2.2200000000000002</v>
      </c>
      <c r="H226">
        <v>0.15507799999999999</v>
      </c>
      <c r="J226">
        <v>2.2200000000000002</v>
      </c>
      <c r="K226">
        <v>0.53434199999999998</v>
      </c>
    </row>
    <row r="227" spans="1:11" x14ac:dyDescent="0.35">
      <c r="A227">
        <v>2.23</v>
      </c>
      <c r="B227">
        <v>0.844130767</v>
      </c>
      <c r="G227">
        <v>2.23</v>
      </c>
      <c r="H227">
        <v>0.1572305</v>
      </c>
      <c r="J227">
        <v>2.23</v>
      </c>
      <c r="K227">
        <v>0.53591449999999996</v>
      </c>
    </row>
    <row r="228" spans="1:11" x14ac:dyDescent="0.35">
      <c r="A228">
        <v>2.2400000000000002</v>
      </c>
      <c r="B228">
        <v>0.84577798299999996</v>
      </c>
      <c r="G228">
        <v>2.2400000000000002</v>
      </c>
      <c r="H228">
        <v>0.15939200000000001</v>
      </c>
      <c r="J228">
        <v>2.2400000000000002</v>
      </c>
      <c r="K228">
        <v>0.53748799999999997</v>
      </c>
    </row>
    <row r="229" spans="1:11" x14ac:dyDescent="0.35">
      <c r="A229">
        <v>2.25</v>
      </c>
      <c r="B229">
        <v>0.84741210899999997</v>
      </c>
      <c r="G229">
        <v>2.25</v>
      </c>
      <c r="H229">
        <v>0.1615625</v>
      </c>
      <c r="J229">
        <v>2.25</v>
      </c>
      <c r="K229">
        <v>0.5390625</v>
      </c>
    </row>
    <row r="230" spans="1:11" x14ac:dyDescent="0.35">
      <c r="A230">
        <v>2.2599999999999998</v>
      </c>
      <c r="B230">
        <v>0.84903321499999995</v>
      </c>
      <c r="G230">
        <v>2.2599999999999998</v>
      </c>
      <c r="H230">
        <v>0.163742</v>
      </c>
      <c r="J230">
        <v>2.2599999999999998</v>
      </c>
      <c r="K230">
        <v>0.54063799999999995</v>
      </c>
    </row>
    <row r="231" spans="1:11" x14ac:dyDescent="0.35">
      <c r="A231">
        <v>2.27</v>
      </c>
      <c r="B231">
        <v>0.85064136899999998</v>
      </c>
      <c r="G231">
        <v>2.27</v>
      </c>
      <c r="H231">
        <v>0.16593050000000001</v>
      </c>
      <c r="J231">
        <v>2.27</v>
      </c>
      <c r="K231">
        <v>0.54221450000000004</v>
      </c>
    </row>
    <row r="232" spans="1:11" x14ac:dyDescent="0.35">
      <c r="A232">
        <v>2.2799999999999998</v>
      </c>
      <c r="B232">
        <v>0.85223663999999999</v>
      </c>
      <c r="G232">
        <v>2.2799999999999998</v>
      </c>
      <c r="H232">
        <v>0.168128</v>
      </c>
      <c r="J232">
        <v>2.2799999999999998</v>
      </c>
      <c r="K232">
        <v>0.54379200000000005</v>
      </c>
    </row>
    <row r="233" spans="1:11" x14ac:dyDescent="0.35">
      <c r="A233">
        <v>2.29</v>
      </c>
      <c r="B233">
        <v>0.853819098</v>
      </c>
      <c r="G233">
        <v>2.29</v>
      </c>
      <c r="H233">
        <v>0.1703345</v>
      </c>
      <c r="J233">
        <v>2.29</v>
      </c>
      <c r="K233">
        <v>0.54537049999999998</v>
      </c>
    </row>
    <row r="234" spans="1:11" x14ac:dyDescent="0.35">
      <c r="A234">
        <v>2.2999999999999998</v>
      </c>
      <c r="B234">
        <v>0.85538881200000005</v>
      </c>
      <c r="G234">
        <v>2.2999999999999998</v>
      </c>
      <c r="H234">
        <v>0.17255000000000001</v>
      </c>
      <c r="J234">
        <v>2.2999999999999998</v>
      </c>
      <c r="K234">
        <v>0.54695000000000005</v>
      </c>
    </row>
    <row r="235" spans="1:11" x14ac:dyDescent="0.35">
      <c r="A235">
        <v>2.31</v>
      </c>
      <c r="B235">
        <v>0.85694584900000004</v>
      </c>
      <c r="G235">
        <v>2.31</v>
      </c>
      <c r="H235">
        <v>0.1747745</v>
      </c>
      <c r="J235">
        <v>2.31</v>
      </c>
      <c r="K235">
        <v>0.54853050000000003</v>
      </c>
    </row>
    <row r="236" spans="1:11" x14ac:dyDescent="0.35">
      <c r="A236">
        <v>2.3199999999999998</v>
      </c>
      <c r="B236">
        <v>0.85849028000000005</v>
      </c>
      <c r="G236">
        <v>2.3199999999999998</v>
      </c>
      <c r="H236">
        <v>0.177008</v>
      </c>
      <c r="J236">
        <v>2.3199999999999998</v>
      </c>
      <c r="K236">
        <v>0.55011200000000005</v>
      </c>
    </row>
    <row r="237" spans="1:11" x14ac:dyDescent="0.35">
      <c r="A237">
        <v>2.33</v>
      </c>
      <c r="B237">
        <v>0.86002217000000003</v>
      </c>
      <c r="G237">
        <v>2.33</v>
      </c>
      <c r="H237">
        <v>0.17925050000000001</v>
      </c>
      <c r="J237">
        <v>2.33</v>
      </c>
      <c r="K237">
        <v>0.55169449999999998</v>
      </c>
    </row>
    <row r="238" spans="1:11" x14ac:dyDescent="0.35">
      <c r="A238">
        <v>2.34</v>
      </c>
      <c r="B238">
        <v>0.86154158999999997</v>
      </c>
      <c r="G238">
        <v>2.34</v>
      </c>
      <c r="H238">
        <v>0.181502</v>
      </c>
      <c r="J238">
        <v>2.34</v>
      </c>
      <c r="K238">
        <v>0.55327800000000005</v>
      </c>
    </row>
    <row r="239" spans="1:11" x14ac:dyDescent="0.35">
      <c r="A239">
        <v>2.35</v>
      </c>
      <c r="B239">
        <v>0.863048606</v>
      </c>
      <c r="G239">
        <v>2.35</v>
      </c>
      <c r="H239">
        <v>0.1837625</v>
      </c>
      <c r="J239">
        <v>2.35</v>
      </c>
      <c r="K239">
        <v>0.55486250000000004</v>
      </c>
    </row>
    <row r="240" spans="1:11" x14ac:dyDescent="0.35">
      <c r="A240">
        <v>2.36</v>
      </c>
      <c r="B240">
        <v>0.86454328700000005</v>
      </c>
      <c r="G240">
        <v>2.36</v>
      </c>
      <c r="H240">
        <v>0.186032</v>
      </c>
      <c r="J240">
        <v>2.36</v>
      </c>
      <c r="K240">
        <v>0.55644800000000005</v>
      </c>
    </row>
    <row r="241" spans="1:11" x14ac:dyDescent="0.35">
      <c r="A241">
        <v>2.37</v>
      </c>
      <c r="B241">
        <v>0.86602569900000004</v>
      </c>
      <c r="G241">
        <v>2.37</v>
      </c>
      <c r="H241">
        <v>0.18831049999999999</v>
      </c>
      <c r="J241">
        <v>2.37</v>
      </c>
      <c r="K241">
        <v>0.55803449999999999</v>
      </c>
    </row>
    <row r="242" spans="1:11" x14ac:dyDescent="0.35">
      <c r="A242">
        <v>2.38</v>
      </c>
      <c r="B242">
        <v>0.86749591100000001</v>
      </c>
      <c r="G242">
        <v>2.38</v>
      </c>
      <c r="H242">
        <v>0.19059799999999999</v>
      </c>
      <c r="J242">
        <v>2.38</v>
      </c>
      <c r="K242">
        <v>0.55962199999999995</v>
      </c>
    </row>
    <row r="243" spans="1:11" x14ac:dyDescent="0.35">
      <c r="A243">
        <v>2.39</v>
      </c>
      <c r="B243">
        <v>0.86895398899999998</v>
      </c>
      <c r="G243">
        <v>2.39</v>
      </c>
      <c r="H243">
        <v>0.1928945</v>
      </c>
      <c r="J243">
        <v>2.39</v>
      </c>
      <c r="K243">
        <v>0.56121049999999995</v>
      </c>
    </row>
    <row r="244" spans="1:11" x14ac:dyDescent="0.35">
      <c r="A244">
        <v>2.4</v>
      </c>
      <c r="B244">
        <v>0.87039999999999995</v>
      </c>
      <c r="G244">
        <v>2.4</v>
      </c>
      <c r="H244">
        <v>0.19520000000000001</v>
      </c>
      <c r="J244">
        <v>2.4</v>
      </c>
      <c r="K244">
        <v>0.56279999999999997</v>
      </c>
    </row>
    <row r="245" spans="1:11" x14ac:dyDescent="0.35">
      <c r="A245">
        <v>2.41</v>
      </c>
      <c r="B245">
        <v>0.87183401100000002</v>
      </c>
      <c r="G245">
        <v>2.41</v>
      </c>
      <c r="H245">
        <v>0.19751450000000001</v>
      </c>
      <c r="J245">
        <v>2.41</v>
      </c>
      <c r="K245">
        <v>0.56439050000000002</v>
      </c>
    </row>
    <row r="246" spans="1:11" x14ac:dyDescent="0.35">
      <c r="A246">
        <v>2.42</v>
      </c>
      <c r="B246">
        <v>0.87325608899999996</v>
      </c>
      <c r="G246">
        <v>2.42</v>
      </c>
      <c r="H246">
        <v>0.19983799999999999</v>
      </c>
      <c r="J246">
        <v>2.42</v>
      </c>
      <c r="K246">
        <v>0.56598199999999999</v>
      </c>
    </row>
    <row r="247" spans="1:11" x14ac:dyDescent="0.35">
      <c r="A247">
        <v>2.4300000000000002</v>
      </c>
      <c r="B247">
        <v>0.87466629900000004</v>
      </c>
      <c r="G247">
        <v>2.4300000000000002</v>
      </c>
      <c r="H247">
        <v>0.2021705</v>
      </c>
      <c r="J247">
        <v>2.4300000000000002</v>
      </c>
      <c r="K247">
        <v>0.56757449999999998</v>
      </c>
    </row>
    <row r="248" spans="1:11" x14ac:dyDescent="0.35">
      <c r="A248">
        <v>2.44</v>
      </c>
      <c r="B248">
        <v>0.876064709</v>
      </c>
      <c r="G248">
        <v>2.44</v>
      </c>
      <c r="H248">
        <v>0.204512</v>
      </c>
      <c r="J248">
        <v>2.44</v>
      </c>
      <c r="K248">
        <v>0.56916800000000001</v>
      </c>
    </row>
    <row r="249" spans="1:11" x14ac:dyDescent="0.35">
      <c r="A249">
        <v>2.4500000000000002</v>
      </c>
      <c r="B249">
        <v>0.877451384</v>
      </c>
      <c r="G249">
        <v>2.4500000000000002</v>
      </c>
      <c r="H249">
        <v>0.2068625</v>
      </c>
      <c r="J249">
        <v>2.4500000000000002</v>
      </c>
      <c r="K249">
        <v>0.57076249999999995</v>
      </c>
    </row>
    <row r="250" spans="1:11" x14ac:dyDescent="0.35">
      <c r="A250">
        <v>2.46</v>
      </c>
      <c r="B250">
        <v>0.87882638999999996</v>
      </c>
      <c r="G250">
        <v>2.46</v>
      </c>
      <c r="H250">
        <v>0.20922199999999999</v>
      </c>
      <c r="J250">
        <v>2.46</v>
      </c>
      <c r="K250">
        <v>0.57235800000000003</v>
      </c>
    </row>
    <row r="251" spans="1:11" x14ac:dyDescent="0.35">
      <c r="A251">
        <v>2.4700000000000002</v>
      </c>
      <c r="B251">
        <v>0.880189793</v>
      </c>
      <c r="G251">
        <v>2.4700000000000002</v>
      </c>
      <c r="H251">
        <v>0.21159049999999999</v>
      </c>
      <c r="J251">
        <v>2.4700000000000002</v>
      </c>
      <c r="K251">
        <v>0.57395450000000003</v>
      </c>
    </row>
    <row r="252" spans="1:11" x14ac:dyDescent="0.35">
      <c r="A252">
        <v>2.48</v>
      </c>
      <c r="B252">
        <v>0.88154165699999998</v>
      </c>
      <c r="G252">
        <v>2.48</v>
      </c>
      <c r="H252">
        <v>0.21396799999999999</v>
      </c>
      <c r="J252">
        <v>2.48</v>
      </c>
      <c r="K252">
        <v>0.57555199999999995</v>
      </c>
    </row>
    <row r="253" spans="1:11" x14ac:dyDescent="0.35">
      <c r="A253">
        <v>2.4900000000000002</v>
      </c>
      <c r="B253">
        <v>0.882882049</v>
      </c>
      <c r="G253">
        <v>2.4900000000000002</v>
      </c>
      <c r="H253">
        <v>0.21635450000000001</v>
      </c>
      <c r="J253">
        <v>2.4900000000000002</v>
      </c>
      <c r="K253">
        <v>0.57715050000000001</v>
      </c>
    </row>
    <row r="254" spans="1:11" x14ac:dyDescent="0.35">
      <c r="A254">
        <v>2.5</v>
      </c>
      <c r="B254">
        <v>0.88421103400000001</v>
      </c>
      <c r="G254">
        <v>2.5</v>
      </c>
      <c r="H254">
        <v>0.21875</v>
      </c>
      <c r="J254">
        <v>2.5</v>
      </c>
      <c r="K254">
        <v>0.57874999999999999</v>
      </c>
    </row>
    <row r="255" spans="1:11" x14ac:dyDescent="0.35">
      <c r="A255">
        <v>2.5099999999999998</v>
      </c>
      <c r="B255">
        <v>0.88552867599999996</v>
      </c>
      <c r="G255">
        <v>2.5099999999999998</v>
      </c>
      <c r="H255">
        <v>0.2211545</v>
      </c>
      <c r="J255">
        <v>2.5099999999999998</v>
      </c>
      <c r="K255">
        <v>0.58035049999999999</v>
      </c>
    </row>
    <row r="256" spans="1:11" x14ac:dyDescent="0.35">
      <c r="A256">
        <v>2.52</v>
      </c>
      <c r="B256">
        <v>0.88683504000000002</v>
      </c>
      <c r="G256">
        <v>2.52</v>
      </c>
      <c r="H256">
        <v>0.22356799999999999</v>
      </c>
      <c r="J256">
        <v>2.52</v>
      </c>
      <c r="K256">
        <v>0.58195200000000002</v>
      </c>
    </row>
    <row r="257" spans="1:11" x14ac:dyDescent="0.35">
      <c r="A257">
        <v>2.5299999999999998</v>
      </c>
      <c r="B257">
        <v>0.88813019100000001</v>
      </c>
      <c r="G257">
        <v>2.5299999999999998</v>
      </c>
      <c r="H257">
        <v>0.22599050000000001</v>
      </c>
      <c r="J257">
        <v>2.5299999999999998</v>
      </c>
      <c r="K257">
        <v>0.58355449999999998</v>
      </c>
    </row>
    <row r="258" spans="1:11" x14ac:dyDescent="0.35">
      <c r="A258">
        <v>2.54</v>
      </c>
      <c r="B258">
        <v>0.88941419200000005</v>
      </c>
      <c r="G258">
        <v>2.54</v>
      </c>
      <c r="H258">
        <v>0.22842199999999999</v>
      </c>
      <c r="J258">
        <v>2.54</v>
      </c>
      <c r="K258">
        <v>0.58515799999999996</v>
      </c>
    </row>
    <row r="259" spans="1:11" x14ac:dyDescent="0.35">
      <c r="A259">
        <v>2.5499999999999998</v>
      </c>
      <c r="B259">
        <v>0.89068710900000003</v>
      </c>
      <c r="G259">
        <v>2.5499999999999998</v>
      </c>
      <c r="H259">
        <v>0.2308625</v>
      </c>
      <c r="J259">
        <v>2.5499999999999998</v>
      </c>
      <c r="K259">
        <v>0.58676249999999996</v>
      </c>
    </row>
    <row r="260" spans="1:11" x14ac:dyDescent="0.35">
      <c r="A260">
        <v>2.56</v>
      </c>
      <c r="B260">
        <v>0.89194900499999996</v>
      </c>
      <c r="G260">
        <v>2.56</v>
      </c>
      <c r="H260">
        <v>0.23331199999999999</v>
      </c>
      <c r="J260">
        <v>2.56</v>
      </c>
      <c r="K260">
        <v>0.588368</v>
      </c>
    </row>
    <row r="261" spans="1:11" x14ac:dyDescent="0.35">
      <c r="A261">
        <v>2.57</v>
      </c>
      <c r="B261">
        <v>0.89319994400000002</v>
      </c>
      <c r="G261">
        <v>2.57</v>
      </c>
      <c r="H261">
        <v>0.23577049999999999</v>
      </c>
      <c r="J261">
        <v>2.57</v>
      </c>
      <c r="K261">
        <v>0.58997449999999996</v>
      </c>
    </row>
    <row r="262" spans="1:11" x14ac:dyDescent="0.35">
      <c r="A262">
        <v>2.58</v>
      </c>
      <c r="B262">
        <v>0.89443998999999996</v>
      </c>
      <c r="G262">
        <v>2.58</v>
      </c>
      <c r="H262">
        <v>0.23823800000000001</v>
      </c>
      <c r="J262">
        <v>2.58</v>
      </c>
      <c r="K262">
        <v>0.59158200000000005</v>
      </c>
    </row>
    <row r="263" spans="1:11" x14ac:dyDescent="0.35">
      <c r="A263">
        <v>2.59</v>
      </c>
      <c r="B263">
        <v>0.895669206</v>
      </c>
      <c r="G263">
        <v>2.59</v>
      </c>
      <c r="H263">
        <v>0.2407145</v>
      </c>
      <c r="J263">
        <v>2.59</v>
      </c>
      <c r="K263">
        <v>0.59319049999999995</v>
      </c>
    </row>
    <row r="264" spans="1:11" x14ac:dyDescent="0.35">
      <c r="A264">
        <v>2.6</v>
      </c>
      <c r="B264">
        <v>0.89688765400000003</v>
      </c>
      <c r="G264">
        <v>2.6</v>
      </c>
      <c r="H264">
        <v>0.2432</v>
      </c>
      <c r="J264">
        <v>2.6</v>
      </c>
      <c r="K264">
        <v>0.5948</v>
      </c>
    </row>
    <row r="265" spans="1:11" x14ac:dyDescent="0.35">
      <c r="A265">
        <v>2.61</v>
      </c>
      <c r="B265">
        <v>0.89809539900000002</v>
      </c>
      <c r="G265">
        <v>2.61</v>
      </c>
      <c r="H265">
        <v>0.24569450000000001</v>
      </c>
      <c r="J265">
        <v>2.61</v>
      </c>
      <c r="K265">
        <v>0.59641049999999995</v>
      </c>
    </row>
    <row r="266" spans="1:11" x14ac:dyDescent="0.35">
      <c r="A266">
        <v>2.62</v>
      </c>
      <c r="B266">
        <v>0.89929250400000005</v>
      </c>
      <c r="G266">
        <v>2.62</v>
      </c>
      <c r="H266">
        <v>0.248198</v>
      </c>
      <c r="J266">
        <v>2.62</v>
      </c>
      <c r="K266">
        <v>0.59802200000000005</v>
      </c>
    </row>
    <row r="267" spans="1:11" x14ac:dyDescent="0.35">
      <c r="A267">
        <v>2.63</v>
      </c>
      <c r="B267">
        <v>0.90047902999999996</v>
      </c>
      <c r="G267">
        <v>2.63</v>
      </c>
      <c r="H267">
        <v>0.2507105</v>
      </c>
      <c r="J267">
        <v>2.63</v>
      </c>
      <c r="K267">
        <v>0.59963449999999996</v>
      </c>
    </row>
    <row r="268" spans="1:11" x14ac:dyDescent="0.35">
      <c r="A268">
        <v>2.64</v>
      </c>
      <c r="B268">
        <v>0.90165503999999996</v>
      </c>
      <c r="G268">
        <v>2.64</v>
      </c>
      <c r="H268">
        <v>0.25323200000000001</v>
      </c>
      <c r="J268">
        <v>2.64</v>
      </c>
      <c r="K268">
        <v>0.601248</v>
      </c>
    </row>
    <row r="269" spans="1:11" x14ac:dyDescent="0.35">
      <c r="A269">
        <v>2.65</v>
      </c>
      <c r="B269">
        <v>0.90282059699999995</v>
      </c>
      <c r="G269">
        <v>2.65</v>
      </c>
      <c r="H269">
        <v>0.2557625</v>
      </c>
      <c r="J269">
        <v>2.65</v>
      </c>
      <c r="K269">
        <v>0.60286249999999997</v>
      </c>
    </row>
    <row r="270" spans="1:11" x14ac:dyDescent="0.35">
      <c r="A270">
        <v>2.66</v>
      </c>
      <c r="B270">
        <v>0.90397576300000004</v>
      </c>
      <c r="G270">
        <v>2.66</v>
      </c>
      <c r="H270">
        <v>0.25830199999999998</v>
      </c>
      <c r="J270">
        <v>2.66</v>
      </c>
      <c r="K270">
        <v>0.60447799999999996</v>
      </c>
    </row>
    <row r="271" spans="1:11" x14ac:dyDescent="0.35">
      <c r="A271">
        <v>2.67</v>
      </c>
      <c r="B271">
        <v>0.90512059899999997</v>
      </c>
      <c r="G271">
        <v>2.67</v>
      </c>
      <c r="H271">
        <v>0.26085049999999999</v>
      </c>
      <c r="J271">
        <v>2.67</v>
      </c>
      <c r="K271">
        <v>0.60609449999999998</v>
      </c>
    </row>
    <row r="272" spans="1:11" x14ac:dyDescent="0.35">
      <c r="A272">
        <v>2.68</v>
      </c>
      <c r="B272">
        <v>0.90625516800000006</v>
      </c>
      <c r="G272">
        <v>2.68</v>
      </c>
      <c r="H272">
        <v>0.26340799999999998</v>
      </c>
      <c r="J272">
        <v>2.68</v>
      </c>
      <c r="K272">
        <v>0.60771200000000003</v>
      </c>
    </row>
    <row r="273" spans="1:11" x14ac:dyDescent="0.35">
      <c r="A273">
        <v>2.69</v>
      </c>
      <c r="B273">
        <v>0.90737953100000002</v>
      </c>
      <c r="G273">
        <v>2.69</v>
      </c>
      <c r="H273">
        <v>0.2659745</v>
      </c>
      <c r="J273">
        <v>2.69</v>
      </c>
      <c r="K273">
        <v>0.6093305</v>
      </c>
    </row>
    <row r="274" spans="1:11" x14ac:dyDescent="0.35">
      <c r="A274">
        <v>2.7</v>
      </c>
      <c r="B274">
        <v>0.90849374999999999</v>
      </c>
      <c r="G274">
        <v>2.7</v>
      </c>
      <c r="H274">
        <v>0.26855000000000001</v>
      </c>
      <c r="J274">
        <v>2.7</v>
      </c>
      <c r="K274">
        <v>0.61094999999999999</v>
      </c>
    </row>
    <row r="275" spans="1:11" x14ac:dyDescent="0.35">
      <c r="A275">
        <v>2.71</v>
      </c>
      <c r="B275">
        <v>0.90959788500000005</v>
      </c>
      <c r="G275">
        <v>2.71</v>
      </c>
      <c r="H275">
        <v>0.2711345</v>
      </c>
      <c r="J275">
        <v>2.71</v>
      </c>
      <c r="K275">
        <v>0.61257050000000002</v>
      </c>
    </row>
    <row r="276" spans="1:11" x14ac:dyDescent="0.35">
      <c r="A276">
        <v>2.72</v>
      </c>
      <c r="B276">
        <v>0.910691998</v>
      </c>
      <c r="G276">
        <v>2.72</v>
      </c>
      <c r="H276">
        <v>0.27372800000000003</v>
      </c>
      <c r="J276">
        <v>2.72</v>
      </c>
      <c r="K276">
        <v>0.61419199999999996</v>
      </c>
    </row>
    <row r="277" spans="1:11" x14ac:dyDescent="0.35">
      <c r="A277">
        <v>2.73</v>
      </c>
      <c r="B277">
        <v>0.91177614900000004</v>
      </c>
      <c r="G277">
        <v>2.73</v>
      </c>
      <c r="H277">
        <v>0.27633049999999998</v>
      </c>
      <c r="J277">
        <v>2.73</v>
      </c>
      <c r="K277">
        <v>0.61581450000000004</v>
      </c>
    </row>
    <row r="278" spans="1:11" x14ac:dyDescent="0.35">
      <c r="A278">
        <v>2.74</v>
      </c>
      <c r="B278">
        <v>0.91285039999999995</v>
      </c>
      <c r="G278">
        <v>2.74</v>
      </c>
      <c r="H278">
        <v>0.27894200000000002</v>
      </c>
      <c r="J278">
        <v>2.74</v>
      </c>
      <c r="K278">
        <v>0.61743800000000004</v>
      </c>
    </row>
    <row r="279" spans="1:11" x14ac:dyDescent="0.35">
      <c r="A279">
        <v>2.75</v>
      </c>
      <c r="B279">
        <v>0.91391480999999997</v>
      </c>
      <c r="G279">
        <v>2.75</v>
      </c>
      <c r="H279">
        <v>0.28156249999999999</v>
      </c>
      <c r="J279">
        <v>2.75</v>
      </c>
      <c r="K279">
        <v>0.61906249999999996</v>
      </c>
    </row>
    <row r="280" spans="1:11" x14ac:dyDescent="0.35">
      <c r="A280">
        <v>2.76</v>
      </c>
      <c r="B280">
        <v>0.91496944000000002</v>
      </c>
      <c r="G280">
        <v>2.76</v>
      </c>
      <c r="H280">
        <v>0.284192</v>
      </c>
      <c r="J280">
        <v>2.76</v>
      </c>
      <c r="K280">
        <v>0.62068800000000002</v>
      </c>
    </row>
    <row r="281" spans="1:11" x14ac:dyDescent="0.35">
      <c r="A281">
        <v>2.77</v>
      </c>
      <c r="B281">
        <v>0.91601434999999998</v>
      </c>
      <c r="G281">
        <v>2.77</v>
      </c>
      <c r="H281">
        <v>0.28683049999999999</v>
      </c>
      <c r="J281">
        <v>2.77</v>
      </c>
      <c r="K281">
        <v>0.62231449999999999</v>
      </c>
    </row>
    <row r="282" spans="1:11" x14ac:dyDescent="0.35">
      <c r="A282">
        <v>2.78</v>
      </c>
      <c r="B282">
        <v>0.91704960000000002</v>
      </c>
      <c r="G282">
        <v>2.78</v>
      </c>
      <c r="H282">
        <v>0.28947800000000001</v>
      </c>
      <c r="J282">
        <v>2.78</v>
      </c>
      <c r="K282">
        <v>0.623942</v>
      </c>
    </row>
    <row r="283" spans="1:11" x14ac:dyDescent="0.35">
      <c r="A283">
        <v>2.79</v>
      </c>
      <c r="B283">
        <v>0.91807524900000004</v>
      </c>
      <c r="G283">
        <v>2.79</v>
      </c>
      <c r="H283">
        <v>0.29213450000000002</v>
      </c>
      <c r="J283">
        <v>2.79</v>
      </c>
      <c r="K283">
        <v>0.62557050000000003</v>
      </c>
    </row>
    <row r="284" spans="1:11" x14ac:dyDescent="0.35">
      <c r="A284">
        <v>2.8</v>
      </c>
      <c r="B284">
        <v>0.91909135799999997</v>
      </c>
      <c r="G284">
        <v>2.8</v>
      </c>
      <c r="H284">
        <v>0.29480000000000001</v>
      </c>
      <c r="J284">
        <v>2.8</v>
      </c>
      <c r="K284">
        <v>0.62719999999999998</v>
      </c>
    </row>
    <row r="285" spans="1:11" x14ac:dyDescent="0.35">
      <c r="A285">
        <v>2.81</v>
      </c>
      <c r="B285">
        <v>0.92009798499999995</v>
      </c>
      <c r="G285">
        <v>2.81</v>
      </c>
      <c r="H285">
        <v>0.29747449999999998</v>
      </c>
      <c r="J285">
        <v>2.81</v>
      </c>
      <c r="K285">
        <v>0.62883049999999996</v>
      </c>
    </row>
    <row r="286" spans="1:11" x14ac:dyDescent="0.35">
      <c r="A286">
        <v>2.82</v>
      </c>
      <c r="B286">
        <v>0.92109518999999995</v>
      </c>
      <c r="G286">
        <v>2.82</v>
      </c>
      <c r="H286">
        <v>0.30015799999999998</v>
      </c>
      <c r="J286">
        <v>2.82</v>
      </c>
      <c r="K286">
        <v>0.63046199999999997</v>
      </c>
    </row>
    <row r="287" spans="1:11" x14ac:dyDescent="0.35">
      <c r="A287">
        <v>2.83</v>
      </c>
      <c r="B287">
        <v>0.922083031</v>
      </c>
      <c r="G287">
        <v>2.83</v>
      </c>
      <c r="H287">
        <v>0.30285050000000002</v>
      </c>
      <c r="J287">
        <v>2.83</v>
      </c>
      <c r="K287">
        <v>0.6320945</v>
      </c>
    </row>
    <row r="288" spans="1:11" x14ac:dyDescent="0.35">
      <c r="A288">
        <v>2.84</v>
      </c>
      <c r="B288">
        <v>0.92306156800000005</v>
      </c>
      <c r="G288">
        <v>2.84</v>
      </c>
      <c r="H288">
        <v>0.30555199999999999</v>
      </c>
      <c r="J288">
        <v>2.84</v>
      </c>
      <c r="K288">
        <v>0.63372799999999996</v>
      </c>
    </row>
    <row r="289" spans="1:11" x14ac:dyDescent="0.35">
      <c r="A289">
        <v>2.85</v>
      </c>
      <c r="B289">
        <v>0.92403085900000004</v>
      </c>
      <c r="G289">
        <v>2.85</v>
      </c>
      <c r="H289">
        <v>0.30826249999999999</v>
      </c>
      <c r="J289">
        <v>2.85</v>
      </c>
      <c r="K289">
        <v>0.63536250000000005</v>
      </c>
    </row>
    <row r="290" spans="1:11" x14ac:dyDescent="0.35">
      <c r="A290">
        <v>2.86</v>
      </c>
      <c r="B290">
        <v>0.92499096300000005</v>
      </c>
      <c r="G290">
        <v>2.86</v>
      </c>
      <c r="H290">
        <v>0.31098199999999998</v>
      </c>
      <c r="J290">
        <v>2.86</v>
      </c>
      <c r="K290">
        <v>0.63699799999999995</v>
      </c>
    </row>
    <row r="291" spans="1:11" x14ac:dyDescent="0.35">
      <c r="A291">
        <v>2.87</v>
      </c>
      <c r="B291">
        <v>0.92594193700000005</v>
      </c>
      <c r="G291">
        <v>2.87</v>
      </c>
      <c r="H291">
        <v>0.3137105</v>
      </c>
      <c r="J291">
        <v>2.87</v>
      </c>
      <c r="K291">
        <v>0.63863449999999999</v>
      </c>
    </row>
    <row r="292" spans="1:11" x14ac:dyDescent="0.35">
      <c r="A292">
        <v>2.88</v>
      </c>
      <c r="B292">
        <v>0.92688384000000001</v>
      </c>
      <c r="G292">
        <v>2.88</v>
      </c>
      <c r="H292">
        <v>0.31644800000000001</v>
      </c>
      <c r="J292">
        <v>2.88</v>
      </c>
      <c r="K292">
        <v>0.64027199999999995</v>
      </c>
    </row>
    <row r="293" spans="1:11" x14ac:dyDescent="0.35">
      <c r="A293">
        <v>2.89</v>
      </c>
      <c r="B293">
        <v>0.92781672999999998</v>
      </c>
      <c r="G293">
        <v>2.89</v>
      </c>
      <c r="H293">
        <v>0.31919449999999999</v>
      </c>
      <c r="J293">
        <v>2.89</v>
      </c>
      <c r="K293">
        <v>0.64191050000000005</v>
      </c>
    </row>
    <row r="294" spans="1:11" x14ac:dyDescent="0.35">
      <c r="A294">
        <v>2.9</v>
      </c>
      <c r="B294">
        <v>0.92874066399999999</v>
      </c>
      <c r="G294">
        <v>2.9</v>
      </c>
      <c r="H294">
        <v>0.32195000000000001</v>
      </c>
      <c r="J294">
        <v>2.9</v>
      </c>
      <c r="K294">
        <v>0.64354999999999996</v>
      </c>
    </row>
    <row r="295" spans="1:11" x14ac:dyDescent="0.35">
      <c r="A295">
        <v>2.91</v>
      </c>
      <c r="B295">
        <v>0.929655699</v>
      </c>
      <c r="G295">
        <v>2.91</v>
      </c>
      <c r="H295">
        <v>0.32471450000000002</v>
      </c>
      <c r="J295">
        <v>2.91</v>
      </c>
      <c r="K295">
        <v>0.6451905</v>
      </c>
    </row>
    <row r="296" spans="1:11" x14ac:dyDescent="0.35">
      <c r="A296">
        <v>2.92</v>
      </c>
      <c r="B296">
        <v>0.930561894</v>
      </c>
      <c r="G296">
        <v>2.92</v>
      </c>
      <c r="H296">
        <v>0.327488</v>
      </c>
      <c r="J296">
        <v>2.92</v>
      </c>
      <c r="K296">
        <v>0.64683199999999996</v>
      </c>
    </row>
    <row r="297" spans="1:11" x14ac:dyDescent="0.35">
      <c r="A297">
        <v>2.93</v>
      </c>
      <c r="B297">
        <v>0.93145930600000004</v>
      </c>
      <c r="G297">
        <v>2.93</v>
      </c>
      <c r="H297">
        <v>0.33027050000000002</v>
      </c>
      <c r="J297">
        <v>2.93</v>
      </c>
      <c r="K297">
        <v>0.64847449999999995</v>
      </c>
    </row>
    <row r="298" spans="1:11" x14ac:dyDescent="0.35">
      <c r="A298">
        <v>2.94</v>
      </c>
      <c r="B298">
        <v>0.93234799000000002</v>
      </c>
      <c r="G298">
        <v>2.94</v>
      </c>
      <c r="H298">
        <v>0.33306200000000002</v>
      </c>
      <c r="J298">
        <v>2.94</v>
      </c>
      <c r="K298">
        <v>0.65011799999999997</v>
      </c>
    </row>
    <row r="299" spans="1:11" x14ac:dyDescent="0.35">
      <c r="A299">
        <v>2.95</v>
      </c>
      <c r="B299">
        <v>0.93322800400000006</v>
      </c>
      <c r="G299">
        <v>2.95</v>
      </c>
      <c r="H299">
        <v>0.33586250000000001</v>
      </c>
      <c r="J299">
        <v>2.95</v>
      </c>
      <c r="K299">
        <v>0.65176250000000002</v>
      </c>
    </row>
    <row r="300" spans="1:11" x14ac:dyDescent="0.35">
      <c r="A300">
        <v>2.96</v>
      </c>
      <c r="B300">
        <v>0.93409940499999999</v>
      </c>
      <c r="G300">
        <v>2.96</v>
      </c>
      <c r="H300">
        <v>0.33867199999999997</v>
      </c>
      <c r="J300">
        <v>2.96</v>
      </c>
      <c r="K300">
        <v>0.65340799999999999</v>
      </c>
    </row>
    <row r="301" spans="1:11" x14ac:dyDescent="0.35">
      <c r="A301">
        <v>2.97</v>
      </c>
      <c r="B301">
        <v>0.93496224900000002</v>
      </c>
      <c r="G301">
        <v>2.97</v>
      </c>
      <c r="H301">
        <v>0.34149049999999997</v>
      </c>
      <c r="J301">
        <v>2.97</v>
      </c>
      <c r="K301">
        <v>0.65505449999999998</v>
      </c>
    </row>
    <row r="302" spans="1:11" x14ac:dyDescent="0.35">
      <c r="A302">
        <v>2.98</v>
      </c>
      <c r="B302">
        <v>0.935816592</v>
      </c>
      <c r="G302">
        <v>2.98</v>
      </c>
      <c r="H302">
        <v>0.34431800000000001</v>
      </c>
      <c r="J302">
        <v>2.98</v>
      </c>
      <c r="K302">
        <v>0.65670200000000001</v>
      </c>
    </row>
    <row r="303" spans="1:11" x14ac:dyDescent="0.35">
      <c r="A303">
        <v>2.99</v>
      </c>
      <c r="B303">
        <v>0.93666249099999999</v>
      </c>
      <c r="G303">
        <v>2.99</v>
      </c>
      <c r="H303">
        <v>0.34715449999999998</v>
      </c>
      <c r="J303">
        <v>2.99</v>
      </c>
      <c r="K303">
        <v>0.65835049999999995</v>
      </c>
    </row>
    <row r="304" spans="1:11" x14ac:dyDescent="0.35">
      <c r="A304">
        <v>3</v>
      </c>
      <c r="B304">
        <v>0.9375</v>
      </c>
      <c r="G304">
        <v>3</v>
      </c>
      <c r="H304">
        <v>0.35</v>
      </c>
      <c r="J304">
        <v>3</v>
      </c>
      <c r="K304">
        <v>0.66</v>
      </c>
    </row>
    <row r="305" spans="1:11" x14ac:dyDescent="0.35">
      <c r="A305">
        <v>3.01</v>
      </c>
      <c r="B305">
        <v>0.93832917599999999</v>
      </c>
      <c r="G305">
        <v>3.01</v>
      </c>
      <c r="H305">
        <v>0.35285450000000002</v>
      </c>
      <c r="J305">
        <v>3.01</v>
      </c>
      <c r="K305">
        <v>0.66165050000000003</v>
      </c>
    </row>
    <row r="306" spans="1:11" x14ac:dyDescent="0.35">
      <c r="A306">
        <v>3.02</v>
      </c>
      <c r="B306">
        <v>0.93915007399999995</v>
      </c>
      <c r="G306">
        <v>3.02</v>
      </c>
      <c r="H306">
        <v>0.35571799999999998</v>
      </c>
      <c r="J306">
        <v>3.02</v>
      </c>
      <c r="K306">
        <v>0.66330199999999995</v>
      </c>
    </row>
    <row r="307" spans="1:11" x14ac:dyDescent="0.35">
      <c r="A307">
        <v>3.03</v>
      </c>
      <c r="B307">
        <v>0.93996274899999999</v>
      </c>
      <c r="G307">
        <v>3.03</v>
      </c>
      <c r="H307">
        <v>0.35859049999999998</v>
      </c>
      <c r="J307">
        <v>3.03</v>
      </c>
      <c r="K307">
        <v>0.6649545</v>
      </c>
    </row>
    <row r="308" spans="1:11" x14ac:dyDescent="0.35">
      <c r="A308">
        <v>3.04</v>
      </c>
      <c r="B308">
        <v>0.94076725699999997</v>
      </c>
      <c r="G308">
        <v>3.04</v>
      </c>
      <c r="H308">
        <v>0.36147200000000002</v>
      </c>
      <c r="J308">
        <v>3.04</v>
      </c>
      <c r="K308">
        <v>0.66660799999999998</v>
      </c>
    </row>
    <row r="309" spans="1:11" x14ac:dyDescent="0.35">
      <c r="A309">
        <v>3.05</v>
      </c>
      <c r="B309">
        <v>0.941563653</v>
      </c>
      <c r="G309">
        <v>3.05</v>
      </c>
      <c r="H309">
        <v>0.36436249999999998</v>
      </c>
      <c r="J309">
        <v>3.05</v>
      </c>
      <c r="K309">
        <v>0.66826249999999998</v>
      </c>
    </row>
    <row r="310" spans="1:11" x14ac:dyDescent="0.35">
      <c r="A310">
        <v>3.06</v>
      </c>
      <c r="B310">
        <v>0.94235199000000003</v>
      </c>
      <c r="G310">
        <v>3.06</v>
      </c>
      <c r="H310">
        <v>0.36726199999999998</v>
      </c>
      <c r="J310">
        <v>3.06</v>
      </c>
      <c r="K310">
        <v>0.66991800000000001</v>
      </c>
    </row>
    <row r="311" spans="1:11" x14ac:dyDescent="0.35">
      <c r="A311">
        <v>3.07</v>
      </c>
      <c r="B311">
        <v>0.94313232400000002</v>
      </c>
      <c r="G311">
        <v>3.07</v>
      </c>
      <c r="H311">
        <v>0.37017050000000001</v>
      </c>
      <c r="J311">
        <v>3.07</v>
      </c>
      <c r="K311">
        <v>0.67157449999999996</v>
      </c>
    </row>
    <row r="312" spans="1:11" x14ac:dyDescent="0.35">
      <c r="A312">
        <v>3.08</v>
      </c>
      <c r="B312">
        <v>0.94390470900000001</v>
      </c>
      <c r="G312">
        <v>3.08</v>
      </c>
      <c r="H312">
        <v>0.37308799999999998</v>
      </c>
      <c r="J312">
        <v>3.08</v>
      </c>
      <c r="K312">
        <v>0.67323200000000005</v>
      </c>
    </row>
    <row r="313" spans="1:11" x14ac:dyDescent="0.35">
      <c r="A313">
        <v>3.09</v>
      </c>
      <c r="B313">
        <v>0.94466919900000001</v>
      </c>
      <c r="G313">
        <v>3.09</v>
      </c>
      <c r="H313">
        <v>0.37601449999999997</v>
      </c>
      <c r="J313">
        <v>3.09</v>
      </c>
      <c r="K313">
        <v>0.67489049999999995</v>
      </c>
    </row>
    <row r="314" spans="1:11" x14ac:dyDescent="0.35">
      <c r="A314">
        <v>3.1</v>
      </c>
      <c r="B314">
        <v>0.94542584900000004</v>
      </c>
      <c r="G314">
        <v>3.1</v>
      </c>
      <c r="H314">
        <v>0.37895000000000001</v>
      </c>
      <c r="J314">
        <v>3.1</v>
      </c>
      <c r="K314">
        <v>0.67654999999999998</v>
      </c>
    </row>
    <row r="315" spans="1:11" x14ac:dyDescent="0.35">
      <c r="A315">
        <v>3.11</v>
      </c>
      <c r="B315">
        <v>0.94617471099999995</v>
      </c>
      <c r="G315">
        <v>3.11</v>
      </c>
      <c r="H315">
        <v>0.38189450000000003</v>
      </c>
      <c r="J315">
        <v>3.11</v>
      </c>
      <c r="K315">
        <v>0.67821050000000005</v>
      </c>
    </row>
    <row r="316" spans="1:11" x14ac:dyDescent="0.35">
      <c r="A316">
        <v>3.12</v>
      </c>
      <c r="B316">
        <v>0.94691583999999995</v>
      </c>
      <c r="G316">
        <v>3.12</v>
      </c>
      <c r="H316">
        <v>0.38484800000000002</v>
      </c>
      <c r="J316">
        <v>3.12</v>
      </c>
      <c r="K316">
        <v>0.67987200000000003</v>
      </c>
    </row>
    <row r="317" spans="1:11" x14ac:dyDescent="0.35">
      <c r="A317">
        <v>3.13</v>
      </c>
      <c r="B317">
        <v>0.94764928900000001</v>
      </c>
      <c r="G317">
        <v>3.13</v>
      </c>
      <c r="H317">
        <v>0.3878105</v>
      </c>
      <c r="J317">
        <v>3.13</v>
      </c>
      <c r="K317">
        <v>0.68153450000000004</v>
      </c>
    </row>
    <row r="318" spans="1:11" x14ac:dyDescent="0.35">
      <c r="A318">
        <v>3.14</v>
      </c>
      <c r="B318">
        <v>0.94837511100000005</v>
      </c>
      <c r="G318">
        <v>3.14</v>
      </c>
      <c r="H318">
        <v>0.39078200000000002</v>
      </c>
      <c r="J318">
        <v>3.14</v>
      </c>
      <c r="K318">
        <v>0.68319799999999997</v>
      </c>
    </row>
    <row r="319" spans="1:11" x14ac:dyDescent="0.35">
      <c r="A319">
        <v>3.15</v>
      </c>
      <c r="B319">
        <v>0.94909335900000003</v>
      </c>
      <c r="G319">
        <v>3.15</v>
      </c>
      <c r="H319">
        <v>0.39376250000000002</v>
      </c>
      <c r="J319">
        <v>3.15</v>
      </c>
      <c r="K319">
        <v>0.68486250000000004</v>
      </c>
    </row>
    <row r="320" spans="1:11" x14ac:dyDescent="0.35">
      <c r="A320">
        <v>3.16</v>
      </c>
      <c r="B320">
        <v>0.94980408699999996</v>
      </c>
      <c r="G320">
        <v>3.16</v>
      </c>
      <c r="H320">
        <v>0.39675199999999999</v>
      </c>
      <c r="J320">
        <v>3.16</v>
      </c>
      <c r="K320">
        <v>0.68652800000000003</v>
      </c>
    </row>
    <row r="321" spans="1:11" x14ac:dyDescent="0.35">
      <c r="A321">
        <v>3.17</v>
      </c>
      <c r="B321">
        <v>0.95050734599999998</v>
      </c>
      <c r="G321">
        <v>3.17</v>
      </c>
      <c r="H321">
        <v>0.39975050000000001</v>
      </c>
      <c r="J321">
        <v>3.17</v>
      </c>
      <c r="K321">
        <v>0.68819450000000004</v>
      </c>
    </row>
    <row r="322" spans="1:11" x14ac:dyDescent="0.35">
      <c r="A322">
        <v>3.18</v>
      </c>
      <c r="B322">
        <v>0.95120318999999998</v>
      </c>
      <c r="G322">
        <v>3.18</v>
      </c>
      <c r="H322">
        <v>0.402758</v>
      </c>
      <c r="J322">
        <v>3.18</v>
      </c>
      <c r="K322">
        <v>0.68986199999999998</v>
      </c>
    </row>
    <row r="323" spans="1:11" x14ac:dyDescent="0.35">
      <c r="A323">
        <v>3.19</v>
      </c>
      <c r="B323">
        <v>0.95189166999999997</v>
      </c>
      <c r="G323">
        <v>3.19</v>
      </c>
      <c r="H323">
        <v>0.40577449999999998</v>
      </c>
      <c r="J323">
        <v>3.19</v>
      </c>
      <c r="K323">
        <v>0.69153050000000005</v>
      </c>
    </row>
    <row r="324" spans="1:11" x14ac:dyDescent="0.35">
      <c r="A324">
        <v>3.2</v>
      </c>
      <c r="B324">
        <v>0.95257283999999998</v>
      </c>
      <c r="G324">
        <v>3.2</v>
      </c>
      <c r="H324">
        <v>0.4088</v>
      </c>
      <c r="J324">
        <v>3.2</v>
      </c>
      <c r="K324">
        <v>0.69320000000000004</v>
      </c>
    </row>
    <row r="325" spans="1:11" x14ac:dyDescent="0.35">
      <c r="A325">
        <v>3.21</v>
      </c>
      <c r="B325">
        <v>0.95324674899999995</v>
      </c>
      <c r="G325">
        <v>3.21</v>
      </c>
      <c r="H325">
        <v>0.41183449999999999</v>
      </c>
      <c r="J325">
        <v>3.21</v>
      </c>
      <c r="K325">
        <v>0.69487049999999995</v>
      </c>
    </row>
    <row r="326" spans="1:11" x14ac:dyDescent="0.35">
      <c r="A326">
        <v>3.22</v>
      </c>
      <c r="B326">
        <v>0.953913452</v>
      </c>
      <c r="G326">
        <v>3.22</v>
      </c>
      <c r="H326">
        <v>0.41487800000000002</v>
      </c>
      <c r="J326">
        <v>3.22</v>
      </c>
      <c r="K326">
        <v>0.69654199999999999</v>
      </c>
    </row>
    <row r="327" spans="1:11" x14ac:dyDescent="0.35">
      <c r="A327">
        <v>3.23</v>
      </c>
      <c r="B327">
        <v>0.95457299799999995</v>
      </c>
      <c r="G327">
        <v>3.23</v>
      </c>
      <c r="H327">
        <v>0.41793049999999998</v>
      </c>
      <c r="J327">
        <v>3.23</v>
      </c>
      <c r="K327">
        <v>0.69821449999999996</v>
      </c>
    </row>
    <row r="328" spans="1:11" x14ac:dyDescent="0.35">
      <c r="A328">
        <v>3.24</v>
      </c>
      <c r="B328">
        <v>0.95522543999999998</v>
      </c>
      <c r="G328">
        <v>3.24</v>
      </c>
      <c r="H328">
        <v>0.42099199999999998</v>
      </c>
      <c r="J328">
        <v>3.24</v>
      </c>
      <c r="K328">
        <v>0.69988799999999995</v>
      </c>
    </row>
    <row r="329" spans="1:11" x14ac:dyDescent="0.35">
      <c r="A329">
        <v>3.25</v>
      </c>
      <c r="B329">
        <v>0.95587082899999998</v>
      </c>
      <c r="G329">
        <v>3.25</v>
      </c>
      <c r="H329">
        <v>0.42406250000000001</v>
      </c>
      <c r="J329">
        <v>3.25</v>
      </c>
      <c r="K329">
        <v>0.70156249999999998</v>
      </c>
    </row>
    <row r="330" spans="1:11" x14ac:dyDescent="0.35">
      <c r="A330">
        <v>3.26</v>
      </c>
      <c r="B330">
        <v>0.95650921499999997</v>
      </c>
      <c r="G330">
        <v>3.26</v>
      </c>
      <c r="H330">
        <v>0.42714200000000002</v>
      </c>
      <c r="J330">
        <v>3.26</v>
      </c>
      <c r="K330">
        <v>0.70323800000000003</v>
      </c>
    </row>
    <row r="331" spans="1:11" x14ac:dyDescent="0.35">
      <c r="A331">
        <v>3.27</v>
      </c>
      <c r="B331">
        <v>0.95714064899999995</v>
      </c>
      <c r="G331">
        <v>3.27</v>
      </c>
      <c r="H331">
        <v>0.43023050000000002</v>
      </c>
      <c r="J331">
        <v>3.27</v>
      </c>
      <c r="K331">
        <v>0.7049145</v>
      </c>
    </row>
    <row r="332" spans="1:11" x14ac:dyDescent="0.35">
      <c r="A332">
        <v>3.28</v>
      </c>
      <c r="B332">
        <v>0.95776518300000002</v>
      </c>
      <c r="G332">
        <v>3.28</v>
      </c>
      <c r="H332">
        <v>0.43332799999999999</v>
      </c>
      <c r="J332">
        <v>3.28</v>
      </c>
      <c r="K332">
        <v>0.706592</v>
      </c>
    </row>
    <row r="333" spans="1:11" x14ac:dyDescent="0.35">
      <c r="A333">
        <v>3.29</v>
      </c>
      <c r="B333">
        <v>0.95838286699999997</v>
      </c>
      <c r="G333">
        <v>3.29</v>
      </c>
      <c r="H333">
        <v>0.4364345</v>
      </c>
      <c r="J333">
        <v>3.29</v>
      </c>
      <c r="K333">
        <v>0.70827050000000003</v>
      </c>
    </row>
    <row r="334" spans="1:11" x14ac:dyDescent="0.35">
      <c r="A334">
        <v>3.3</v>
      </c>
      <c r="B334">
        <v>0.95899374999999998</v>
      </c>
      <c r="G334">
        <v>3.3</v>
      </c>
      <c r="H334">
        <v>0.43955</v>
      </c>
      <c r="J334">
        <v>3.3</v>
      </c>
      <c r="K334">
        <v>0.70994999999999997</v>
      </c>
    </row>
    <row r="335" spans="1:11" x14ac:dyDescent="0.35">
      <c r="A335">
        <v>3.31</v>
      </c>
      <c r="B335">
        <v>0.95959788300000004</v>
      </c>
      <c r="G335">
        <v>3.31</v>
      </c>
      <c r="H335">
        <v>0.44267450000000003</v>
      </c>
      <c r="J335">
        <v>3.31</v>
      </c>
      <c r="K335">
        <v>0.71163050000000005</v>
      </c>
    </row>
    <row r="336" spans="1:11" x14ac:dyDescent="0.35">
      <c r="A336">
        <v>3.32</v>
      </c>
      <c r="B336">
        <v>0.96019531700000005</v>
      </c>
      <c r="G336">
        <v>3.32</v>
      </c>
      <c r="H336">
        <v>0.44580799999999998</v>
      </c>
      <c r="J336">
        <v>3.32</v>
      </c>
      <c r="K336">
        <v>0.71331199999999995</v>
      </c>
    </row>
    <row r="337" spans="1:11" x14ac:dyDescent="0.35">
      <c r="A337">
        <v>3.33</v>
      </c>
      <c r="B337">
        <v>0.960786099</v>
      </c>
      <c r="G337">
        <v>3.33</v>
      </c>
      <c r="H337">
        <v>0.44895049999999997</v>
      </c>
      <c r="J337">
        <v>3.33</v>
      </c>
      <c r="K337">
        <v>0.71499449999999998</v>
      </c>
    </row>
    <row r="338" spans="1:11" x14ac:dyDescent="0.35">
      <c r="A338">
        <v>3.34</v>
      </c>
      <c r="B338">
        <v>0.96137028099999999</v>
      </c>
      <c r="G338">
        <v>3.34</v>
      </c>
      <c r="H338">
        <v>0.452102</v>
      </c>
      <c r="J338">
        <v>3.34</v>
      </c>
      <c r="K338">
        <v>0.71667800000000004</v>
      </c>
    </row>
    <row r="339" spans="1:11" x14ac:dyDescent="0.35">
      <c r="A339">
        <v>3.35</v>
      </c>
      <c r="B339">
        <v>0.96194791199999996</v>
      </c>
      <c r="G339">
        <v>3.35</v>
      </c>
      <c r="H339">
        <v>0.45526250000000001</v>
      </c>
      <c r="J339">
        <v>3.35</v>
      </c>
      <c r="K339">
        <v>0.71836250000000001</v>
      </c>
    </row>
    <row r="340" spans="1:11" x14ac:dyDescent="0.35">
      <c r="A340">
        <v>3.36</v>
      </c>
      <c r="B340">
        <v>0.96251903999999999</v>
      </c>
      <c r="G340">
        <v>3.36</v>
      </c>
      <c r="H340">
        <v>0.45843200000000001</v>
      </c>
      <c r="J340">
        <v>3.36</v>
      </c>
      <c r="K340">
        <v>0.72004800000000002</v>
      </c>
    </row>
    <row r="341" spans="1:11" x14ac:dyDescent="0.35">
      <c r="A341">
        <v>3.37</v>
      </c>
      <c r="B341">
        <v>0.96308371500000001</v>
      </c>
      <c r="G341">
        <v>3.37</v>
      </c>
      <c r="H341">
        <v>0.46161049999999998</v>
      </c>
      <c r="J341">
        <v>3.37</v>
      </c>
      <c r="K341">
        <v>0.72173449999999995</v>
      </c>
    </row>
    <row r="342" spans="1:11" x14ac:dyDescent="0.35">
      <c r="A342">
        <v>3.38</v>
      </c>
      <c r="B342">
        <v>0.96364198499999998</v>
      </c>
      <c r="G342">
        <v>3.38</v>
      </c>
      <c r="H342">
        <v>0.46479799999999999</v>
      </c>
      <c r="J342">
        <v>3.38</v>
      </c>
      <c r="K342">
        <v>0.72342200000000001</v>
      </c>
    </row>
    <row r="343" spans="1:11" x14ac:dyDescent="0.35">
      <c r="A343">
        <v>3.39</v>
      </c>
      <c r="B343">
        <v>0.96419389899999997</v>
      </c>
      <c r="G343">
        <v>3.39</v>
      </c>
      <c r="H343">
        <v>0.46799449999999998</v>
      </c>
      <c r="J343">
        <v>3.39</v>
      </c>
      <c r="K343">
        <v>0.72511049999999999</v>
      </c>
    </row>
    <row r="344" spans="1:11" x14ac:dyDescent="0.35">
      <c r="A344">
        <v>3.4</v>
      </c>
      <c r="B344">
        <v>0.96473950600000002</v>
      </c>
      <c r="G344">
        <v>3.4</v>
      </c>
      <c r="H344">
        <v>0.47120000000000001</v>
      </c>
      <c r="J344">
        <v>3.4</v>
      </c>
      <c r="K344">
        <v>0.7268</v>
      </c>
    </row>
    <row r="345" spans="1:11" x14ac:dyDescent="0.35">
      <c r="A345">
        <v>3.41</v>
      </c>
      <c r="B345">
        <v>0.96527885400000002</v>
      </c>
      <c r="G345">
        <v>3.41</v>
      </c>
      <c r="H345">
        <v>0.47441450000000002</v>
      </c>
      <c r="J345">
        <v>3.41</v>
      </c>
      <c r="K345">
        <v>0.72849050000000004</v>
      </c>
    </row>
    <row r="346" spans="1:11" x14ac:dyDescent="0.35">
      <c r="A346">
        <v>3.42</v>
      </c>
      <c r="B346">
        <v>0.96581198999999995</v>
      </c>
      <c r="G346">
        <v>3.42</v>
      </c>
      <c r="H346">
        <v>0.47763800000000001</v>
      </c>
      <c r="J346">
        <v>3.42</v>
      </c>
      <c r="K346">
        <v>0.730182</v>
      </c>
    </row>
    <row r="347" spans="1:11" x14ac:dyDescent="0.35">
      <c r="A347">
        <v>3.43</v>
      </c>
      <c r="B347">
        <v>0.966338963</v>
      </c>
      <c r="G347">
        <v>3.43</v>
      </c>
      <c r="H347">
        <v>0.48087049999999998</v>
      </c>
      <c r="J347">
        <v>3.43</v>
      </c>
      <c r="K347">
        <v>0.73187449999999998</v>
      </c>
    </row>
    <row r="348" spans="1:11" x14ac:dyDescent="0.35">
      <c r="A348">
        <v>3.44</v>
      </c>
      <c r="B348">
        <v>0.96685982000000004</v>
      </c>
      <c r="G348">
        <v>3.44</v>
      </c>
      <c r="H348">
        <v>0.48411199999999999</v>
      </c>
      <c r="J348">
        <v>3.44</v>
      </c>
      <c r="K348">
        <v>0.733568</v>
      </c>
    </row>
    <row r="349" spans="1:11" x14ac:dyDescent="0.35">
      <c r="A349">
        <v>3.45</v>
      </c>
      <c r="B349">
        <v>0.96737460900000005</v>
      </c>
      <c r="G349">
        <v>3.45</v>
      </c>
      <c r="H349">
        <v>0.48736249999999998</v>
      </c>
      <c r="J349">
        <v>3.45</v>
      </c>
      <c r="K349">
        <v>0.73526250000000004</v>
      </c>
    </row>
    <row r="350" spans="1:11" x14ac:dyDescent="0.35">
      <c r="A350">
        <v>3.46</v>
      </c>
      <c r="B350">
        <v>0.96788337800000002</v>
      </c>
      <c r="G350">
        <v>3.46</v>
      </c>
      <c r="H350">
        <v>0.490622</v>
      </c>
      <c r="J350">
        <v>3.46</v>
      </c>
      <c r="K350">
        <v>0.736958</v>
      </c>
    </row>
    <row r="351" spans="1:11" x14ac:dyDescent="0.35">
      <c r="A351">
        <v>3.47</v>
      </c>
      <c r="B351">
        <v>0.96838617199999999</v>
      </c>
      <c r="G351">
        <v>3.47</v>
      </c>
      <c r="H351">
        <v>0.49389050000000001</v>
      </c>
      <c r="J351">
        <v>3.47</v>
      </c>
      <c r="K351">
        <v>0.73865449999999999</v>
      </c>
    </row>
    <row r="352" spans="1:11" x14ac:dyDescent="0.35">
      <c r="A352">
        <v>3.48</v>
      </c>
      <c r="B352">
        <v>0.96888304000000003</v>
      </c>
      <c r="G352">
        <v>3.48</v>
      </c>
      <c r="H352">
        <v>0.497168</v>
      </c>
      <c r="J352">
        <v>3.48</v>
      </c>
      <c r="K352">
        <v>0.74035200000000001</v>
      </c>
    </row>
    <row r="353" spans="1:11" x14ac:dyDescent="0.35">
      <c r="A353">
        <v>3.49</v>
      </c>
      <c r="B353">
        <v>0.96937402800000005</v>
      </c>
      <c r="G353">
        <v>3.49</v>
      </c>
      <c r="H353">
        <v>0.50045450000000002</v>
      </c>
      <c r="J353">
        <v>3.49</v>
      </c>
      <c r="K353">
        <v>0.74205049999999995</v>
      </c>
    </row>
    <row r="354" spans="1:11" x14ac:dyDescent="0.35">
      <c r="A354">
        <v>3.5</v>
      </c>
      <c r="B354">
        <v>0.96985918199999999</v>
      </c>
      <c r="G354">
        <v>3.5</v>
      </c>
      <c r="H354">
        <v>0.50375000000000003</v>
      </c>
      <c r="J354">
        <v>3.5</v>
      </c>
      <c r="K354">
        <v>0.74375000000000002</v>
      </c>
    </row>
    <row r="355" spans="1:11" x14ac:dyDescent="0.35">
      <c r="A355">
        <v>3.51</v>
      </c>
      <c r="B355">
        <v>0.97033854900000005</v>
      </c>
      <c r="G355">
        <v>3.51</v>
      </c>
      <c r="H355">
        <v>0.50705449999999996</v>
      </c>
      <c r="J355">
        <v>3.51</v>
      </c>
      <c r="K355">
        <v>0.74545050000000002</v>
      </c>
    </row>
    <row r="356" spans="1:11" x14ac:dyDescent="0.35">
      <c r="A356">
        <v>3.52</v>
      </c>
      <c r="B356">
        <v>0.97081217600000003</v>
      </c>
      <c r="G356">
        <v>3.52</v>
      </c>
      <c r="H356">
        <v>0.51036800000000004</v>
      </c>
      <c r="J356">
        <v>3.52</v>
      </c>
      <c r="K356">
        <v>0.74715200000000004</v>
      </c>
    </row>
    <row r="357" spans="1:11" x14ac:dyDescent="0.35">
      <c r="A357">
        <v>3.53</v>
      </c>
      <c r="B357">
        <v>0.971280107</v>
      </c>
      <c r="G357">
        <v>3.53</v>
      </c>
      <c r="H357">
        <v>0.51369050000000005</v>
      </c>
      <c r="J357">
        <v>3.53</v>
      </c>
      <c r="K357">
        <v>0.74885449999999998</v>
      </c>
    </row>
    <row r="358" spans="1:11" x14ac:dyDescent="0.35">
      <c r="A358">
        <v>3.54</v>
      </c>
      <c r="B358">
        <v>0.97174238999999996</v>
      </c>
      <c r="G358">
        <v>3.54</v>
      </c>
      <c r="H358">
        <v>0.51702199999999998</v>
      </c>
      <c r="J358">
        <v>3.54</v>
      </c>
      <c r="K358">
        <v>0.75055799999999995</v>
      </c>
    </row>
    <row r="359" spans="1:11" x14ac:dyDescent="0.35">
      <c r="A359">
        <v>3.55</v>
      </c>
      <c r="B359">
        <v>0.97219906899999997</v>
      </c>
      <c r="G359">
        <v>3.55</v>
      </c>
      <c r="H359">
        <v>0.52036249999999995</v>
      </c>
      <c r="J359">
        <v>3.55</v>
      </c>
      <c r="K359">
        <v>0.75226249999999995</v>
      </c>
    </row>
    <row r="360" spans="1:11" x14ac:dyDescent="0.35">
      <c r="A360">
        <v>3.56</v>
      </c>
      <c r="B360">
        <v>0.97265019100000005</v>
      </c>
      <c r="G360">
        <v>3.56</v>
      </c>
      <c r="H360">
        <v>0.52371199999999996</v>
      </c>
      <c r="J360">
        <v>3.56</v>
      </c>
      <c r="K360">
        <v>0.75396799999999997</v>
      </c>
    </row>
    <row r="361" spans="1:11" x14ac:dyDescent="0.35">
      <c r="A361">
        <v>3.57</v>
      </c>
      <c r="B361">
        <v>0.97309579899999998</v>
      </c>
      <c r="G361">
        <v>3.57</v>
      </c>
      <c r="H361">
        <v>0.5270705</v>
      </c>
      <c r="J361">
        <v>3.57</v>
      </c>
      <c r="K361">
        <v>0.75567450000000003</v>
      </c>
    </row>
    <row r="362" spans="1:11" x14ac:dyDescent="0.35">
      <c r="A362">
        <v>3.58</v>
      </c>
      <c r="B362">
        <v>0.97353594099999996</v>
      </c>
      <c r="G362">
        <v>3.58</v>
      </c>
      <c r="H362">
        <v>0.53043799999999997</v>
      </c>
      <c r="J362">
        <v>3.58</v>
      </c>
      <c r="K362">
        <v>0.757382</v>
      </c>
    </row>
    <row r="363" spans="1:11" x14ac:dyDescent="0.35">
      <c r="A363">
        <v>3.59</v>
      </c>
      <c r="B363">
        <v>0.97397065900000002</v>
      </c>
      <c r="G363">
        <v>3.59</v>
      </c>
      <c r="H363">
        <v>0.53381449999999997</v>
      </c>
      <c r="J363">
        <v>3.59</v>
      </c>
      <c r="K363">
        <v>0.7590905</v>
      </c>
    </row>
    <row r="364" spans="1:11" x14ac:dyDescent="0.35">
      <c r="A364">
        <v>3.6</v>
      </c>
      <c r="B364">
        <v>0.97440000000000004</v>
      </c>
      <c r="G364">
        <v>3.6</v>
      </c>
      <c r="H364">
        <v>0.53720000000000001</v>
      </c>
      <c r="J364">
        <v>3.6</v>
      </c>
      <c r="K364">
        <v>0.76080000000000003</v>
      </c>
    </row>
    <row r="365" spans="1:11" x14ac:dyDescent="0.35">
      <c r="A365">
        <v>3.61</v>
      </c>
      <c r="B365">
        <v>0.97482400700000005</v>
      </c>
      <c r="G365">
        <v>3.61</v>
      </c>
      <c r="H365">
        <v>0.54059449999999998</v>
      </c>
      <c r="J365">
        <v>3.61</v>
      </c>
      <c r="K365">
        <v>0.76251049999999998</v>
      </c>
    </row>
    <row r="366" spans="1:11" x14ac:dyDescent="0.35">
      <c r="A366">
        <v>3.62</v>
      </c>
      <c r="B366">
        <v>0.97524272599999995</v>
      </c>
      <c r="G366">
        <v>3.62</v>
      </c>
      <c r="H366">
        <v>0.54399799999999998</v>
      </c>
      <c r="J366">
        <v>3.62</v>
      </c>
      <c r="K366">
        <v>0.76422199999999996</v>
      </c>
    </row>
    <row r="367" spans="1:11" x14ac:dyDescent="0.35">
      <c r="A367">
        <v>3.63</v>
      </c>
      <c r="B367">
        <v>0.975656199</v>
      </c>
      <c r="G367">
        <v>3.63</v>
      </c>
      <c r="H367">
        <v>0.54741050000000002</v>
      </c>
      <c r="J367">
        <v>3.63</v>
      </c>
      <c r="K367">
        <v>0.76593449999999996</v>
      </c>
    </row>
    <row r="368" spans="1:11" x14ac:dyDescent="0.35">
      <c r="A368">
        <v>3.64</v>
      </c>
      <c r="B368">
        <v>0.97606447200000002</v>
      </c>
      <c r="G368">
        <v>3.64</v>
      </c>
      <c r="H368">
        <v>0.55083199999999999</v>
      </c>
      <c r="J368">
        <v>3.64</v>
      </c>
      <c r="K368">
        <v>0.767648</v>
      </c>
    </row>
    <row r="369" spans="1:11" x14ac:dyDescent="0.35">
      <c r="A369">
        <v>3.65</v>
      </c>
      <c r="B369">
        <v>0.976467588</v>
      </c>
      <c r="G369">
        <v>3.65</v>
      </c>
      <c r="H369">
        <v>0.55426249999999999</v>
      </c>
      <c r="J369">
        <v>3.65</v>
      </c>
      <c r="K369">
        <v>0.76936249999999995</v>
      </c>
    </row>
    <row r="370" spans="1:11" x14ac:dyDescent="0.35">
      <c r="A370">
        <v>3.66</v>
      </c>
      <c r="B370">
        <v>0.97686558999999995</v>
      </c>
      <c r="G370">
        <v>3.66</v>
      </c>
      <c r="H370">
        <v>0.55770200000000003</v>
      </c>
      <c r="J370">
        <v>3.66</v>
      </c>
      <c r="K370">
        <v>0.77107800000000004</v>
      </c>
    </row>
    <row r="371" spans="1:11" x14ac:dyDescent="0.35">
      <c r="A371">
        <v>3.67</v>
      </c>
      <c r="B371">
        <v>0.97725852199999996</v>
      </c>
      <c r="G371">
        <v>3.67</v>
      </c>
      <c r="H371">
        <v>0.5611505</v>
      </c>
      <c r="J371">
        <v>3.67</v>
      </c>
      <c r="K371">
        <v>0.77279450000000005</v>
      </c>
    </row>
    <row r="372" spans="1:11" x14ac:dyDescent="0.35">
      <c r="A372">
        <v>3.68</v>
      </c>
      <c r="B372">
        <v>0.97764642800000001</v>
      </c>
      <c r="G372">
        <v>3.68</v>
      </c>
      <c r="H372">
        <v>0.564608</v>
      </c>
      <c r="J372">
        <v>3.68</v>
      </c>
      <c r="K372">
        <v>0.77451199999999998</v>
      </c>
    </row>
    <row r="373" spans="1:11" x14ac:dyDescent="0.35">
      <c r="A373">
        <v>3.69</v>
      </c>
      <c r="B373">
        <v>0.97802934900000005</v>
      </c>
      <c r="G373">
        <v>3.69</v>
      </c>
      <c r="H373">
        <v>0.56807450000000004</v>
      </c>
      <c r="J373">
        <v>3.69</v>
      </c>
      <c r="K373">
        <v>0.77623050000000005</v>
      </c>
    </row>
    <row r="374" spans="1:11" x14ac:dyDescent="0.35">
      <c r="A374">
        <v>3.7</v>
      </c>
      <c r="B374">
        <v>0.97840733000000002</v>
      </c>
      <c r="G374">
        <v>3.7</v>
      </c>
      <c r="H374">
        <v>0.57155</v>
      </c>
      <c r="J374">
        <v>3.7</v>
      </c>
      <c r="K374">
        <v>0.77795000000000003</v>
      </c>
    </row>
    <row r="375" spans="1:11" x14ac:dyDescent="0.35">
      <c r="A375">
        <v>3.71</v>
      </c>
      <c r="B375">
        <v>0.97878041299999996</v>
      </c>
      <c r="G375">
        <v>3.71</v>
      </c>
      <c r="H375">
        <v>0.5750345</v>
      </c>
      <c r="J375">
        <v>3.71</v>
      </c>
      <c r="K375">
        <v>0.77967050000000004</v>
      </c>
    </row>
    <row r="376" spans="1:11" x14ac:dyDescent="0.35">
      <c r="A376">
        <v>3.72</v>
      </c>
      <c r="B376">
        <v>0.97914864000000001</v>
      </c>
      <c r="G376">
        <v>3.72</v>
      </c>
      <c r="H376">
        <v>0.57852800000000004</v>
      </c>
      <c r="J376">
        <v>3.72</v>
      </c>
      <c r="K376">
        <v>0.78139199999999998</v>
      </c>
    </row>
    <row r="377" spans="1:11" x14ac:dyDescent="0.35">
      <c r="A377">
        <v>3.73</v>
      </c>
      <c r="B377">
        <v>0.97951205399999997</v>
      </c>
      <c r="G377">
        <v>3.73</v>
      </c>
      <c r="H377">
        <v>0.58203050000000001</v>
      </c>
      <c r="J377">
        <v>3.73</v>
      </c>
      <c r="K377">
        <v>0.78311450000000005</v>
      </c>
    </row>
    <row r="378" spans="1:11" x14ac:dyDescent="0.35">
      <c r="A378">
        <v>3.74</v>
      </c>
      <c r="B378">
        <v>0.97987069599999999</v>
      </c>
      <c r="G378">
        <v>3.74</v>
      </c>
      <c r="H378">
        <v>0.58554200000000001</v>
      </c>
      <c r="J378">
        <v>3.74</v>
      </c>
      <c r="K378">
        <v>0.78483800000000004</v>
      </c>
    </row>
    <row r="379" spans="1:11" x14ac:dyDescent="0.35">
      <c r="A379">
        <v>3.75</v>
      </c>
      <c r="B379">
        <v>0.98022460899999997</v>
      </c>
      <c r="G379">
        <v>3.75</v>
      </c>
      <c r="H379">
        <v>0.58906250000000004</v>
      </c>
      <c r="J379">
        <v>3.75</v>
      </c>
      <c r="K379">
        <v>0.78656250000000005</v>
      </c>
    </row>
    <row r="380" spans="1:11" x14ac:dyDescent="0.35">
      <c r="A380">
        <v>3.76</v>
      </c>
      <c r="B380">
        <v>0.98057383499999995</v>
      </c>
      <c r="G380">
        <v>3.76</v>
      </c>
      <c r="H380">
        <v>0.59259200000000001</v>
      </c>
      <c r="J380">
        <v>3.76</v>
      </c>
      <c r="K380">
        <v>0.78828799999999999</v>
      </c>
    </row>
    <row r="381" spans="1:11" x14ac:dyDescent="0.35">
      <c r="A381">
        <v>3.77</v>
      </c>
      <c r="B381">
        <v>0.98091841499999999</v>
      </c>
      <c r="G381">
        <v>3.77</v>
      </c>
      <c r="H381">
        <v>0.59613050000000001</v>
      </c>
      <c r="J381">
        <v>3.77</v>
      </c>
      <c r="K381">
        <v>0.79001449999999995</v>
      </c>
    </row>
    <row r="382" spans="1:11" x14ac:dyDescent="0.35">
      <c r="A382">
        <v>3.78</v>
      </c>
      <c r="B382">
        <v>0.98125839000000004</v>
      </c>
      <c r="G382">
        <v>3.78</v>
      </c>
      <c r="H382">
        <v>0.59967800000000004</v>
      </c>
      <c r="J382">
        <v>3.78</v>
      </c>
      <c r="K382">
        <v>0.79174199999999995</v>
      </c>
    </row>
    <row r="383" spans="1:11" x14ac:dyDescent="0.35">
      <c r="A383">
        <v>3.79</v>
      </c>
      <c r="B383">
        <v>0.98159380200000002</v>
      </c>
      <c r="G383">
        <v>3.79</v>
      </c>
      <c r="H383">
        <v>0.60323450000000001</v>
      </c>
      <c r="J383">
        <v>3.79</v>
      </c>
      <c r="K383">
        <v>0.79347049999999997</v>
      </c>
    </row>
    <row r="384" spans="1:11" x14ac:dyDescent="0.35">
      <c r="A384">
        <v>3.8</v>
      </c>
      <c r="B384">
        <v>0.98192469100000002</v>
      </c>
      <c r="G384">
        <v>3.8</v>
      </c>
      <c r="H384">
        <v>0.60680000000000001</v>
      </c>
      <c r="J384">
        <v>3.8</v>
      </c>
      <c r="K384">
        <v>0.79520000000000002</v>
      </c>
    </row>
    <row r="385" spans="1:11" x14ac:dyDescent="0.35">
      <c r="A385">
        <v>3.81</v>
      </c>
      <c r="B385">
        <v>0.98225109899999996</v>
      </c>
      <c r="G385">
        <v>3.81</v>
      </c>
      <c r="H385">
        <v>0.61037450000000004</v>
      </c>
      <c r="J385">
        <v>3.81</v>
      </c>
      <c r="K385">
        <v>0.79693049999999999</v>
      </c>
    </row>
    <row r="386" spans="1:11" x14ac:dyDescent="0.35">
      <c r="A386">
        <v>3.82</v>
      </c>
      <c r="B386">
        <v>0.98257306700000002</v>
      </c>
      <c r="G386">
        <v>3.82</v>
      </c>
      <c r="H386">
        <v>0.613958</v>
      </c>
      <c r="J386">
        <v>3.82</v>
      </c>
      <c r="K386">
        <v>0.79866199999999998</v>
      </c>
    </row>
    <row r="387" spans="1:11" x14ac:dyDescent="0.35">
      <c r="A387">
        <v>3.83</v>
      </c>
      <c r="B387">
        <v>0.98289063300000001</v>
      </c>
      <c r="G387">
        <v>3.83</v>
      </c>
      <c r="H387">
        <v>0.6175505</v>
      </c>
      <c r="J387">
        <v>3.83</v>
      </c>
      <c r="K387">
        <v>0.80039450000000001</v>
      </c>
    </row>
    <row r="388" spans="1:11" x14ac:dyDescent="0.35">
      <c r="A388">
        <v>3.84</v>
      </c>
      <c r="B388">
        <v>0.98320384000000005</v>
      </c>
      <c r="G388">
        <v>3.84</v>
      </c>
      <c r="H388">
        <v>0.62115200000000004</v>
      </c>
      <c r="J388">
        <v>3.84</v>
      </c>
      <c r="K388">
        <v>0.80212799999999995</v>
      </c>
    </row>
    <row r="389" spans="1:11" x14ac:dyDescent="0.35">
      <c r="A389">
        <v>3.85</v>
      </c>
      <c r="B389">
        <v>0.98351272700000003</v>
      </c>
      <c r="G389">
        <v>3.85</v>
      </c>
      <c r="H389">
        <v>0.6247625</v>
      </c>
      <c r="J389">
        <v>3.85</v>
      </c>
      <c r="K389">
        <v>0.80386250000000004</v>
      </c>
    </row>
    <row r="390" spans="1:11" x14ac:dyDescent="0.35">
      <c r="A390">
        <v>3.86</v>
      </c>
      <c r="B390">
        <v>0.98381733299999996</v>
      </c>
      <c r="G390">
        <v>3.86</v>
      </c>
      <c r="H390">
        <v>0.628382</v>
      </c>
      <c r="J390">
        <v>3.86</v>
      </c>
      <c r="K390">
        <v>0.80559800000000004</v>
      </c>
    </row>
    <row r="391" spans="1:11" x14ac:dyDescent="0.35">
      <c r="A391">
        <v>3.87</v>
      </c>
      <c r="B391">
        <v>0.98411769900000001</v>
      </c>
      <c r="G391">
        <v>3.87</v>
      </c>
      <c r="H391">
        <v>0.63201050000000003</v>
      </c>
      <c r="J391">
        <v>3.87</v>
      </c>
      <c r="K391">
        <v>0.80733449999999995</v>
      </c>
    </row>
    <row r="392" spans="1:11" x14ac:dyDescent="0.35">
      <c r="A392">
        <v>3.88</v>
      </c>
      <c r="B392">
        <v>0.98441386500000005</v>
      </c>
      <c r="G392">
        <v>3.88</v>
      </c>
      <c r="H392">
        <v>0.63564799999999999</v>
      </c>
      <c r="J392">
        <v>3.88</v>
      </c>
      <c r="K392">
        <v>0.80907200000000001</v>
      </c>
    </row>
    <row r="393" spans="1:11" x14ac:dyDescent="0.35">
      <c r="A393">
        <v>3.89</v>
      </c>
      <c r="B393">
        <v>0.98470586900000001</v>
      </c>
      <c r="G393">
        <v>3.89</v>
      </c>
      <c r="H393">
        <v>0.63929449999999999</v>
      </c>
      <c r="J393">
        <v>3.89</v>
      </c>
      <c r="K393">
        <v>0.81081049999999999</v>
      </c>
    </row>
    <row r="394" spans="1:11" x14ac:dyDescent="0.35">
      <c r="A394">
        <v>3.9</v>
      </c>
      <c r="B394">
        <v>0.98499375</v>
      </c>
      <c r="G394">
        <v>3.9</v>
      </c>
      <c r="H394">
        <v>0.64295000000000002</v>
      </c>
      <c r="J394">
        <v>3.9</v>
      </c>
      <c r="K394">
        <v>0.81254999999999999</v>
      </c>
    </row>
    <row r="395" spans="1:11" x14ac:dyDescent="0.35">
      <c r="A395">
        <v>3.91</v>
      </c>
      <c r="B395">
        <v>0.985277548</v>
      </c>
      <c r="G395">
        <v>3.91</v>
      </c>
      <c r="H395">
        <v>0.64661449999999998</v>
      </c>
      <c r="J395">
        <v>3.91</v>
      </c>
      <c r="K395">
        <v>0.81429050000000003</v>
      </c>
    </row>
    <row r="396" spans="1:11" x14ac:dyDescent="0.35">
      <c r="A396">
        <v>3.92</v>
      </c>
      <c r="B396">
        <v>0.98555730200000002</v>
      </c>
      <c r="G396">
        <v>3.92</v>
      </c>
      <c r="H396">
        <v>0.65028799999999998</v>
      </c>
      <c r="J396">
        <v>3.92</v>
      </c>
      <c r="K396">
        <v>0.81603199999999998</v>
      </c>
    </row>
    <row r="397" spans="1:11" x14ac:dyDescent="0.35">
      <c r="A397">
        <v>3.93</v>
      </c>
      <c r="B397">
        <v>0.98583304900000002</v>
      </c>
      <c r="G397">
        <v>3.93</v>
      </c>
      <c r="H397">
        <v>0.65397050000000001</v>
      </c>
      <c r="J397">
        <v>3.93</v>
      </c>
      <c r="K397">
        <v>0.81777449999999996</v>
      </c>
    </row>
    <row r="398" spans="1:11" x14ac:dyDescent="0.35">
      <c r="A398">
        <v>3.94</v>
      </c>
      <c r="B398">
        <v>0.98610483000000004</v>
      </c>
      <c r="G398">
        <v>3.94</v>
      </c>
      <c r="H398">
        <v>0.65766199999999997</v>
      </c>
      <c r="J398">
        <v>3.94</v>
      </c>
      <c r="K398">
        <v>0.81951799999999997</v>
      </c>
    </row>
    <row r="399" spans="1:11" x14ac:dyDescent="0.35">
      <c r="A399">
        <v>3.95</v>
      </c>
      <c r="B399">
        <v>0.98637268</v>
      </c>
      <c r="G399">
        <v>3.95</v>
      </c>
      <c r="H399">
        <v>0.66136249999999996</v>
      </c>
      <c r="J399">
        <v>3.95</v>
      </c>
      <c r="K399">
        <v>0.82126250000000001</v>
      </c>
    </row>
    <row r="400" spans="1:11" x14ac:dyDescent="0.35">
      <c r="A400">
        <v>3.96</v>
      </c>
      <c r="B400">
        <v>0.98663663999999995</v>
      </c>
      <c r="G400">
        <v>3.96</v>
      </c>
      <c r="H400">
        <v>0.665072</v>
      </c>
      <c r="J400">
        <v>3.96</v>
      </c>
      <c r="K400">
        <v>0.82300799999999996</v>
      </c>
    </row>
    <row r="401" spans="1:11" x14ac:dyDescent="0.35">
      <c r="A401">
        <v>3.97</v>
      </c>
      <c r="B401">
        <v>0.98689674599999999</v>
      </c>
      <c r="G401">
        <v>3.97</v>
      </c>
      <c r="H401">
        <v>0.66879049999999995</v>
      </c>
      <c r="J401">
        <v>3.97</v>
      </c>
      <c r="K401">
        <v>0.82475449999999995</v>
      </c>
    </row>
    <row r="402" spans="1:11" x14ac:dyDescent="0.35">
      <c r="A402">
        <v>3.98</v>
      </c>
      <c r="B402">
        <v>0.98715303700000001</v>
      </c>
      <c r="G402">
        <v>3.98</v>
      </c>
      <c r="H402">
        <v>0.67251799999999995</v>
      </c>
      <c r="J402">
        <v>3.98</v>
      </c>
      <c r="K402">
        <v>0.82650199999999996</v>
      </c>
    </row>
    <row r="403" spans="1:11" x14ac:dyDescent="0.35">
      <c r="A403">
        <v>3.99</v>
      </c>
      <c r="B403">
        <v>0.98740554899999999</v>
      </c>
      <c r="G403">
        <v>3.99</v>
      </c>
      <c r="H403">
        <v>0.67625449999999998</v>
      </c>
      <c r="J403">
        <v>3.99</v>
      </c>
      <c r="K403">
        <v>0.8282505</v>
      </c>
    </row>
    <row r="404" spans="1:11" x14ac:dyDescent="0.35">
      <c r="A404">
        <v>4</v>
      </c>
      <c r="B404">
        <v>0.98765432099999995</v>
      </c>
      <c r="G404">
        <v>4</v>
      </c>
      <c r="H404">
        <v>0.68</v>
      </c>
      <c r="J404">
        <v>4</v>
      </c>
      <c r="K404">
        <v>0.83</v>
      </c>
    </row>
    <row r="405" spans="1:11" x14ac:dyDescent="0.35">
      <c r="A405">
        <v>4.01</v>
      </c>
      <c r="B405">
        <v>0.98789938899999996</v>
      </c>
      <c r="G405">
        <v>4.01</v>
      </c>
      <c r="H405">
        <v>0.68636799999999998</v>
      </c>
      <c r="J405">
        <v>4.01</v>
      </c>
      <c r="K405">
        <v>0.83338299999999998</v>
      </c>
    </row>
    <row r="406" spans="1:11" x14ac:dyDescent="0.35">
      <c r="A406">
        <v>4.0199999999999996</v>
      </c>
      <c r="B406">
        <v>0.98814078999999999</v>
      </c>
      <c r="G406">
        <v>4.0199999999999996</v>
      </c>
      <c r="H406">
        <v>0.69267199999999995</v>
      </c>
      <c r="J406">
        <v>4.0199999999999996</v>
      </c>
      <c r="K406">
        <v>0.83673200000000003</v>
      </c>
    </row>
    <row r="407" spans="1:11" x14ac:dyDescent="0.35">
      <c r="A407">
        <v>4.03</v>
      </c>
      <c r="B407">
        <v>0.98837856099999999</v>
      </c>
      <c r="G407">
        <v>4.03</v>
      </c>
      <c r="H407">
        <v>0.69891199999999998</v>
      </c>
      <c r="J407">
        <v>4.03</v>
      </c>
      <c r="K407">
        <v>0.84004699999999999</v>
      </c>
    </row>
    <row r="408" spans="1:11" x14ac:dyDescent="0.35">
      <c r="A408">
        <v>4.04</v>
      </c>
      <c r="B408">
        <v>0.98861273900000002</v>
      </c>
      <c r="G408">
        <v>4.04</v>
      </c>
      <c r="H408">
        <v>0.70508800000000005</v>
      </c>
      <c r="J408">
        <v>4.04</v>
      </c>
      <c r="K408">
        <v>0.84332799999999997</v>
      </c>
    </row>
    <row r="409" spans="1:11" x14ac:dyDescent="0.35">
      <c r="A409">
        <v>4.05</v>
      </c>
      <c r="B409">
        <v>0.98884335899999998</v>
      </c>
      <c r="G409">
        <v>4.05</v>
      </c>
      <c r="H409">
        <v>0.71120000000000005</v>
      </c>
      <c r="J409">
        <v>4.05</v>
      </c>
      <c r="K409">
        <v>0.84657499999999997</v>
      </c>
    </row>
    <row r="410" spans="1:11" x14ac:dyDescent="0.35">
      <c r="A410">
        <v>4.0599999999999996</v>
      </c>
      <c r="B410">
        <v>0.98907045900000001</v>
      </c>
      <c r="G410">
        <v>4.0599999999999996</v>
      </c>
      <c r="H410">
        <v>0.717248</v>
      </c>
      <c r="J410">
        <v>4.0599999999999996</v>
      </c>
      <c r="K410">
        <v>0.84978799999999999</v>
      </c>
    </row>
    <row r="411" spans="1:11" x14ac:dyDescent="0.35">
      <c r="A411">
        <v>4.07</v>
      </c>
      <c r="B411">
        <v>0.98929407400000002</v>
      </c>
      <c r="G411">
        <v>4.07</v>
      </c>
      <c r="H411">
        <v>0.72323199999999999</v>
      </c>
      <c r="J411">
        <v>4.07</v>
      </c>
      <c r="K411">
        <v>0.85296700000000003</v>
      </c>
    </row>
    <row r="412" spans="1:11" x14ac:dyDescent="0.35">
      <c r="A412">
        <v>4.08</v>
      </c>
      <c r="B412">
        <v>0.98951423999999999</v>
      </c>
      <c r="G412">
        <v>4.08</v>
      </c>
      <c r="H412">
        <v>0.72915200000000002</v>
      </c>
      <c r="J412">
        <v>4.08</v>
      </c>
      <c r="K412">
        <v>0.85611199999999998</v>
      </c>
    </row>
    <row r="413" spans="1:11" x14ac:dyDescent="0.35">
      <c r="A413">
        <v>4.09</v>
      </c>
      <c r="B413">
        <v>0.989730993</v>
      </c>
      <c r="G413">
        <v>4.09</v>
      </c>
      <c r="H413">
        <v>0.73500799999999999</v>
      </c>
      <c r="J413">
        <v>4.09</v>
      </c>
      <c r="K413">
        <v>0.85922299999999996</v>
      </c>
    </row>
    <row r="414" spans="1:11" x14ac:dyDescent="0.35">
      <c r="A414">
        <v>4.0999999999999996</v>
      </c>
      <c r="B414">
        <v>0.98994436699999999</v>
      </c>
      <c r="G414">
        <v>4.0999999999999996</v>
      </c>
      <c r="H414">
        <v>0.74080000000000001</v>
      </c>
      <c r="J414">
        <v>4.0999999999999996</v>
      </c>
      <c r="K414">
        <v>0.86229999999999996</v>
      </c>
    </row>
    <row r="415" spans="1:11" x14ac:dyDescent="0.35">
      <c r="A415">
        <v>4.1100000000000003</v>
      </c>
      <c r="B415">
        <v>0.99015439900000002</v>
      </c>
      <c r="G415">
        <v>4.1100000000000003</v>
      </c>
      <c r="H415">
        <v>0.74652799999999997</v>
      </c>
      <c r="J415">
        <v>4.1100000000000003</v>
      </c>
      <c r="K415">
        <v>0.86534299999999997</v>
      </c>
    </row>
    <row r="416" spans="1:11" x14ac:dyDescent="0.35">
      <c r="A416">
        <v>4.12</v>
      </c>
      <c r="B416">
        <v>0.99036112399999998</v>
      </c>
      <c r="G416">
        <v>4.12</v>
      </c>
      <c r="H416">
        <v>0.75219199999999997</v>
      </c>
      <c r="J416">
        <v>4.12</v>
      </c>
      <c r="K416">
        <v>0.86835200000000001</v>
      </c>
    </row>
    <row r="417" spans="1:11" x14ac:dyDescent="0.35">
      <c r="A417">
        <v>4.13</v>
      </c>
      <c r="B417">
        <v>0.99056457600000003</v>
      </c>
      <c r="G417">
        <v>4.13</v>
      </c>
      <c r="H417">
        <v>0.75779200000000002</v>
      </c>
      <c r="J417">
        <v>4.13</v>
      </c>
      <c r="K417">
        <v>0.87132699999999996</v>
      </c>
    </row>
    <row r="418" spans="1:11" x14ac:dyDescent="0.35">
      <c r="A418">
        <v>4.1399999999999997</v>
      </c>
      <c r="B418">
        <v>0.99076478999999995</v>
      </c>
      <c r="G418">
        <v>4.1399999999999997</v>
      </c>
      <c r="H418">
        <v>0.76332800000000001</v>
      </c>
      <c r="J418">
        <v>4.1399999999999997</v>
      </c>
      <c r="K418">
        <v>0.87426800000000005</v>
      </c>
    </row>
    <row r="419" spans="1:11" x14ac:dyDescent="0.35">
      <c r="A419">
        <v>4.1500000000000004</v>
      </c>
      <c r="B419">
        <v>0.99096180099999998</v>
      </c>
      <c r="G419">
        <v>4.1500000000000004</v>
      </c>
      <c r="H419">
        <v>0.76880000000000004</v>
      </c>
      <c r="J419">
        <v>4.1500000000000004</v>
      </c>
      <c r="K419">
        <v>0.87717500000000004</v>
      </c>
    </row>
    <row r="420" spans="1:11" x14ac:dyDescent="0.35">
      <c r="A420">
        <v>4.16</v>
      </c>
      <c r="B420">
        <v>0.99115564199999995</v>
      </c>
      <c r="G420">
        <v>4.16</v>
      </c>
      <c r="H420">
        <v>0.77420800000000001</v>
      </c>
      <c r="J420">
        <v>4.16</v>
      </c>
      <c r="K420">
        <v>0.88004800000000005</v>
      </c>
    </row>
    <row r="421" spans="1:11" x14ac:dyDescent="0.35">
      <c r="A421">
        <v>4.17</v>
      </c>
      <c r="B421">
        <v>0.99134634899999996</v>
      </c>
      <c r="G421">
        <v>4.17</v>
      </c>
      <c r="H421">
        <v>0.77955200000000002</v>
      </c>
      <c r="J421">
        <v>4.17</v>
      </c>
      <c r="K421">
        <v>0.88288699999999998</v>
      </c>
    </row>
    <row r="422" spans="1:11" x14ac:dyDescent="0.35">
      <c r="A422">
        <v>4.18</v>
      </c>
      <c r="B422">
        <v>0.99153395499999997</v>
      </c>
      <c r="G422">
        <v>4.18</v>
      </c>
      <c r="H422">
        <v>0.78483199999999997</v>
      </c>
      <c r="J422">
        <v>4.18</v>
      </c>
      <c r="K422">
        <v>0.88569200000000003</v>
      </c>
    </row>
    <row r="423" spans="1:11" x14ac:dyDescent="0.35">
      <c r="A423">
        <v>4.1900000000000004</v>
      </c>
      <c r="B423">
        <v>0.99171849400000001</v>
      </c>
      <c r="G423">
        <v>4.1900000000000004</v>
      </c>
      <c r="H423">
        <v>0.79004799999999997</v>
      </c>
      <c r="J423">
        <v>4.1900000000000004</v>
      </c>
      <c r="K423">
        <v>0.888463</v>
      </c>
    </row>
    <row r="424" spans="1:11" x14ac:dyDescent="0.35">
      <c r="A424">
        <v>4.2</v>
      </c>
      <c r="B424">
        <v>0.9919</v>
      </c>
      <c r="G424">
        <v>4.2</v>
      </c>
      <c r="H424">
        <v>0.79520000000000002</v>
      </c>
      <c r="J424">
        <v>4.2</v>
      </c>
      <c r="K424">
        <v>0.89119999999999999</v>
      </c>
    </row>
    <row r="425" spans="1:11" x14ac:dyDescent="0.35">
      <c r="A425">
        <v>4.21</v>
      </c>
      <c r="B425">
        <v>0.99207850600000003</v>
      </c>
      <c r="G425">
        <v>4.21</v>
      </c>
      <c r="H425">
        <v>0.800288</v>
      </c>
      <c r="J425">
        <v>4.21</v>
      </c>
      <c r="K425">
        <v>0.893903</v>
      </c>
    </row>
    <row r="426" spans="1:11" x14ac:dyDescent="0.35">
      <c r="A426">
        <v>4.22</v>
      </c>
      <c r="B426">
        <v>0.99225404399999995</v>
      </c>
      <c r="G426">
        <v>4.22</v>
      </c>
      <c r="H426">
        <v>0.80531200000000003</v>
      </c>
      <c r="J426">
        <v>4.22</v>
      </c>
      <c r="K426">
        <v>0.89657200000000004</v>
      </c>
    </row>
    <row r="427" spans="1:11" x14ac:dyDescent="0.35">
      <c r="A427">
        <v>4.2300000000000004</v>
      </c>
      <c r="B427">
        <v>0.99242664899999999</v>
      </c>
      <c r="G427">
        <v>4.2300000000000004</v>
      </c>
      <c r="H427">
        <v>0.81027199999999999</v>
      </c>
      <c r="J427">
        <v>4.2300000000000004</v>
      </c>
      <c r="K427">
        <v>0.89920699999999998</v>
      </c>
    </row>
    <row r="428" spans="1:11" x14ac:dyDescent="0.35">
      <c r="A428">
        <v>4.24</v>
      </c>
      <c r="B428">
        <v>0.99259635400000001</v>
      </c>
      <c r="G428">
        <v>4.24</v>
      </c>
      <c r="H428">
        <v>0.815168</v>
      </c>
      <c r="J428">
        <v>4.24</v>
      </c>
      <c r="K428">
        <v>0.90180800000000005</v>
      </c>
    </row>
    <row r="429" spans="1:11" x14ac:dyDescent="0.35">
      <c r="A429">
        <v>4.25</v>
      </c>
      <c r="B429">
        <v>0.99276319000000002</v>
      </c>
      <c r="G429">
        <v>4.25</v>
      </c>
      <c r="H429">
        <v>0.82</v>
      </c>
      <c r="J429">
        <v>4.25</v>
      </c>
      <c r="K429">
        <v>0.90437500000000004</v>
      </c>
    </row>
    <row r="430" spans="1:11" x14ac:dyDescent="0.35">
      <c r="A430">
        <v>4.26</v>
      </c>
      <c r="B430">
        <v>0.99292718999999996</v>
      </c>
      <c r="G430">
        <v>4.26</v>
      </c>
      <c r="H430">
        <v>0.82476799999999995</v>
      </c>
      <c r="J430">
        <v>4.26</v>
      </c>
      <c r="K430">
        <v>0.90690800000000005</v>
      </c>
    </row>
    <row r="431" spans="1:11" x14ac:dyDescent="0.35">
      <c r="A431">
        <v>4.2699999999999996</v>
      </c>
      <c r="B431">
        <v>0.99308838700000002</v>
      </c>
      <c r="G431">
        <v>4.2699999999999996</v>
      </c>
      <c r="H431">
        <v>0.82947199999999999</v>
      </c>
      <c r="J431">
        <v>4.2699999999999996</v>
      </c>
      <c r="K431">
        <v>0.90940699999999997</v>
      </c>
    </row>
    <row r="432" spans="1:11" x14ac:dyDescent="0.35">
      <c r="A432">
        <v>4.28</v>
      </c>
      <c r="B432">
        <v>0.99324681299999995</v>
      </c>
      <c r="G432">
        <v>4.28</v>
      </c>
      <c r="H432">
        <v>0.83411199999999996</v>
      </c>
      <c r="J432">
        <v>4.28</v>
      </c>
      <c r="K432">
        <v>0.91187200000000002</v>
      </c>
    </row>
    <row r="433" spans="1:11" x14ac:dyDescent="0.35">
      <c r="A433">
        <v>4.29</v>
      </c>
      <c r="B433">
        <v>0.99340249899999999</v>
      </c>
      <c r="G433">
        <v>4.29</v>
      </c>
      <c r="H433">
        <v>0.83868799999999999</v>
      </c>
      <c r="J433">
        <v>4.29</v>
      </c>
      <c r="K433">
        <v>0.91430299999999998</v>
      </c>
    </row>
    <row r="434" spans="1:11" x14ac:dyDescent="0.35">
      <c r="A434">
        <v>4.3</v>
      </c>
      <c r="B434">
        <v>0.99355547799999999</v>
      </c>
      <c r="G434">
        <v>4.3</v>
      </c>
      <c r="H434">
        <v>0.84319999999999995</v>
      </c>
      <c r="J434">
        <v>4.3</v>
      </c>
      <c r="K434">
        <v>0.91669999999999996</v>
      </c>
    </row>
    <row r="435" spans="1:11" x14ac:dyDescent="0.35">
      <c r="A435">
        <v>4.3099999999999996</v>
      </c>
      <c r="B435">
        <v>0.99370578099999995</v>
      </c>
      <c r="G435">
        <v>4.3099999999999996</v>
      </c>
      <c r="H435">
        <v>0.84764799999999996</v>
      </c>
      <c r="J435">
        <v>4.3099999999999996</v>
      </c>
      <c r="K435">
        <v>0.91906299999999996</v>
      </c>
    </row>
    <row r="436" spans="1:11" x14ac:dyDescent="0.35">
      <c r="A436">
        <v>4.32</v>
      </c>
      <c r="B436">
        <v>0.99385343999999998</v>
      </c>
      <c r="G436">
        <v>4.32</v>
      </c>
      <c r="H436">
        <v>0.85203200000000001</v>
      </c>
      <c r="J436">
        <v>4.32</v>
      </c>
      <c r="K436">
        <v>0.92139199999999999</v>
      </c>
    </row>
    <row r="437" spans="1:11" x14ac:dyDescent="0.35">
      <c r="A437">
        <v>4.33</v>
      </c>
      <c r="B437">
        <v>0.99399848499999999</v>
      </c>
      <c r="G437">
        <v>4.33</v>
      </c>
      <c r="H437">
        <v>0.856352</v>
      </c>
      <c r="J437">
        <v>4.33</v>
      </c>
      <c r="K437">
        <v>0.92368700000000004</v>
      </c>
    </row>
    <row r="438" spans="1:11" x14ac:dyDescent="0.35">
      <c r="A438">
        <v>4.34</v>
      </c>
      <c r="B438">
        <v>0.99414094799999997</v>
      </c>
      <c r="G438">
        <v>4.34</v>
      </c>
      <c r="H438">
        <v>0.86060800000000004</v>
      </c>
      <c r="J438">
        <v>4.34</v>
      </c>
      <c r="K438">
        <v>0.92594799999999999</v>
      </c>
    </row>
    <row r="439" spans="1:11" x14ac:dyDescent="0.35">
      <c r="A439">
        <v>4.3499999999999996</v>
      </c>
      <c r="B439">
        <v>0.99428085899999996</v>
      </c>
      <c r="G439">
        <v>4.3499999999999996</v>
      </c>
      <c r="H439">
        <v>0.86480000000000001</v>
      </c>
      <c r="J439">
        <v>4.3499999999999996</v>
      </c>
      <c r="K439">
        <v>0.92817499999999997</v>
      </c>
    </row>
    <row r="440" spans="1:11" x14ac:dyDescent="0.35">
      <c r="A440">
        <v>4.3600000000000003</v>
      </c>
      <c r="B440">
        <v>0.99441824999999995</v>
      </c>
      <c r="G440">
        <v>4.3600000000000003</v>
      </c>
      <c r="H440">
        <v>0.86892800000000003</v>
      </c>
      <c r="J440">
        <v>4.3600000000000003</v>
      </c>
      <c r="K440">
        <v>0.93036799999999997</v>
      </c>
    </row>
    <row r="441" spans="1:11" x14ac:dyDescent="0.35">
      <c r="A441">
        <v>4.37</v>
      </c>
      <c r="B441">
        <v>0.99455315</v>
      </c>
      <c r="G441">
        <v>4.37</v>
      </c>
      <c r="H441">
        <v>0.87299199999999999</v>
      </c>
      <c r="J441">
        <v>4.37</v>
      </c>
      <c r="K441">
        <v>0.93252699999999999</v>
      </c>
    </row>
    <row r="442" spans="1:11" x14ac:dyDescent="0.35">
      <c r="A442">
        <v>4.38</v>
      </c>
      <c r="B442">
        <v>0.99468559000000001</v>
      </c>
      <c r="G442">
        <v>4.38</v>
      </c>
      <c r="H442">
        <v>0.87699199999999999</v>
      </c>
      <c r="J442">
        <v>4.38</v>
      </c>
      <c r="K442">
        <v>0.93465200000000004</v>
      </c>
    </row>
    <row r="443" spans="1:11" x14ac:dyDescent="0.35">
      <c r="A443">
        <v>4.3899999999999997</v>
      </c>
      <c r="B443">
        <v>0.99481560000000002</v>
      </c>
      <c r="G443">
        <v>4.3899999999999997</v>
      </c>
      <c r="H443">
        <v>0.88092800000000004</v>
      </c>
      <c r="J443">
        <v>4.3899999999999997</v>
      </c>
      <c r="K443">
        <v>0.93674299999999999</v>
      </c>
    </row>
    <row r="444" spans="1:11" x14ac:dyDescent="0.35">
      <c r="A444">
        <v>4.4000000000000004</v>
      </c>
      <c r="B444">
        <v>0.99494320999999997</v>
      </c>
      <c r="G444">
        <v>4.4000000000000004</v>
      </c>
      <c r="H444">
        <v>0.88480000000000003</v>
      </c>
      <c r="J444">
        <v>4.4000000000000004</v>
      </c>
      <c r="K444">
        <v>0.93879999999999997</v>
      </c>
    </row>
    <row r="445" spans="1:11" x14ac:dyDescent="0.35">
      <c r="A445">
        <v>4.41</v>
      </c>
      <c r="B445">
        <v>0.99506844900000002</v>
      </c>
      <c r="G445">
        <v>4.41</v>
      </c>
      <c r="H445">
        <v>0.88860799999999995</v>
      </c>
      <c r="J445">
        <v>4.41</v>
      </c>
      <c r="K445">
        <v>0.94082299999999996</v>
      </c>
    </row>
    <row r="446" spans="1:11" x14ac:dyDescent="0.35">
      <c r="A446">
        <v>4.42</v>
      </c>
      <c r="B446">
        <v>0.99519134799999998</v>
      </c>
      <c r="G446">
        <v>4.42</v>
      </c>
      <c r="H446">
        <v>0.89235200000000003</v>
      </c>
      <c r="J446">
        <v>4.42</v>
      </c>
      <c r="K446">
        <v>0.94281199999999998</v>
      </c>
    </row>
    <row r="447" spans="1:11" x14ac:dyDescent="0.35">
      <c r="A447">
        <v>4.43</v>
      </c>
      <c r="B447">
        <v>0.99531193500000004</v>
      </c>
      <c r="G447">
        <v>4.43</v>
      </c>
      <c r="H447">
        <v>0.89603200000000005</v>
      </c>
      <c r="J447">
        <v>4.43</v>
      </c>
      <c r="K447">
        <v>0.94476700000000002</v>
      </c>
    </row>
    <row r="448" spans="1:11" x14ac:dyDescent="0.35">
      <c r="A448">
        <v>4.4400000000000004</v>
      </c>
      <c r="B448">
        <v>0.99543024000000002</v>
      </c>
      <c r="G448">
        <v>4.4400000000000004</v>
      </c>
      <c r="H448">
        <v>0.899648</v>
      </c>
      <c r="J448">
        <v>4.4400000000000004</v>
      </c>
      <c r="K448">
        <v>0.94668799999999997</v>
      </c>
    </row>
    <row r="449" spans="1:11" x14ac:dyDescent="0.35">
      <c r="A449">
        <v>4.45</v>
      </c>
      <c r="B449">
        <v>0.99554629100000003</v>
      </c>
      <c r="G449">
        <v>4.45</v>
      </c>
      <c r="H449">
        <v>0.9032</v>
      </c>
      <c r="J449">
        <v>4.45</v>
      </c>
      <c r="K449">
        <v>0.94857499999999995</v>
      </c>
    </row>
    <row r="450" spans="1:11" x14ac:dyDescent="0.35">
      <c r="A450">
        <v>4.46</v>
      </c>
      <c r="B450">
        <v>0.99566011799999998</v>
      </c>
      <c r="G450">
        <v>4.46</v>
      </c>
      <c r="H450">
        <v>0.90668800000000005</v>
      </c>
      <c r="J450">
        <v>4.46</v>
      </c>
      <c r="K450">
        <v>0.95042800000000005</v>
      </c>
    </row>
    <row r="451" spans="1:11" x14ac:dyDescent="0.35">
      <c r="A451">
        <v>4.47</v>
      </c>
      <c r="B451">
        <v>0.99577174899999998</v>
      </c>
      <c r="G451">
        <v>4.47</v>
      </c>
      <c r="H451">
        <v>0.91011200000000003</v>
      </c>
      <c r="J451">
        <v>4.47</v>
      </c>
      <c r="K451">
        <v>0.95224699999999995</v>
      </c>
    </row>
    <row r="452" spans="1:11" x14ac:dyDescent="0.35">
      <c r="A452">
        <v>4.4800000000000004</v>
      </c>
      <c r="B452">
        <v>0.99588121299999999</v>
      </c>
      <c r="G452">
        <v>4.4800000000000004</v>
      </c>
      <c r="H452">
        <v>0.91347199999999995</v>
      </c>
      <c r="J452">
        <v>4.4800000000000004</v>
      </c>
      <c r="K452">
        <v>0.95403199999999999</v>
      </c>
    </row>
    <row r="453" spans="1:11" x14ac:dyDescent="0.35">
      <c r="A453">
        <v>4.49</v>
      </c>
      <c r="B453">
        <v>0.99598853700000001</v>
      </c>
      <c r="G453">
        <v>4.49</v>
      </c>
      <c r="H453">
        <v>0.91676800000000003</v>
      </c>
      <c r="J453">
        <v>4.49</v>
      </c>
      <c r="K453">
        <v>0.95578300000000005</v>
      </c>
    </row>
    <row r="454" spans="1:11" x14ac:dyDescent="0.35">
      <c r="A454">
        <v>4.5</v>
      </c>
      <c r="B454">
        <v>0.99609375</v>
      </c>
      <c r="G454">
        <v>4.5</v>
      </c>
      <c r="H454">
        <v>0.92</v>
      </c>
      <c r="J454">
        <v>4.5</v>
      </c>
      <c r="K454">
        <v>0.95750000000000002</v>
      </c>
    </row>
    <row r="455" spans="1:11" x14ac:dyDescent="0.35">
      <c r="A455">
        <v>4.51</v>
      </c>
      <c r="B455">
        <v>0.99619687999999995</v>
      </c>
      <c r="G455">
        <v>4.51</v>
      </c>
      <c r="H455">
        <v>0.92316799999999999</v>
      </c>
      <c r="J455">
        <v>4.51</v>
      </c>
      <c r="K455">
        <v>0.95918300000000001</v>
      </c>
    </row>
    <row r="456" spans="1:11" x14ac:dyDescent="0.35">
      <c r="A456">
        <v>4.5199999999999996</v>
      </c>
      <c r="B456">
        <v>0.99629795399999999</v>
      </c>
      <c r="G456">
        <v>4.5199999999999996</v>
      </c>
      <c r="H456">
        <v>0.92627199999999998</v>
      </c>
      <c r="J456">
        <v>4.5199999999999996</v>
      </c>
      <c r="K456">
        <v>0.96083200000000002</v>
      </c>
    </row>
    <row r="457" spans="1:11" x14ac:dyDescent="0.35">
      <c r="A457">
        <v>4.53</v>
      </c>
      <c r="B457">
        <v>0.99639699900000001</v>
      </c>
      <c r="G457">
        <v>4.53</v>
      </c>
      <c r="H457">
        <v>0.92931200000000003</v>
      </c>
      <c r="J457">
        <v>4.53</v>
      </c>
      <c r="K457">
        <v>0.96244700000000005</v>
      </c>
    </row>
    <row r="458" spans="1:11" x14ac:dyDescent="0.35">
      <c r="A458">
        <v>4.54</v>
      </c>
      <c r="B458">
        <v>0.99649404399999997</v>
      </c>
      <c r="G458">
        <v>4.54</v>
      </c>
      <c r="H458">
        <v>0.93228800000000001</v>
      </c>
      <c r="J458">
        <v>4.54</v>
      </c>
      <c r="K458">
        <v>0.964028</v>
      </c>
    </row>
    <row r="459" spans="1:11" x14ac:dyDescent="0.35">
      <c r="A459">
        <v>4.55</v>
      </c>
      <c r="B459">
        <v>0.996589116</v>
      </c>
      <c r="G459">
        <v>4.55</v>
      </c>
      <c r="H459">
        <v>0.93520000000000003</v>
      </c>
      <c r="J459">
        <v>4.55</v>
      </c>
      <c r="K459">
        <v>0.96557499999999996</v>
      </c>
    </row>
    <row r="460" spans="1:11" x14ac:dyDescent="0.35">
      <c r="A460">
        <v>4.5599999999999996</v>
      </c>
      <c r="B460">
        <v>0.99668224000000005</v>
      </c>
      <c r="G460">
        <v>4.5599999999999996</v>
      </c>
      <c r="H460">
        <v>0.93804799999999999</v>
      </c>
      <c r="J460">
        <v>4.5599999999999996</v>
      </c>
      <c r="K460">
        <v>0.96708799999999995</v>
      </c>
    </row>
    <row r="461" spans="1:11" x14ac:dyDescent="0.35">
      <c r="A461">
        <v>4.57</v>
      </c>
      <c r="B461">
        <v>0.99677344400000001</v>
      </c>
      <c r="G461">
        <v>4.57</v>
      </c>
      <c r="H461">
        <v>0.940832</v>
      </c>
      <c r="J461">
        <v>4.57</v>
      </c>
      <c r="K461">
        <v>0.96856699999999996</v>
      </c>
    </row>
    <row r="462" spans="1:11" x14ac:dyDescent="0.35">
      <c r="A462">
        <v>4.58</v>
      </c>
      <c r="B462">
        <v>0.99686275499999999</v>
      </c>
      <c r="G462">
        <v>4.58</v>
      </c>
      <c r="H462">
        <v>0.94355199999999995</v>
      </c>
      <c r="J462">
        <v>4.58</v>
      </c>
      <c r="K462">
        <v>0.97001199999999999</v>
      </c>
    </row>
    <row r="463" spans="1:11" x14ac:dyDescent="0.35">
      <c r="A463">
        <v>4.59</v>
      </c>
      <c r="B463">
        <v>0.99695019900000004</v>
      </c>
      <c r="G463">
        <v>4.59</v>
      </c>
      <c r="H463">
        <v>0.94620800000000005</v>
      </c>
      <c r="J463">
        <v>4.59</v>
      </c>
      <c r="K463">
        <v>0.97142300000000004</v>
      </c>
    </row>
    <row r="464" spans="1:11" x14ac:dyDescent="0.35">
      <c r="A464">
        <v>4.5999999999999996</v>
      </c>
      <c r="B464">
        <v>0.99703580199999997</v>
      </c>
      <c r="G464">
        <v>4.5999999999999996</v>
      </c>
      <c r="H464">
        <v>0.94879999999999998</v>
      </c>
      <c r="J464">
        <v>4.5999999999999996</v>
      </c>
      <c r="K464">
        <v>0.9728</v>
      </c>
    </row>
    <row r="465" spans="1:11" x14ac:dyDescent="0.35">
      <c r="A465">
        <v>4.6100000000000003</v>
      </c>
      <c r="B465">
        <v>0.99711959100000003</v>
      </c>
      <c r="G465">
        <v>4.6100000000000003</v>
      </c>
      <c r="H465">
        <v>0.95132799999999995</v>
      </c>
      <c r="J465">
        <v>4.6100000000000003</v>
      </c>
      <c r="K465">
        <v>0.97414299999999998</v>
      </c>
    </row>
    <row r="466" spans="1:11" x14ac:dyDescent="0.35">
      <c r="A466">
        <v>4.62</v>
      </c>
      <c r="B466">
        <v>0.99720158999999997</v>
      </c>
      <c r="G466">
        <v>4.62</v>
      </c>
      <c r="H466">
        <v>0.95379199999999997</v>
      </c>
      <c r="J466">
        <v>4.62</v>
      </c>
      <c r="K466">
        <v>0.97545199999999999</v>
      </c>
    </row>
    <row r="467" spans="1:11" x14ac:dyDescent="0.35">
      <c r="A467">
        <v>4.63</v>
      </c>
      <c r="B467">
        <v>0.99728182600000004</v>
      </c>
      <c r="G467">
        <v>4.63</v>
      </c>
      <c r="H467">
        <v>0.95619200000000004</v>
      </c>
      <c r="J467">
        <v>4.63</v>
      </c>
      <c r="K467">
        <v>0.97672700000000001</v>
      </c>
    </row>
    <row r="468" spans="1:11" x14ac:dyDescent="0.35">
      <c r="A468">
        <v>4.6399999999999997</v>
      </c>
      <c r="B468">
        <v>0.99736032399999996</v>
      </c>
      <c r="G468">
        <v>4.6399999999999997</v>
      </c>
      <c r="H468">
        <v>0.95852800000000005</v>
      </c>
      <c r="J468">
        <v>4.6399999999999997</v>
      </c>
      <c r="K468">
        <v>0.97796799999999995</v>
      </c>
    </row>
    <row r="469" spans="1:11" x14ac:dyDescent="0.35">
      <c r="A469">
        <v>4.6500000000000004</v>
      </c>
      <c r="B469">
        <v>0.99743710900000004</v>
      </c>
      <c r="G469">
        <v>4.6500000000000004</v>
      </c>
      <c r="H469">
        <v>0.96079999999999999</v>
      </c>
      <c r="J469">
        <v>4.6500000000000004</v>
      </c>
      <c r="K469">
        <v>0.97917500000000002</v>
      </c>
    </row>
    <row r="470" spans="1:11" x14ac:dyDescent="0.35">
      <c r="A470">
        <v>4.66</v>
      </c>
      <c r="B470">
        <v>0.99751220699999998</v>
      </c>
      <c r="G470">
        <v>4.66</v>
      </c>
      <c r="H470">
        <v>0.96300799999999998</v>
      </c>
      <c r="J470">
        <v>4.66</v>
      </c>
      <c r="K470">
        <v>0.980348</v>
      </c>
    </row>
    <row r="471" spans="1:11" x14ac:dyDescent="0.35">
      <c r="A471">
        <v>4.67</v>
      </c>
      <c r="B471">
        <v>0.99758564299999997</v>
      </c>
      <c r="G471">
        <v>4.67</v>
      </c>
      <c r="H471">
        <v>0.96515200000000001</v>
      </c>
      <c r="J471">
        <v>4.67</v>
      </c>
      <c r="K471">
        <v>0.981487</v>
      </c>
    </row>
    <row r="472" spans="1:11" x14ac:dyDescent="0.35">
      <c r="A472">
        <v>4.68</v>
      </c>
      <c r="B472">
        <v>0.99765744000000001</v>
      </c>
      <c r="G472">
        <v>4.68</v>
      </c>
      <c r="H472">
        <v>0.96723199999999998</v>
      </c>
      <c r="J472">
        <v>4.68</v>
      </c>
      <c r="K472">
        <v>0.98259200000000002</v>
      </c>
    </row>
    <row r="473" spans="1:11" x14ac:dyDescent="0.35">
      <c r="A473">
        <v>4.6900000000000004</v>
      </c>
      <c r="B473">
        <v>0.99772762400000004</v>
      </c>
      <c r="G473">
        <v>4.6900000000000004</v>
      </c>
      <c r="H473">
        <v>0.969248</v>
      </c>
      <c r="J473">
        <v>4.6900000000000004</v>
      </c>
      <c r="K473">
        <v>0.98366299999999995</v>
      </c>
    </row>
    <row r="474" spans="1:11" x14ac:dyDescent="0.35">
      <c r="A474">
        <v>4.7</v>
      </c>
      <c r="B474">
        <v>0.99779621900000004</v>
      </c>
      <c r="G474">
        <v>4.7</v>
      </c>
      <c r="H474">
        <v>0.97119999999999995</v>
      </c>
      <c r="J474">
        <v>4.7</v>
      </c>
      <c r="K474">
        <v>0.98470000000000002</v>
      </c>
    </row>
    <row r="475" spans="1:11" x14ac:dyDescent="0.35">
      <c r="A475">
        <v>4.71</v>
      </c>
      <c r="B475">
        <v>0.99786324900000001</v>
      </c>
      <c r="G475">
        <v>4.71</v>
      </c>
      <c r="H475">
        <v>0.97308799999999995</v>
      </c>
      <c r="J475">
        <v>4.71</v>
      </c>
      <c r="K475">
        <v>0.985703</v>
      </c>
    </row>
    <row r="476" spans="1:11" x14ac:dyDescent="0.35">
      <c r="A476">
        <v>4.72</v>
      </c>
      <c r="B476">
        <v>0.99792873900000001</v>
      </c>
      <c r="G476">
        <v>4.72</v>
      </c>
      <c r="H476">
        <v>0.974912</v>
      </c>
      <c r="J476">
        <v>4.72</v>
      </c>
      <c r="K476">
        <v>0.98667199999999999</v>
      </c>
    </row>
    <row r="477" spans="1:11" x14ac:dyDescent="0.35">
      <c r="A477">
        <v>4.7300000000000004</v>
      </c>
      <c r="B477">
        <v>0.99799271099999998</v>
      </c>
      <c r="G477">
        <v>4.7300000000000004</v>
      </c>
      <c r="H477">
        <v>0.97667199999999998</v>
      </c>
      <c r="J477">
        <v>4.7300000000000004</v>
      </c>
      <c r="K477">
        <v>0.98760700000000001</v>
      </c>
    </row>
    <row r="478" spans="1:11" x14ac:dyDescent="0.35">
      <c r="A478">
        <v>4.74</v>
      </c>
      <c r="B478">
        <v>0.99805518999999998</v>
      </c>
      <c r="G478">
        <v>4.74</v>
      </c>
      <c r="H478">
        <v>0.97836800000000002</v>
      </c>
      <c r="J478">
        <v>4.74</v>
      </c>
      <c r="K478">
        <v>0.98850800000000005</v>
      </c>
    </row>
    <row r="479" spans="1:11" x14ac:dyDescent="0.35">
      <c r="A479">
        <v>4.75</v>
      </c>
      <c r="B479">
        <v>0.99811619900000004</v>
      </c>
      <c r="G479">
        <v>4.75</v>
      </c>
      <c r="H479">
        <v>0.98</v>
      </c>
      <c r="J479">
        <v>4.75</v>
      </c>
      <c r="K479">
        <v>0.989375</v>
      </c>
    </row>
    <row r="480" spans="1:11" x14ac:dyDescent="0.35">
      <c r="A480">
        <v>4.76</v>
      </c>
      <c r="B480">
        <v>0.99817576100000005</v>
      </c>
      <c r="G480">
        <v>4.76</v>
      </c>
      <c r="H480">
        <v>0.981568</v>
      </c>
      <c r="J480">
        <v>4.76</v>
      </c>
      <c r="K480">
        <v>0.99020799999999998</v>
      </c>
    </row>
    <row r="481" spans="1:11" x14ac:dyDescent="0.35">
      <c r="A481">
        <v>4.7699999999999996</v>
      </c>
      <c r="B481">
        <v>0.99823389900000004</v>
      </c>
      <c r="G481">
        <v>4.7699999999999996</v>
      </c>
      <c r="H481">
        <v>0.98307199999999995</v>
      </c>
      <c r="J481">
        <v>4.7699999999999996</v>
      </c>
      <c r="K481">
        <v>0.99100699999999997</v>
      </c>
    </row>
    <row r="482" spans="1:11" x14ac:dyDescent="0.35">
      <c r="A482">
        <v>4.78</v>
      </c>
      <c r="B482">
        <v>0.99829063699999998</v>
      </c>
      <c r="G482">
        <v>4.78</v>
      </c>
      <c r="H482">
        <v>0.98451200000000005</v>
      </c>
      <c r="J482">
        <v>4.78</v>
      </c>
      <c r="K482">
        <v>0.99177199999999999</v>
      </c>
    </row>
    <row r="483" spans="1:11" x14ac:dyDescent="0.35">
      <c r="A483">
        <v>4.79</v>
      </c>
      <c r="B483">
        <v>0.99834599599999996</v>
      </c>
      <c r="G483">
        <v>4.79</v>
      </c>
      <c r="H483">
        <v>0.98588799999999999</v>
      </c>
      <c r="J483">
        <v>4.79</v>
      </c>
      <c r="K483">
        <v>0.99250300000000002</v>
      </c>
    </row>
    <row r="484" spans="1:11" x14ac:dyDescent="0.35">
      <c r="A484">
        <v>4.8</v>
      </c>
      <c r="B484">
        <v>0.99839999999999995</v>
      </c>
      <c r="G484">
        <v>4.8</v>
      </c>
      <c r="H484">
        <v>0.98719999999999997</v>
      </c>
      <c r="J484">
        <v>4.8</v>
      </c>
      <c r="K484">
        <v>0.99319999999999997</v>
      </c>
    </row>
    <row r="485" spans="1:11" x14ac:dyDescent="0.35">
      <c r="A485">
        <v>4.8099999999999996</v>
      </c>
      <c r="B485">
        <v>0.99845267000000004</v>
      </c>
      <c r="G485">
        <v>4.8099999999999996</v>
      </c>
      <c r="H485">
        <v>0.98844799999999999</v>
      </c>
      <c r="J485">
        <v>4.8099999999999996</v>
      </c>
      <c r="K485">
        <v>0.99386300000000005</v>
      </c>
    </row>
    <row r="486" spans="1:11" x14ac:dyDescent="0.35">
      <c r="A486">
        <v>4.82</v>
      </c>
      <c r="B486">
        <v>0.99850402999999999</v>
      </c>
      <c r="G486">
        <v>4.82</v>
      </c>
      <c r="H486">
        <v>0.98963199999999996</v>
      </c>
      <c r="J486">
        <v>4.82</v>
      </c>
      <c r="K486">
        <v>0.99449200000000004</v>
      </c>
    </row>
    <row r="487" spans="1:11" x14ac:dyDescent="0.35">
      <c r="A487">
        <v>4.83</v>
      </c>
      <c r="B487">
        <v>0.99855409900000003</v>
      </c>
      <c r="G487">
        <v>4.83</v>
      </c>
      <c r="H487">
        <v>0.99075199999999997</v>
      </c>
      <c r="J487">
        <v>4.83</v>
      </c>
      <c r="K487">
        <v>0.99508700000000005</v>
      </c>
    </row>
    <row r="488" spans="1:11" x14ac:dyDescent="0.35">
      <c r="A488">
        <v>4.84</v>
      </c>
      <c r="B488">
        <v>0.99860290200000001</v>
      </c>
      <c r="G488">
        <v>4.84</v>
      </c>
      <c r="H488">
        <v>0.99180800000000002</v>
      </c>
      <c r="J488">
        <v>4.84</v>
      </c>
      <c r="K488">
        <v>0.99564799999999998</v>
      </c>
    </row>
    <row r="489" spans="1:11" x14ac:dyDescent="0.35">
      <c r="A489">
        <v>4.8499999999999996</v>
      </c>
      <c r="B489">
        <v>0.99865045799999996</v>
      </c>
      <c r="G489">
        <v>4.8499999999999996</v>
      </c>
      <c r="H489">
        <v>0.99280000000000002</v>
      </c>
      <c r="J489">
        <v>4.8499999999999996</v>
      </c>
      <c r="K489">
        <v>0.99617500000000003</v>
      </c>
    </row>
    <row r="490" spans="1:11" x14ac:dyDescent="0.35">
      <c r="A490">
        <v>4.8600000000000003</v>
      </c>
      <c r="B490">
        <v>0.99869679</v>
      </c>
      <c r="G490">
        <v>4.8600000000000003</v>
      </c>
      <c r="H490">
        <v>0.99372799999999994</v>
      </c>
      <c r="J490">
        <v>4.8600000000000003</v>
      </c>
      <c r="K490">
        <v>0.996668</v>
      </c>
    </row>
    <row r="491" spans="1:11" x14ac:dyDescent="0.35">
      <c r="A491">
        <v>4.87</v>
      </c>
      <c r="B491">
        <v>0.99874191899999998</v>
      </c>
      <c r="G491">
        <v>4.87</v>
      </c>
      <c r="H491">
        <v>0.99459200000000003</v>
      </c>
      <c r="J491">
        <v>4.87</v>
      </c>
      <c r="K491">
        <v>0.99712699999999999</v>
      </c>
    </row>
    <row r="492" spans="1:11" x14ac:dyDescent="0.35">
      <c r="A492">
        <v>4.88</v>
      </c>
      <c r="B492">
        <v>0.99878586499999999</v>
      </c>
      <c r="G492">
        <v>4.88</v>
      </c>
      <c r="H492">
        <v>0.99539200000000005</v>
      </c>
      <c r="J492">
        <v>4.88</v>
      </c>
      <c r="K492">
        <v>0.99755199999999999</v>
      </c>
    </row>
    <row r="493" spans="1:11" x14ac:dyDescent="0.35">
      <c r="A493">
        <v>4.8899999999999997</v>
      </c>
      <c r="B493">
        <v>0.99882864900000001</v>
      </c>
      <c r="G493">
        <v>4.8899999999999997</v>
      </c>
      <c r="H493">
        <v>0.99612800000000001</v>
      </c>
      <c r="J493">
        <v>4.8899999999999997</v>
      </c>
      <c r="K493">
        <v>0.99794300000000002</v>
      </c>
    </row>
    <row r="494" spans="1:11" x14ac:dyDescent="0.35">
      <c r="A494">
        <v>4.9000000000000004</v>
      </c>
      <c r="B494">
        <v>0.99887029299999996</v>
      </c>
      <c r="G494">
        <v>4.9000000000000004</v>
      </c>
      <c r="H494">
        <v>0.99680000000000002</v>
      </c>
      <c r="J494">
        <v>4.9000000000000004</v>
      </c>
      <c r="K494">
        <v>0.99829999999999997</v>
      </c>
    </row>
    <row r="495" spans="1:11" x14ac:dyDescent="0.35">
      <c r="A495">
        <v>4.91</v>
      </c>
      <c r="B495">
        <v>0.99891081699999995</v>
      </c>
      <c r="G495">
        <v>4.91</v>
      </c>
      <c r="H495">
        <v>0.99740799999999996</v>
      </c>
      <c r="J495">
        <v>4.91</v>
      </c>
      <c r="K495">
        <v>0.99862300000000004</v>
      </c>
    </row>
    <row r="496" spans="1:11" x14ac:dyDescent="0.35">
      <c r="A496">
        <v>4.92</v>
      </c>
      <c r="B496">
        <v>0.99895023999999999</v>
      </c>
      <c r="G496">
        <v>4.92</v>
      </c>
      <c r="H496">
        <v>0.99795199999999995</v>
      </c>
      <c r="J496">
        <v>4.92</v>
      </c>
      <c r="K496">
        <v>0.99891200000000002</v>
      </c>
    </row>
    <row r="497" spans="1:11" x14ac:dyDescent="0.35">
      <c r="A497">
        <v>4.93</v>
      </c>
      <c r="B497">
        <v>0.99898858300000004</v>
      </c>
      <c r="G497">
        <v>4.93</v>
      </c>
      <c r="H497">
        <v>0.99843199999999999</v>
      </c>
      <c r="J497">
        <v>4.93</v>
      </c>
      <c r="K497">
        <v>0.99916700000000003</v>
      </c>
    </row>
    <row r="498" spans="1:11" x14ac:dyDescent="0.35">
      <c r="A498">
        <v>4.9400000000000004</v>
      </c>
      <c r="B498">
        <v>0.99902586699999996</v>
      </c>
      <c r="G498">
        <v>4.9400000000000004</v>
      </c>
      <c r="H498">
        <v>0.99884799999999996</v>
      </c>
      <c r="J498">
        <v>4.9400000000000004</v>
      </c>
      <c r="K498">
        <v>0.99938800000000005</v>
      </c>
    </row>
    <row r="499" spans="1:11" x14ac:dyDescent="0.35">
      <c r="A499">
        <v>4.95</v>
      </c>
      <c r="B499">
        <v>0.99906210900000003</v>
      </c>
      <c r="G499">
        <v>4.95</v>
      </c>
      <c r="H499">
        <v>0.99919999999999998</v>
      </c>
      <c r="J499">
        <v>4.95</v>
      </c>
      <c r="K499">
        <v>0.99957499999999999</v>
      </c>
    </row>
    <row r="500" spans="1:11" x14ac:dyDescent="0.35">
      <c r="A500">
        <v>4.96</v>
      </c>
      <c r="B500">
        <v>0.99909733099999998</v>
      </c>
      <c r="G500">
        <v>4.96</v>
      </c>
      <c r="H500">
        <v>0.99948800000000004</v>
      </c>
      <c r="J500">
        <v>4.96</v>
      </c>
      <c r="K500">
        <v>0.99972799999999995</v>
      </c>
    </row>
    <row r="501" spans="1:11" x14ac:dyDescent="0.35">
      <c r="A501">
        <v>4.97</v>
      </c>
      <c r="B501">
        <v>0.99913155200000003</v>
      </c>
      <c r="G501">
        <v>4.97</v>
      </c>
      <c r="H501">
        <v>0.99971200000000005</v>
      </c>
      <c r="J501">
        <v>4.97</v>
      </c>
      <c r="K501">
        <v>0.99984700000000004</v>
      </c>
    </row>
    <row r="502" spans="1:11" x14ac:dyDescent="0.35">
      <c r="A502">
        <v>4.9800000000000004</v>
      </c>
      <c r="B502">
        <v>0.99916479000000002</v>
      </c>
      <c r="G502">
        <v>4.9800000000000004</v>
      </c>
      <c r="H502">
        <v>0.99987199999999998</v>
      </c>
      <c r="J502">
        <v>4.9800000000000004</v>
      </c>
      <c r="K502">
        <v>0.99993200000000004</v>
      </c>
    </row>
    <row r="503" spans="1:11" x14ac:dyDescent="0.35">
      <c r="A503">
        <v>4.99</v>
      </c>
      <c r="B503">
        <v>0.99919706500000005</v>
      </c>
      <c r="G503">
        <v>4.99</v>
      </c>
      <c r="H503">
        <v>0.99996799999999997</v>
      </c>
      <c r="J503">
        <v>4.99</v>
      </c>
      <c r="K503">
        <v>0.99998299999999996</v>
      </c>
    </row>
    <row r="504" spans="1:11" x14ac:dyDescent="0.35">
      <c r="A504">
        <v>5</v>
      </c>
      <c r="B504">
        <v>0.99922839500000005</v>
      </c>
      <c r="G504">
        <v>5</v>
      </c>
      <c r="H504">
        <v>1</v>
      </c>
      <c r="J504">
        <v>5</v>
      </c>
      <c r="K504">
        <v>1</v>
      </c>
    </row>
    <row r="505" spans="1:11" x14ac:dyDescent="0.35">
      <c r="A505">
        <v>5.01</v>
      </c>
      <c r="B505">
        <v>0.99925879900000003</v>
      </c>
    </row>
    <row r="506" spans="1:11" x14ac:dyDescent="0.35">
      <c r="A506">
        <v>5.0199999999999996</v>
      </c>
      <c r="B506">
        <v>0.99928829600000002</v>
      </c>
    </row>
    <row r="507" spans="1:11" x14ac:dyDescent="0.35">
      <c r="A507">
        <v>5.03</v>
      </c>
      <c r="B507">
        <v>0.99931690399999995</v>
      </c>
    </row>
    <row r="508" spans="1:11" x14ac:dyDescent="0.35">
      <c r="A508">
        <v>5.04</v>
      </c>
      <c r="B508">
        <v>0.99934464000000001</v>
      </c>
    </row>
    <row r="509" spans="1:11" x14ac:dyDescent="0.35">
      <c r="A509">
        <v>5.05</v>
      </c>
      <c r="B509">
        <v>0.99937152299999998</v>
      </c>
    </row>
    <row r="510" spans="1:11" x14ac:dyDescent="0.35">
      <c r="A510">
        <v>5.0599999999999996</v>
      </c>
      <c r="B510">
        <v>0.99939756999999996</v>
      </c>
    </row>
    <row r="511" spans="1:11" x14ac:dyDescent="0.35">
      <c r="A511">
        <v>5.07</v>
      </c>
      <c r="B511">
        <v>0.99942279899999997</v>
      </c>
    </row>
    <row r="512" spans="1:11" x14ac:dyDescent="0.35">
      <c r="A512">
        <v>5.08</v>
      </c>
      <c r="B512">
        <v>0.99944722799999997</v>
      </c>
    </row>
    <row r="513" spans="1:2" x14ac:dyDescent="0.35">
      <c r="A513">
        <v>5.09</v>
      </c>
      <c r="B513">
        <v>0.99947087199999995</v>
      </c>
    </row>
    <row r="514" spans="1:2" x14ac:dyDescent="0.35">
      <c r="A514">
        <v>5.0999999999999996</v>
      </c>
      <c r="B514">
        <v>0.99949374999999996</v>
      </c>
    </row>
    <row r="515" spans="1:2" x14ac:dyDescent="0.35">
      <c r="A515">
        <v>5.1100000000000003</v>
      </c>
      <c r="B515">
        <v>0.99951587799999997</v>
      </c>
    </row>
    <row r="516" spans="1:2" x14ac:dyDescent="0.35">
      <c r="A516">
        <v>5.12</v>
      </c>
      <c r="B516">
        <v>0.99953727199999998</v>
      </c>
    </row>
    <row r="517" spans="1:2" x14ac:dyDescent="0.35">
      <c r="A517">
        <v>5.13</v>
      </c>
      <c r="B517">
        <v>0.99955794899999995</v>
      </c>
    </row>
    <row r="518" spans="1:2" x14ac:dyDescent="0.35">
      <c r="A518">
        <v>5.14</v>
      </c>
      <c r="B518">
        <v>0.99957792599999995</v>
      </c>
    </row>
    <row r="519" spans="1:2" x14ac:dyDescent="0.35">
      <c r="A519">
        <v>5.15</v>
      </c>
      <c r="B519">
        <v>0.99959721700000004</v>
      </c>
    </row>
    <row r="520" spans="1:2" x14ac:dyDescent="0.35">
      <c r="A520">
        <v>5.16</v>
      </c>
      <c r="B520">
        <v>0.99961584000000003</v>
      </c>
    </row>
    <row r="521" spans="1:2" x14ac:dyDescent="0.35">
      <c r="A521">
        <v>5.17</v>
      </c>
      <c r="B521">
        <v>0.99963380899999998</v>
      </c>
    </row>
    <row r="522" spans="1:2" x14ac:dyDescent="0.35">
      <c r="A522">
        <v>5.18</v>
      </c>
      <c r="B522">
        <v>0.99965114099999997</v>
      </c>
    </row>
    <row r="523" spans="1:2" x14ac:dyDescent="0.35">
      <c r="A523">
        <v>5.19</v>
      </c>
      <c r="B523">
        <v>0.99966784900000005</v>
      </c>
    </row>
    <row r="524" spans="1:2" x14ac:dyDescent="0.35">
      <c r="A524">
        <v>5.2</v>
      </c>
      <c r="B524">
        <v>0.99968395099999996</v>
      </c>
    </row>
    <row r="525" spans="1:2" x14ac:dyDescent="0.35">
      <c r="A525">
        <v>5.21</v>
      </c>
      <c r="B525">
        <v>0.99969945900000001</v>
      </c>
    </row>
    <row r="526" spans="1:2" x14ac:dyDescent="0.35">
      <c r="A526">
        <v>5.22</v>
      </c>
      <c r="B526">
        <v>0.99971438999999995</v>
      </c>
    </row>
    <row r="527" spans="1:2" x14ac:dyDescent="0.35">
      <c r="A527">
        <v>5.23</v>
      </c>
      <c r="B527">
        <v>0.99972875699999997</v>
      </c>
    </row>
    <row r="528" spans="1:2" x14ac:dyDescent="0.35">
      <c r="A528">
        <v>5.24</v>
      </c>
      <c r="B528">
        <v>0.99974257600000005</v>
      </c>
    </row>
    <row r="529" spans="1:2" x14ac:dyDescent="0.35">
      <c r="A529">
        <v>5.25</v>
      </c>
      <c r="B529">
        <v>0.99975585899999997</v>
      </c>
    </row>
    <row r="530" spans="1:2" x14ac:dyDescent="0.35">
      <c r="A530">
        <v>5.26</v>
      </c>
      <c r="B530">
        <v>0.99976862200000005</v>
      </c>
    </row>
    <row r="531" spans="1:2" x14ac:dyDescent="0.35">
      <c r="A531">
        <v>5.27</v>
      </c>
      <c r="B531">
        <v>0.99978087800000004</v>
      </c>
    </row>
    <row r="532" spans="1:2" x14ac:dyDescent="0.35">
      <c r="A532">
        <v>5.28</v>
      </c>
      <c r="B532">
        <v>0.99979264000000001</v>
      </c>
    </row>
    <row r="533" spans="1:2" x14ac:dyDescent="0.35">
      <c r="A533">
        <v>5.29</v>
      </c>
      <c r="B533">
        <v>0.99980392200000001</v>
      </c>
    </row>
    <row r="534" spans="1:2" x14ac:dyDescent="0.35">
      <c r="A534">
        <v>5.3</v>
      </c>
      <c r="B534">
        <v>0.99981473799999998</v>
      </c>
    </row>
    <row r="535" spans="1:2" x14ac:dyDescent="0.35">
      <c r="A535">
        <v>5.31</v>
      </c>
      <c r="B535">
        <v>0.99982509900000005</v>
      </c>
    </row>
    <row r="536" spans="1:2" x14ac:dyDescent="0.35">
      <c r="A536">
        <v>5.32</v>
      </c>
      <c r="B536">
        <v>0.99983502000000002</v>
      </c>
    </row>
    <row r="537" spans="1:2" x14ac:dyDescent="0.35">
      <c r="A537">
        <v>5.33</v>
      </c>
      <c r="B537">
        <v>0.99984451299999999</v>
      </c>
    </row>
    <row r="538" spans="1:2" x14ac:dyDescent="0.35">
      <c r="A538">
        <v>5.34</v>
      </c>
      <c r="B538">
        <v>0.99985358999999996</v>
      </c>
    </row>
    <row r="539" spans="1:2" x14ac:dyDescent="0.35">
      <c r="A539">
        <v>5.35</v>
      </c>
      <c r="B539">
        <v>0.999862264</v>
      </c>
    </row>
    <row r="540" spans="1:2" x14ac:dyDescent="0.35">
      <c r="A540">
        <v>5.36</v>
      </c>
      <c r="B540">
        <v>0.99987054600000003</v>
      </c>
    </row>
    <row r="541" spans="1:2" x14ac:dyDescent="0.35">
      <c r="A541">
        <v>5.37</v>
      </c>
      <c r="B541">
        <v>0.999878449</v>
      </c>
    </row>
    <row r="542" spans="1:2" x14ac:dyDescent="0.35">
      <c r="A542">
        <v>5.38</v>
      </c>
      <c r="B542">
        <v>0.99988598500000003</v>
      </c>
    </row>
    <row r="543" spans="1:2" x14ac:dyDescent="0.35">
      <c r="A543">
        <v>5.39</v>
      </c>
      <c r="B543">
        <v>0.99989316500000003</v>
      </c>
    </row>
    <row r="544" spans="1:2" x14ac:dyDescent="0.35">
      <c r="A544">
        <v>5.4</v>
      </c>
      <c r="B544">
        <v>0.99990000000000001</v>
      </c>
    </row>
    <row r="545" spans="1:2" x14ac:dyDescent="0.35">
      <c r="A545">
        <v>5.41</v>
      </c>
      <c r="B545">
        <v>0.99990650199999997</v>
      </c>
    </row>
    <row r="546" spans="1:2" x14ac:dyDescent="0.35">
      <c r="A546">
        <v>5.42</v>
      </c>
      <c r="B546">
        <v>0.99991268099999997</v>
      </c>
    </row>
    <row r="547" spans="1:2" x14ac:dyDescent="0.35">
      <c r="A547">
        <v>5.43</v>
      </c>
      <c r="B547">
        <v>0.99991854899999999</v>
      </c>
    </row>
    <row r="548" spans="1:2" x14ac:dyDescent="0.35">
      <c r="A548">
        <v>5.44</v>
      </c>
      <c r="B548">
        <v>0.99992411699999995</v>
      </c>
    </row>
    <row r="549" spans="1:2" x14ac:dyDescent="0.35">
      <c r="A549">
        <v>5.45</v>
      </c>
      <c r="B549">
        <v>0.99992939300000006</v>
      </c>
    </row>
    <row r="550" spans="1:2" x14ac:dyDescent="0.35">
      <c r="A550">
        <v>5.46</v>
      </c>
      <c r="B550">
        <v>0.99993438999999995</v>
      </c>
    </row>
    <row r="551" spans="1:2" x14ac:dyDescent="0.35">
      <c r="A551">
        <v>5.47</v>
      </c>
      <c r="B551">
        <v>0.99993911700000004</v>
      </c>
    </row>
    <row r="552" spans="1:2" x14ac:dyDescent="0.35">
      <c r="A552">
        <v>5.48</v>
      </c>
      <c r="B552">
        <v>0.99994358299999997</v>
      </c>
    </row>
    <row r="553" spans="1:2" x14ac:dyDescent="0.35">
      <c r="A553">
        <v>5.49</v>
      </c>
      <c r="B553">
        <v>0.99994779899999997</v>
      </c>
    </row>
    <row r="554" spans="1:2" x14ac:dyDescent="0.35">
      <c r="A554">
        <v>5.5</v>
      </c>
      <c r="B554">
        <v>0.99995177499999999</v>
      </c>
    </row>
    <row r="555" spans="1:2" x14ac:dyDescent="0.35">
      <c r="A555">
        <v>5.51</v>
      </c>
      <c r="B555">
        <v>0.99995551900000001</v>
      </c>
    </row>
    <row r="556" spans="1:2" x14ac:dyDescent="0.35">
      <c r="A556">
        <v>5.52</v>
      </c>
      <c r="B556">
        <v>0.99995904000000002</v>
      </c>
    </row>
    <row r="557" spans="1:2" x14ac:dyDescent="0.35">
      <c r="A557">
        <v>5.53</v>
      </c>
      <c r="B557">
        <v>0.99996234799999995</v>
      </c>
    </row>
    <row r="558" spans="1:2" x14ac:dyDescent="0.35">
      <c r="A558">
        <v>5.54</v>
      </c>
      <c r="B558">
        <v>0.99996545199999998</v>
      </c>
    </row>
    <row r="559" spans="1:2" x14ac:dyDescent="0.35">
      <c r="A559">
        <v>5.55</v>
      </c>
      <c r="B559">
        <v>0.99996835900000003</v>
      </c>
    </row>
    <row r="560" spans="1:2" x14ac:dyDescent="0.35">
      <c r="A560">
        <v>5.56</v>
      </c>
      <c r="B560">
        <v>0.99997108000000001</v>
      </c>
    </row>
    <row r="561" spans="1:2" x14ac:dyDescent="0.35">
      <c r="A561">
        <v>5.57</v>
      </c>
      <c r="B561">
        <v>0.99997362000000001</v>
      </c>
    </row>
    <row r="562" spans="1:2" x14ac:dyDescent="0.35">
      <c r="A562">
        <v>5.58</v>
      </c>
      <c r="B562">
        <v>0.99997599000000004</v>
      </c>
    </row>
    <row r="563" spans="1:2" x14ac:dyDescent="0.35">
      <c r="A563">
        <v>5.59</v>
      </c>
      <c r="B563">
        <v>0.99997819600000004</v>
      </c>
    </row>
    <row r="564" spans="1:2" x14ac:dyDescent="0.35">
      <c r="A564">
        <v>5.6</v>
      </c>
      <c r="B564">
        <v>0.99998024699999999</v>
      </c>
    </row>
    <row r="565" spans="1:2" x14ac:dyDescent="0.35">
      <c r="A565">
        <v>5.61</v>
      </c>
      <c r="B565">
        <v>0.99998214900000004</v>
      </c>
    </row>
    <row r="566" spans="1:2" x14ac:dyDescent="0.35">
      <c r="A566">
        <v>5.62</v>
      </c>
      <c r="B566">
        <v>0.99998391099999995</v>
      </c>
    </row>
    <row r="567" spans="1:2" x14ac:dyDescent="0.35">
      <c r="A567">
        <v>5.63</v>
      </c>
      <c r="B567">
        <v>0.99998553899999998</v>
      </c>
    </row>
    <row r="568" spans="1:2" x14ac:dyDescent="0.35">
      <c r="A568">
        <v>5.64</v>
      </c>
      <c r="B568">
        <v>0.99998704000000005</v>
      </c>
    </row>
    <row r="569" spans="1:2" x14ac:dyDescent="0.35">
      <c r="A569">
        <v>5.65</v>
      </c>
      <c r="B569">
        <v>0.99998842099999996</v>
      </c>
    </row>
    <row r="570" spans="1:2" x14ac:dyDescent="0.35">
      <c r="A570">
        <v>5.66</v>
      </c>
      <c r="B570">
        <v>0.99998968899999996</v>
      </c>
    </row>
    <row r="571" spans="1:2" x14ac:dyDescent="0.35">
      <c r="A571">
        <v>5.67</v>
      </c>
      <c r="B571">
        <v>0.99999084900000001</v>
      </c>
    </row>
    <row r="572" spans="1:2" x14ac:dyDescent="0.35">
      <c r="A572">
        <v>5.68</v>
      </c>
      <c r="B572">
        <v>0.99999190900000001</v>
      </c>
    </row>
    <row r="573" spans="1:2" x14ac:dyDescent="0.35">
      <c r="A573">
        <v>5.69</v>
      </c>
      <c r="B573">
        <v>0.99999287400000003</v>
      </c>
    </row>
    <row r="574" spans="1:2" x14ac:dyDescent="0.35">
      <c r="A574">
        <v>5.7</v>
      </c>
      <c r="B574">
        <v>0.99999375000000001</v>
      </c>
    </row>
    <row r="575" spans="1:2" x14ac:dyDescent="0.35">
      <c r="A575">
        <v>5.71</v>
      </c>
      <c r="B575">
        <v>0.99999454300000001</v>
      </c>
    </row>
    <row r="576" spans="1:2" x14ac:dyDescent="0.35">
      <c r="A576">
        <v>5.72</v>
      </c>
      <c r="B576">
        <v>0.99999525700000003</v>
      </c>
    </row>
    <row r="577" spans="1:2" x14ac:dyDescent="0.35">
      <c r="A577">
        <v>5.73</v>
      </c>
      <c r="B577">
        <v>0.99999589899999997</v>
      </c>
    </row>
    <row r="578" spans="1:2" x14ac:dyDescent="0.35">
      <c r="A578">
        <v>5.74</v>
      </c>
      <c r="B578">
        <v>0.99999647400000002</v>
      </c>
    </row>
    <row r="579" spans="1:2" x14ac:dyDescent="0.35">
      <c r="A579">
        <v>5.75</v>
      </c>
      <c r="B579">
        <v>0.99999698599999998</v>
      </c>
    </row>
    <row r="580" spans="1:2" x14ac:dyDescent="0.35">
      <c r="A580">
        <v>5.76</v>
      </c>
      <c r="B580">
        <v>0.99999744000000002</v>
      </c>
    </row>
    <row r="581" spans="1:2" x14ac:dyDescent="0.35">
      <c r="A581">
        <v>5.77</v>
      </c>
      <c r="B581">
        <v>0.999997841</v>
      </c>
    </row>
    <row r="582" spans="1:2" x14ac:dyDescent="0.35">
      <c r="A582">
        <v>5.78</v>
      </c>
      <c r="B582">
        <v>0.99999819199999995</v>
      </c>
    </row>
    <row r="583" spans="1:2" x14ac:dyDescent="0.35">
      <c r="A583">
        <v>5.79</v>
      </c>
      <c r="B583">
        <v>0.99999849900000004</v>
      </c>
    </row>
    <row r="584" spans="1:2" x14ac:dyDescent="0.35">
      <c r="A584">
        <v>5.8</v>
      </c>
      <c r="B584">
        <v>0.99999876499999996</v>
      </c>
    </row>
    <row r="585" spans="1:2" x14ac:dyDescent="0.35">
      <c r="A585">
        <v>5.81</v>
      </c>
      <c r="B585">
        <v>0.99999899400000003</v>
      </c>
    </row>
    <row r="586" spans="1:2" x14ac:dyDescent="0.35">
      <c r="A586">
        <v>5.82</v>
      </c>
      <c r="B586">
        <v>0.99999919000000004</v>
      </c>
    </row>
    <row r="587" spans="1:2" x14ac:dyDescent="0.35">
      <c r="A587">
        <v>5.83</v>
      </c>
      <c r="B587">
        <v>0.99999935600000001</v>
      </c>
    </row>
    <row r="588" spans="1:2" x14ac:dyDescent="0.35">
      <c r="A588">
        <v>5.84</v>
      </c>
      <c r="B588">
        <v>0.99999949399999999</v>
      </c>
    </row>
    <row r="589" spans="1:2" x14ac:dyDescent="0.35">
      <c r="A589">
        <v>5.85</v>
      </c>
      <c r="B589">
        <v>0.99999960899999996</v>
      </c>
    </row>
    <row r="590" spans="1:2" x14ac:dyDescent="0.35">
      <c r="A590">
        <v>5.86</v>
      </c>
      <c r="B590">
        <v>0.99999970400000004</v>
      </c>
    </row>
    <row r="591" spans="1:2" x14ac:dyDescent="0.35">
      <c r="A591">
        <v>5.87</v>
      </c>
      <c r="B591">
        <v>0.99999978</v>
      </c>
    </row>
    <row r="592" spans="1:2" x14ac:dyDescent="0.35">
      <c r="A592">
        <v>5.88</v>
      </c>
      <c r="B592">
        <v>0.99999983999999997</v>
      </c>
    </row>
    <row r="593" spans="1:2" x14ac:dyDescent="0.35">
      <c r="A593">
        <v>5.89</v>
      </c>
      <c r="B593">
        <v>0.99999988699999998</v>
      </c>
    </row>
    <row r="594" spans="1:2" x14ac:dyDescent="0.35">
      <c r="A594">
        <v>5.9</v>
      </c>
      <c r="B594">
        <v>0.99999992299999996</v>
      </c>
    </row>
    <row r="595" spans="1:2" x14ac:dyDescent="0.35">
      <c r="A595">
        <v>5.91</v>
      </c>
      <c r="B595">
        <v>0.999999949</v>
      </c>
    </row>
    <row r="596" spans="1:2" x14ac:dyDescent="0.35">
      <c r="A596">
        <v>5.92</v>
      </c>
      <c r="B596">
        <v>0.99999996800000002</v>
      </c>
    </row>
    <row r="597" spans="1:2" x14ac:dyDescent="0.35">
      <c r="A597">
        <v>5.93</v>
      </c>
      <c r="B597">
        <v>0.99999998099999998</v>
      </c>
    </row>
    <row r="598" spans="1:2" x14ac:dyDescent="0.35">
      <c r="A598">
        <v>5.94</v>
      </c>
      <c r="B598">
        <v>0.99999998999999995</v>
      </c>
    </row>
    <row r="599" spans="1:2" x14ac:dyDescent="0.35">
      <c r="A599">
        <v>5.95</v>
      </c>
      <c r="B599">
        <v>0.99999999500000003</v>
      </c>
    </row>
    <row r="600" spans="1:2" x14ac:dyDescent="0.35">
      <c r="A600">
        <v>5.96</v>
      </c>
      <c r="B600">
        <v>0.99999999799999995</v>
      </c>
    </row>
    <row r="601" spans="1:2" x14ac:dyDescent="0.35">
      <c r="A601">
        <v>5.97</v>
      </c>
      <c r="B601">
        <v>0.99999999900000003</v>
      </c>
    </row>
    <row r="602" spans="1:2" x14ac:dyDescent="0.35">
      <c r="A602">
        <v>5.98</v>
      </c>
      <c r="B602">
        <v>1</v>
      </c>
    </row>
    <row r="603" spans="1:2" x14ac:dyDescent="0.35">
      <c r="A603">
        <v>5.99</v>
      </c>
      <c r="B603">
        <v>1</v>
      </c>
    </row>
    <row r="604" spans="1:2" x14ac:dyDescent="0.35">
      <c r="A604">
        <v>6</v>
      </c>
      <c r="B604">
        <v>1</v>
      </c>
    </row>
  </sheetData>
  <sheetProtection algorithmName="SHA-512" hashValue="eQV7p9ydxPZ/IaApNkloGA2WfcA/G8dgb1kj9FTptvQUCkRle1yCOeYXLTcRfj4hlG+GiCdQS9iBHBm/2ZwruQ==" saltValue="w7EybSU+a3mp9LA+XwMdd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4F4D5-C4B5-42B7-A82B-AFA775AC3AFD}">
  <dimension ref="A1:E803"/>
  <sheetViews>
    <sheetView workbookViewId="0">
      <selection activeCell="G807" sqref="G807"/>
    </sheetView>
  </sheetViews>
  <sheetFormatPr defaultRowHeight="14.5" x14ac:dyDescent="0.35"/>
  <sheetData>
    <row r="1" spans="1:5" x14ac:dyDescent="0.35">
      <c r="A1" s="1" t="s">
        <v>71</v>
      </c>
      <c r="D1" s="1" t="s">
        <v>73</v>
      </c>
    </row>
    <row r="2" spans="1:5" x14ac:dyDescent="0.35">
      <c r="A2" t="s">
        <v>179</v>
      </c>
      <c r="B2" t="s">
        <v>181</v>
      </c>
      <c r="D2" t="s">
        <v>179</v>
      </c>
      <c r="E2" t="s">
        <v>181</v>
      </c>
    </row>
    <row r="3" spans="1:5" x14ac:dyDescent="0.35">
      <c r="A3">
        <v>0</v>
      </c>
      <c r="B3">
        <v>0</v>
      </c>
      <c r="D3">
        <v>0</v>
      </c>
      <c r="E3">
        <v>0</v>
      </c>
    </row>
    <row r="4" spans="1:5" x14ac:dyDescent="0.35">
      <c r="A4">
        <v>0.01</v>
      </c>
      <c r="B4">
        <v>4.0000000000000001E-3</v>
      </c>
      <c r="D4">
        <v>0.01</v>
      </c>
      <c r="E4">
        <v>7.0000000000000001E-3</v>
      </c>
    </row>
    <row r="5" spans="1:5" x14ac:dyDescent="0.35">
      <c r="A5">
        <v>0.02</v>
      </c>
      <c r="B5">
        <v>8.9999999999999993E-3</v>
      </c>
      <c r="D5">
        <v>0.02</v>
      </c>
      <c r="E5">
        <v>1.2999999999999999E-2</v>
      </c>
    </row>
    <row r="6" spans="1:5" x14ac:dyDescent="0.35">
      <c r="A6">
        <v>0.03</v>
      </c>
      <c r="B6">
        <v>1.2999999999999999E-2</v>
      </c>
      <c r="D6">
        <v>0.03</v>
      </c>
      <c r="E6">
        <v>0.02</v>
      </c>
    </row>
    <row r="7" spans="1:5" x14ac:dyDescent="0.35">
      <c r="A7">
        <v>0.04</v>
      </c>
      <c r="B7">
        <v>1.7000000000000001E-2</v>
      </c>
      <c r="D7">
        <v>0.04</v>
      </c>
      <c r="E7">
        <v>2.5999999999999999E-2</v>
      </c>
    </row>
    <row r="8" spans="1:5" x14ac:dyDescent="0.35">
      <c r="A8">
        <v>0.05</v>
      </c>
      <c r="B8">
        <v>2.1999999999999999E-2</v>
      </c>
      <c r="D8">
        <v>0.05</v>
      </c>
      <c r="E8">
        <v>3.3000000000000002E-2</v>
      </c>
    </row>
    <row r="9" spans="1:5" x14ac:dyDescent="0.35">
      <c r="A9">
        <v>0.06</v>
      </c>
      <c r="B9">
        <v>2.5999999999999999E-2</v>
      </c>
      <c r="D9">
        <v>0.06</v>
      </c>
      <c r="E9">
        <v>3.9E-2</v>
      </c>
    </row>
    <row r="10" spans="1:5" x14ac:dyDescent="0.35">
      <c r="A10">
        <v>7.0000000000000007E-2</v>
      </c>
      <c r="B10">
        <v>3.1E-2</v>
      </c>
      <c r="D10">
        <v>7.0000000000000007E-2</v>
      </c>
      <c r="E10">
        <v>4.5999999999999999E-2</v>
      </c>
    </row>
    <row r="11" spans="1:5" x14ac:dyDescent="0.35">
      <c r="A11">
        <v>0.08</v>
      </c>
      <c r="B11">
        <v>3.5000000000000003E-2</v>
      </c>
      <c r="D11">
        <v>0.08</v>
      </c>
      <c r="E11">
        <v>5.1999999999999998E-2</v>
      </c>
    </row>
    <row r="12" spans="1:5" x14ac:dyDescent="0.35">
      <c r="A12">
        <v>0.09</v>
      </c>
      <c r="B12">
        <v>3.9E-2</v>
      </c>
      <c r="D12">
        <v>0.09</v>
      </c>
      <c r="E12">
        <v>5.8999999999999997E-2</v>
      </c>
    </row>
    <row r="13" spans="1:5" x14ac:dyDescent="0.35">
      <c r="A13">
        <v>0.1</v>
      </c>
      <c r="B13">
        <v>4.3999999999999997E-2</v>
      </c>
      <c r="D13">
        <v>0.1</v>
      </c>
      <c r="E13">
        <v>6.5000000000000002E-2</v>
      </c>
    </row>
    <row r="14" spans="1:5" x14ac:dyDescent="0.35">
      <c r="A14">
        <v>0.11</v>
      </c>
      <c r="B14">
        <v>4.8000000000000001E-2</v>
      </c>
      <c r="D14">
        <v>0.11</v>
      </c>
      <c r="E14">
        <v>7.0000000000000007E-2</v>
      </c>
    </row>
    <row r="15" spans="1:5" x14ac:dyDescent="0.35">
      <c r="A15">
        <v>0.12</v>
      </c>
      <c r="B15">
        <v>5.1999999999999998E-2</v>
      </c>
      <c r="D15">
        <v>0.12</v>
      </c>
      <c r="E15">
        <v>7.3999999999999996E-2</v>
      </c>
    </row>
    <row r="16" spans="1:5" x14ac:dyDescent="0.35">
      <c r="A16">
        <v>0.13</v>
      </c>
      <c r="B16">
        <v>5.6000000000000001E-2</v>
      </c>
      <c r="D16">
        <v>0.13</v>
      </c>
      <c r="E16">
        <v>7.9000000000000001E-2</v>
      </c>
    </row>
    <row r="17" spans="1:5" x14ac:dyDescent="0.35">
      <c r="A17">
        <v>0.14000000000000001</v>
      </c>
      <c r="B17">
        <v>6.0999999999999999E-2</v>
      </c>
      <c r="D17">
        <v>0.14000000000000001</v>
      </c>
      <c r="E17">
        <v>8.4000000000000005E-2</v>
      </c>
    </row>
    <row r="18" spans="1:5" x14ac:dyDescent="0.35">
      <c r="A18">
        <v>0.15</v>
      </c>
      <c r="B18">
        <v>6.5000000000000002E-2</v>
      </c>
      <c r="D18">
        <v>0.15</v>
      </c>
      <c r="E18">
        <v>8.7999999999999995E-2</v>
      </c>
    </row>
    <row r="19" spans="1:5" x14ac:dyDescent="0.35">
      <c r="A19">
        <v>0.16</v>
      </c>
      <c r="B19">
        <v>6.9000000000000006E-2</v>
      </c>
      <c r="D19">
        <v>0.16</v>
      </c>
      <c r="E19">
        <v>9.2999999999999999E-2</v>
      </c>
    </row>
    <row r="20" spans="1:5" x14ac:dyDescent="0.35">
      <c r="A20">
        <v>0.17</v>
      </c>
      <c r="B20">
        <v>7.2999999999999995E-2</v>
      </c>
      <c r="D20">
        <v>0.17</v>
      </c>
      <c r="E20">
        <v>9.7000000000000003E-2</v>
      </c>
    </row>
    <row r="21" spans="1:5" x14ac:dyDescent="0.35">
      <c r="A21">
        <v>0.18</v>
      </c>
      <c r="B21">
        <v>7.6999999999999999E-2</v>
      </c>
      <c r="D21">
        <v>0.18</v>
      </c>
      <c r="E21">
        <v>0.10199999999999999</v>
      </c>
    </row>
    <row r="22" spans="1:5" x14ac:dyDescent="0.35">
      <c r="A22">
        <v>0.19</v>
      </c>
      <c r="B22">
        <v>8.2000000000000003E-2</v>
      </c>
      <c r="D22">
        <v>0.19</v>
      </c>
      <c r="E22">
        <v>0.107</v>
      </c>
    </row>
    <row r="23" spans="1:5" x14ac:dyDescent="0.35">
      <c r="A23">
        <v>0.2</v>
      </c>
      <c r="B23">
        <v>8.5999999999999993E-2</v>
      </c>
      <c r="D23">
        <v>0.2</v>
      </c>
      <c r="E23">
        <v>0.111</v>
      </c>
    </row>
    <row r="24" spans="1:5" x14ac:dyDescent="0.35">
      <c r="A24">
        <v>0.21</v>
      </c>
      <c r="B24">
        <v>0.09</v>
      </c>
      <c r="D24">
        <v>0.21</v>
      </c>
      <c r="E24">
        <v>0.115</v>
      </c>
    </row>
    <row r="25" spans="1:5" x14ac:dyDescent="0.35">
      <c r="A25">
        <v>0.22</v>
      </c>
      <c r="B25">
        <v>9.5000000000000001E-2</v>
      </c>
      <c r="D25">
        <v>0.22</v>
      </c>
      <c r="E25">
        <v>0.11899999999999999</v>
      </c>
    </row>
    <row r="26" spans="1:5" x14ac:dyDescent="0.35">
      <c r="A26">
        <v>0.23</v>
      </c>
      <c r="B26">
        <v>9.9000000000000005E-2</v>
      </c>
      <c r="D26">
        <v>0.23</v>
      </c>
      <c r="E26">
        <v>0.123</v>
      </c>
    </row>
    <row r="27" spans="1:5" x14ac:dyDescent="0.35">
      <c r="A27">
        <v>0.24</v>
      </c>
      <c r="B27">
        <v>0.10299999999999999</v>
      </c>
      <c r="D27">
        <v>0.24</v>
      </c>
      <c r="E27">
        <v>0.127</v>
      </c>
    </row>
    <row r="28" spans="1:5" x14ac:dyDescent="0.35">
      <c r="A28">
        <v>0.25</v>
      </c>
      <c r="B28">
        <v>0.108</v>
      </c>
      <c r="D28">
        <v>0.25</v>
      </c>
      <c r="E28">
        <v>0.13100000000000001</v>
      </c>
    </row>
    <row r="29" spans="1:5" x14ac:dyDescent="0.35">
      <c r="A29">
        <v>0.26</v>
      </c>
      <c r="B29">
        <v>0.112</v>
      </c>
      <c r="D29">
        <v>0.26</v>
      </c>
      <c r="E29">
        <v>0.13500000000000001</v>
      </c>
    </row>
    <row r="30" spans="1:5" x14ac:dyDescent="0.35">
      <c r="A30">
        <v>0.27</v>
      </c>
      <c r="B30">
        <v>0.11600000000000001</v>
      </c>
      <c r="D30">
        <v>0.27</v>
      </c>
      <c r="E30">
        <v>0.13800000000000001</v>
      </c>
    </row>
    <row r="31" spans="1:5" x14ac:dyDescent="0.35">
      <c r="A31">
        <v>0.28000000000000003</v>
      </c>
      <c r="B31">
        <v>0.121</v>
      </c>
      <c r="D31">
        <v>0.28000000000000003</v>
      </c>
      <c r="E31">
        <v>0.14199999999999999</v>
      </c>
    </row>
    <row r="32" spans="1:5" x14ac:dyDescent="0.35">
      <c r="A32">
        <v>0.28999999999999998</v>
      </c>
      <c r="B32">
        <v>0.125</v>
      </c>
      <c r="D32">
        <v>0.28999999999999998</v>
      </c>
      <c r="E32">
        <v>0.14599999999999999</v>
      </c>
    </row>
    <row r="33" spans="1:5" x14ac:dyDescent="0.35">
      <c r="A33">
        <v>0.3</v>
      </c>
      <c r="B33">
        <v>0.129</v>
      </c>
      <c r="D33">
        <v>0.3</v>
      </c>
      <c r="E33">
        <v>0.15</v>
      </c>
    </row>
    <row r="34" spans="1:5" x14ac:dyDescent="0.35">
      <c r="A34">
        <v>0.31</v>
      </c>
      <c r="B34">
        <v>0.13400000000000001</v>
      </c>
      <c r="D34">
        <v>0.31</v>
      </c>
      <c r="E34">
        <v>0.152</v>
      </c>
    </row>
    <row r="35" spans="1:5" x14ac:dyDescent="0.35">
      <c r="A35">
        <v>0.32</v>
      </c>
      <c r="B35">
        <v>0.13800000000000001</v>
      </c>
      <c r="D35">
        <v>0.32</v>
      </c>
      <c r="E35">
        <v>0.155</v>
      </c>
    </row>
    <row r="36" spans="1:5" x14ac:dyDescent="0.35">
      <c r="A36">
        <v>0.33</v>
      </c>
      <c r="B36">
        <v>0.14299999999999999</v>
      </c>
      <c r="D36">
        <v>0.33</v>
      </c>
      <c r="E36">
        <v>0.157</v>
      </c>
    </row>
    <row r="37" spans="1:5" x14ac:dyDescent="0.35">
      <c r="A37">
        <v>0.34</v>
      </c>
      <c r="B37">
        <v>0.14699999999999999</v>
      </c>
      <c r="D37">
        <v>0.34</v>
      </c>
      <c r="E37">
        <v>0.16</v>
      </c>
    </row>
    <row r="38" spans="1:5" x14ac:dyDescent="0.35">
      <c r="A38">
        <v>0.35</v>
      </c>
      <c r="B38">
        <v>0.151</v>
      </c>
      <c r="D38">
        <v>0.35</v>
      </c>
      <c r="E38">
        <v>0.16200000000000001</v>
      </c>
    </row>
    <row r="39" spans="1:5" x14ac:dyDescent="0.35">
      <c r="A39">
        <v>0.36</v>
      </c>
      <c r="B39">
        <v>0.156</v>
      </c>
      <c r="D39">
        <v>0.36</v>
      </c>
      <c r="E39">
        <v>0.16400000000000001</v>
      </c>
    </row>
    <row r="40" spans="1:5" x14ac:dyDescent="0.35">
      <c r="A40">
        <v>0.37</v>
      </c>
      <c r="B40">
        <v>0.16</v>
      </c>
      <c r="D40">
        <v>0.37</v>
      </c>
      <c r="E40">
        <v>0.16700000000000001</v>
      </c>
    </row>
    <row r="41" spans="1:5" x14ac:dyDescent="0.35">
      <c r="A41">
        <v>0.38</v>
      </c>
      <c r="B41">
        <v>0.16400000000000001</v>
      </c>
      <c r="D41">
        <v>0.38</v>
      </c>
      <c r="E41">
        <v>0.16900000000000001</v>
      </c>
    </row>
    <row r="42" spans="1:5" x14ac:dyDescent="0.35">
      <c r="A42">
        <v>0.39</v>
      </c>
      <c r="B42">
        <v>0.16900000000000001</v>
      </c>
      <c r="D42">
        <v>0.39</v>
      </c>
      <c r="E42">
        <v>0.17100000000000001</v>
      </c>
    </row>
    <row r="43" spans="1:5" x14ac:dyDescent="0.35">
      <c r="A43">
        <v>0.4</v>
      </c>
      <c r="B43">
        <v>0.17299999999999999</v>
      </c>
      <c r="D43">
        <v>0.4</v>
      </c>
      <c r="E43">
        <v>0.17399999999999999</v>
      </c>
    </row>
    <row r="44" spans="1:5" x14ac:dyDescent="0.35">
      <c r="A44">
        <v>0.41</v>
      </c>
      <c r="B44">
        <v>0.17699999999999999</v>
      </c>
      <c r="D44">
        <v>0.41</v>
      </c>
      <c r="E44">
        <v>0.17699999999999999</v>
      </c>
    </row>
    <row r="45" spans="1:5" x14ac:dyDescent="0.35">
      <c r="A45">
        <v>0.42</v>
      </c>
      <c r="B45">
        <v>0.182</v>
      </c>
      <c r="D45">
        <v>0.42</v>
      </c>
      <c r="E45">
        <v>0.18</v>
      </c>
    </row>
    <row r="46" spans="1:5" x14ac:dyDescent="0.35">
      <c r="A46">
        <v>0.43</v>
      </c>
      <c r="B46">
        <v>0.186</v>
      </c>
      <c r="D46">
        <v>0.43</v>
      </c>
      <c r="E46">
        <v>0.182</v>
      </c>
    </row>
    <row r="47" spans="1:5" x14ac:dyDescent="0.35">
      <c r="A47">
        <v>0.44</v>
      </c>
      <c r="B47">
        <v>0.19</v>
      </c>
      <c r="D47">
        <v>0.44</v>
      </c>
      <c r="E47">
        <v>0.185</v>
      </c>
    </row>
    <row r="48" spans="1:5" x14ac:dyDescent="0.35">
      <c r="A48">
        <v>0.45</v>
      </c>
      <c r="B48">
        <v>0.19400000000000001</v>
      </c>
      <c r="D48">
        <v>0.45</v>
      </c>
      <c r="E48">
        <v>0.188</v>
      </c>
    </row>
    <row r="49" spans="1:5" x14ac:dyDescent="0.35">
      <c r="A49">
        <v>0.46</v>
      </c>
      <c r="B49">
        <v>0.19800000000000001</v>
      </c>
      <c r="D49">
        <v>0.46</v>
      </c>
      <c r="E49">
        <v>0.191</v>
      </c>
    </row>
    <row r="50" spans="1:5" x14ac:dyDescent="0.35">
      <c r="A50">
        <v>0.47</v>
      </c>
      <c r="B50">
        <v>0.20300000000000001</v>
      </c>
      <c r="D50">
        <v>0.47</v>
      </c>
      <c r="E50">
        <v>0.19400000000000001</v>
      </c>
    </row>
    <row r="51" spans="1:5" x14ac:dyDescent="0.35">
      <c r="A51">
        <v>0.48</v>
      </c>
      <c r="B51">
        <v>0.20699999999999999</v>
      </c>
      <c r="D51">
        <v>0.48</v>
      </c>
      <c r="E51">
        <v>0.19700000000000001</v>
      </c>
    </row>
    <row r="52" spans="1:5" x14ac:dyDescent="0.35">
      <c r="A52">
        <v>0.49</v>
      </c>
      <c r="B52">
        <v>0.21099999999999999</v>
      </c>
      <c r="D52">
        <v>0.49</v>
      </c>
      <c r="E52">
        <v>0.2</v>
      </c>
    </row>
    <row r="53" spans="1:5" x14ac:dyDescent="0.35">
      <c r="A53">
        <v>0.5</v>
      </c>
      <c r="B53">
        <v>0.215</v>
      </c>
      <c r="D53">
        <v>0.5</v>
      </c>
      <c r="E53">
        <v>0.20300000000000001</v>
      </c>
    </row>
    <row r="54" spans="1:5" x14ac:dyDescent="0.35">
      <c r="A54">
        <v>0.51</v>
      </c>
      <c r="B54">
        <v>0.219</v>
      </c>
      <c r="D54">
        <v>0.51</v>
      </c>
      <c r="E54">
        <v>0.20499999999999999</v>
      </c>
    </row>
    <row r="55" spans="1:5" x14ac:dyDescent="0.35">
      <c r="A55">
        <v>0.52</v>
      </c>
      <c r="B55">
        <v>0.222</v>
      </c>
      <c r="D55">
        <v>0.52</v>
      </c>
      <c r="E55">
        <v>0.20799999999999999</v>
      </c>
    </row>
    <row r="56" spans="1:5" x14ac:dyDescent="0.35">
      <c r="A56">
        <v>0.53</v>
      </c>
      <c r="B56">
        <v>0.22500000000000001</v>
      </c>
      <c r="D56">
        <v>0.53</v>
      </c>
      <c r="E56">
        <v>0.21</v>
      </c>
    </row>
    <row r="57" spans="1:5" x14ac:dyDescent="0.35">
      <c r="A57">
        <v>0.54</v>
      </c>
      <c r="B57">
        <v>0.22900000000000001</v>
      </c>
      <c r="D57">
        <v>0.54</v>
      </c>
      <c r="E57">
        <v>0.21299999999999999</v>
      </c>
    </row>
    <row r="58" spans="1:5" x14ac:dyDescent="0.35">
      <c r="A58">
        <v>0.55000000000000004</v>
      </c>
      <c r="B58">
        <v>0.23200000000000001</v>
      </c>
      <c r="D58">
        <v>0.55000000000000004</v>
      </c>
      <c r="E58">
        <v>0.216</v>
      </c>
    </row>
    <row r="59" spans="1:5" x14ac:dyDescent="0.35">
      <c r="A59">
        <v>0.56000000000000005</v>
      </c>
      <c r="B59">
        <v>0.23499999999999999</v>
      </c>
      <c r="D59">
        <v>0.56000000000000005</v>
      </c>
      <c r="E59">
        <v>0.218</v>
      </c>
    </row>
    <row r="60" spans="1:5" x14ac:dyDescent="0.35">
      <c r="A60">
        <v>0.56999999999999995</v>
      </c>
      <c r="B60">
        <v>0.23899999999999999</v>
      </c>
      <c r="D60">
        <v>0.56999999999999995</v>
      </c>
      <c r="E60">
        <v>0.221</v>
      </c>
    </row>
    <row r="61" spans="1:5" x14ac:dyDescent="0.35">
      <c r="A61">
        <v>0.57999999999999996</v>
      </c>
      <c r="B61">
        <v>0.24199999999999999</v>
      </c>
      <c r="D61">
        <v>0.57999999999999996</v>
      </c>
      <c r="E61">
        <v>0.223</v>
      </c>
    </row>
    <row r="62" spans="1:5" x14ac:dyDescent="0.35">
      <c r="A62">
        <v>0.59</v>
      </c>
      <c r="B62">
        <v>0.245</v>
      </c>
      <c r="D62">
        <v>0.59</v>
      </c>
      <c r="E62">
        <v>0.22600000000000001</v>
      </c>
    </row>
    <row r="63" spans="1:5" x14ac:dyDescent="0.35">
      <c r="A63">
        <v>0.6</v>
      </c>
      <c r="B63">
        <v>0.249</v>
      </c>
      <c r="D63">
        <v>0.6</v>
      </c>
      <c r="E63">
        <v>0.22900000000000001</v>
      </c>
    </row>
    <row r="64" spans="1:5" x14ac:dyDescent="0.35">
      <c r="A64">
        <v>0.61</v>
      </c>
      <c r="B64">
        <v>0.252</v>
      </c>
      <c r="D64">
        <v>0.61</v>
      </c>
      <c r="E64">
        <v>0.23100000000000001</v>
      </c>
    </row>
    <row r="65" spans="1:5" x14ac:dyDescent="0.35">
      <c r="A65">
        <v>0.62</v>
      </c>
      <c r="B65">
        <v>0.255</v>
      </c>
      <c r="D65">
        <v>0.62</v>
      </c>
      <c r="E65">
        <v>0.23400000000000001</v>
      </c>
    </row>
    <row r="66" spans="1:5" x14ac:dyDescent="0.35">
      <c r="A66">
        <v>0.63</v>
      </c>
      <c r="B66">
        <v>0.25800000000000001</v>
      </c>
      <c r="D66">
        <v>0.63</v>
      </c>
      <c r="E66">
        <v>0.23699999999999999</v>
      </c>
    </row>
    <row r="67" spans="1:5" x14ac:dyDescent="0.35">
      <c r="A67">
        <v>0.64</v>
      </c>
      <c r="B67">
        <v>0.26200000000000001</v>
      </c>
      <c r="D67">
        <v>0.64</v>
      </c>
      <c r="E67">
        <v>0.23899999999999999</v>
      </c>
    </row>
    <row r="68" spans="1:5" x14ac:dyDescent="0.35">
      <c r="A68">
        <v>0.65</v>
      </c>
      <c r="B68">
        <v>0.26500000000000001</v>
      </c>
      <c r="D68">
        <v>0.65</v>
      </c>
      <c r="E68">
        <v>0.24199999999999999</v>
      </c>
    </row>
    <row r="69" spans="1:5" x14ac:dyDescent="0.35">
      <c r="A69">
        <v>0.66</v>
      </c>
      <c r="B69">
        <v>0.26800000000000002</v>
      </c>
      <c r="D69">
        <v>0.66</v>
      </c>
      <c r="E69">
        <v>0.24399999999999999</v>
      </c>
    </row>
    <row r="70" spans="1:5" x14ac:dyDescent="0.35">
      <c r="A70">
        <v>0.67</v>
      </c>
      <c r="B70">
        <v>0.27100000000000002</v>
      </c>
      <c r="D70">
        <v>0.67</v>
      </c>
      <c r="E70">
        <v>0.247</v>
      </c>
    </row>
    <row r="71" spans="1:5" x14ac:dyDescent="0.35">
      <c r="A71">
        <v>0.68</v>
      </c>
      <c r="B71">
        <v>0.27400000000000002</v>
      </c>
      <c r="D71">
        <v>0.68</v>
      </c>
      <c r="E71">
        <v>0.25</v>
      </c>
    </row>
    <row r="72" spans="1:5" x14ac:dyDescent="0.35">
      <c r="A72">
        <v>0.69</v>
      </c>
      <c r="B72">
        <v>0.27800000000000002</v>
      </c>
      <c r="D72">
        <v>0.69</v>
      </c>
      <c r="E72">
        <v>0.252</v>
      </c>
    </row>
    <row r="73" spans="1:5" x14ac:dyDescent="0.35">
      <c r="A73">
        <v>0.7</v>
      </c>
      <c r="B73">
        <v>0.28100000000000003</v>
      </c>
      <c r="D73">
        <v>0.7</v>
      </c>
      <c r="E73">
        <v>0.255</v>
      </c>
    </row>
    <row r="74" spans="1:5" x14ac:dyDescent="0.35">
      <c r="A74">
        <v>0.71</v>
      </c>
      <c r="B74">
        <v>0.28399999999999997</v>
      </c>
      <c r="D74">
        <v>0.71</v>
      </c>
      <c r="E74">
        <v>0.25800000000000001</v>
      </c>
    </row>
    <row r="75" spans="1:5" x14ac:dyDescent="0.35">
      <c r="A75">
        <v>0.72</v>
      </c>
      <c r="B75">
        <v>0.28699999999999998</v>
      </c>
      <c r="D75">
        <v>0.72</v>
      </c>
      <c r="E75">
        <v>0.26</v>
      </c>
    </row>
    <row r="76" spans="1:5" x14ac:dyDescent="0.35">
      <c r="A76">
        <v>0.73</v>
      </c>
      <c r="B76">
        <v>0.28999999999999998</v>
      </c>
      <c r="D76">
        <v>0.73</v>
      </c>
      <c r="E76">
        <v>0.26300000000000001</v>
      </c>
    </row>
    <row r="77" spans="1:5" x14ac:dyDescent="0.35">
      <c r="A77">
        <v>0.74</v>
      </c>
      <c r="B77">
        <v>0.29399999999999998</v>
      </c>
      <c r="D77">
        <v>0.74</v>
      </c>
      <c r="E77">
        <v>0.26500000000000001</v>
      </c>
    </row>
    <row r="78" spans="1:5" x14ac:dyDescent="0.35">
      <c r="A78">
        <v>0.75</v>
      </c>
      <c r="B78">
        <v>0.29699999999999999</v>
      </c>
      <c r="D78">
        <v>0.75</v>
      </c>
      <c r="E78">
        <v>0.26800000000000002</v>
      </c>
    </row>
    <row r="79" spans="1:5" x14ac:dyDescent="0.35">
      <c r="A79">
        <v>0.76</v>
      </c>
      <c r="B79">
        <v>0.3</v>
      </c>
      <c r="D79">
        <v>0.76</v>
      </c>
      <c r="E79">
        <v>0.27100000000000002</v>
      </c>
    </row>
    <row r="80" spans="1:5" x14ac:dyDescent="0.35">
      <c r="A80">
        <v>0.77</v>
      </c>
      <c r="B80">
        <v>0.30299999999999999</v>
      </c>
      <c r="D80">
        <v>0.77</v>
      </c>
      <c r="E80">
        <v>0.27300000000000002</v>
      </c>
    </row>
    <row r="81" spans="1:5" x14ac:dyDescent="0.35">
      <c r="A81">
        <v>0.78</v>
      </c>
      <c r="B81">
        <v>0.30599999999999999</v>
      </c>
      <c r="D81">
        <v>0.78</v>
      </c>
      <c r="E81">
        <v>0.27600000000000002</v>
      </c>
    </row>
    <row r="82" spans="1:5" x14ac:dyDescent="0.35">
      <c r="A82">
        <v>0.79</v>
      </c>
      <c r="B82">
        <v>0.31</v>
      </c>
      <c r="D82">
        <v>0.79</v>
      </c>
      <c r="E82">
        <v>0.27900000000000003</v>
      </c>
    </row>
    <row r="83" spans="1:5" x14ac:dyDescent="0.35">
      <c r="A83">
        <v>0.8</v>
      </c>
      <c r="B83">
        <v>0.313</v>
      </c>
      <c r="D83">
        <v>0.8</v>
      </c>
      <c r="E83">
        <v>0.28100000000000003</v>
      </c>
    </row>
    <row r="84" spans="1:5" x14ac:dyDescent="0.35">
      <c r="A84">
        <v>0.81</v>
      </c>
      <c r="B84">
        <v>0.316</v>
      </c>
      <c r="D84">
        <v>0.81</v>
      </c>
      <c r="E84">
        <v>0.28299999999999997</v>
      </c>
    </row>
    <row r="85" spans="1:5" x14ac:dyDescent="0.35">
      <c r="A85">
        <v>0.82</v>
      </c>
      <c r="B85">
        <v>0.32</v>
      </c>
      <c r="D85">
        <v>0.82</v>
      </c>
      <c r="E85">
        <v>0.28499999999999998</v>
      </c>
    </row>
    <row r="86" spans="1:5" x14ac:dyDescent="0.35">
      <c r="A86">
        <v>0.83</v>
      </c>
      <c r="B86">
        <v>0.32300000000000001</v>
      </c>
      <c r="D86">
        <v>0.83</v>
      </c>
      <c r="E86">
        <v>0.28699999999999998</v>
      </c>
    </row>
    <row r="87" spans="1:5" x14ac:dyDescent="0.35">
      <c r="A87">
        <v>0.84</v>
      </c>
      <c r="B87">
        <v>0.32600000000000001</v>
      </c>
      <c r="D87">
        <v>0.84</v>
      </c>
      <c r="E87">
        <v>0.28899999999999998</v>
      </c>
    </row>
    <row r="88" spans="1:5" x14ac:dyDescent="0.35">
      <c r="A88">
        <v>0.85</v>
      </c>
      <c r="B88">
        <v>0.33</v>
      </c>
      <c r="D88">
        <v>0.85</v>
      </c>
      <c r="E88">
        <v>0.29099999999999998</v>
      </c>
    </row>
    <row r="89" spans="1:5" x14ac:dyDescent="0.35">
      <c r="A89">
        <v>0.86</v>
      </c>
      <c r="B89">
        <v>0.33300000000000002</v>
      </c>
      <c r="D89">
        <v>0.86</v>
      </c>
      <c r="E89">
        <v>0.29299999999999998</v>
      </c>
    </row>
    <row r="90" spans="1:5" x14ac:dyDescent="0.35">
      <c r="A90">
        <v>0.87</v>
      </c>
      <c r="B90">
        <v>0.33600000000000002</v>
      </c>
      <c r="D90">
        <v>0.87</v>
      </c>
      <c r="E90">
        <v>0.29499999999999998</v>
      </c>
    </row>
    <row r="91" spans="1:5" x14ac:dyDescent="0.35">
      <c r="A91">
        <v>0.88</v>
      </c>
      <c r="B91">
        <v>0.34</v>
      </c>
      <c r="D91">
        <v>0.88</v>
      </c>
      <c r="E91">
        <v>0.29699999999999999</v>
      </c>
    </row>
    <row r="92" spans="1:5" x14ac:dyDescent="0.35">
      <c r="A92">
        <v>0.89</v>
      </c>
      <c r="B92">
        <v>0.34300000000000003</v>
      </c>
      <c r="D92">
        <v>0.89</v>
      </c>
      <c r="E92">
        <v>0.29899999999999999</v>
      </c>
    </row>
    <row r="93" spans="1:5" x14ac:dyDescent="0.35">
      <c r="A93">
        <v>0.9</v>
      </c>
      <c r="B93">
        <v>0.34599999999999997</v>
      </c>
      <c r="D93">
        <v>0.9</v>
      </c>
      <c r="E93">
        <v>0.3</v>
      </c>
    </row>
    <row r="94" spans="1:5" x14ac:dyDescent="0.35">
      <c r="A94">
        <v>0.91</v>
      </c>
      <c r="B94">
        <v>0.34899999999999998</v>
      </c>
      <c r="D94">
        <v>0.91</v>
      </c>
      <c r="E94">
        <v>0.30199999999999999</v>
      </c>
    </row>
    <row r="95" spans="1:5" x14ac:dyDescent="0.35">
      <c r="A95">
        <v>0.92</v>
      </c>
      <c r="B95">
        <v>0.35299999999999998</v>
      </c>
      <c r="D95">
        <v>0.92</v>
      </c>
      <c r="E95">
        <v>0.30399999999999999</v>
      </c>
    </row>
    <row r="96" spans="1:5" x14ac:dyDescent="0.35">
      <c r="A96">
        <v>0.93</v>
      </c>
      <c r="B96">
        <v>0.35599999999999998</v>
      </c>
      <c r="D96">
        <v>0.93</v>
      </c>
      <c r="E96">
        <v>0.30599999999999999</v>
      </c>
    </row>
    <row r="97" spans="1:5" x14ac:dyDescent="0.35">
      <c r="A97">
        <v>0.94</v>
      </c>
      <c r="B97">
        <v>0.35899999999999999</v>
      </c>
      <c r="D97">
        <v>0.94</v>
      </c>
      <c r="E97">
        <v>0.308</v>
      </c>
    </row>
    <row r="98" spans="1:5" x14ac:dyDescent="0.35">
      <c r="A98">
        <v>0.95</v>
      </c>
      <c r="B98">
        <v>0.36199999999999999</v>
      </c>
      <c r="D98">
        <v>0.95</v>
      </c>
      <c r="E98">
        <v>0.31</v>
      </c>
    </row>
    <row r="99" spans="1:5" x14ac:dyDescent="0.35">
      <c r="A99">
        <v>0.96</v>
      </c>
      <c r="B99">
        <v>0.36499999999999999</v>
      </c>
      <c r="D99">
        <v>0.96</v>
      </c>
      <c r="E99">
        <v>0.312</v>
      </c>
    </row>
    <row r="100" spans="1:5" x14ac:dyDescent="0.35">
      <c r="A100">
        <v>0.97</v>
      </c>
      <c r="B100">
        <v>0.36899999999999999</v>
      </c>
      <c r="D100">
        <v>0.97</v>
      </c>
      <c r="E100">
        <v>0.314</v>
      </c>
    </row>
    <row r="101" spans="1:5" x14ac:dyDescent="0.35">
      <c r="A101">
        <v>0.98</v>
      </c>
      <c r="B101">
        <v>0.372</v>
      </c>
      <c r="D101">
        <v>0.98</v>
      </c>
      <c r="E101">
        <v>0.315</v>
      </c>
    </row>
    <row r="102" spans="1:5" x14ac:dyDescent="0.35">
      <c r="A102">
        <v>0.99</v>
      </c>
      <c r="B102">
        <v>0.375</v>
      </c>
      <c r="D102">
        <v>0.99</v>
      </c>
      <c r="E102">
        <v>0.317</v>
      </c>
    </row>
    <row r="103" spans="1:5" x14ac:dyDescent="0.35">
      <c r="A103">
        <v>1</v>
      </c>
      <c r="B103">
        <v>0.377</v>
      </c>
      <c r="D103">
        <v>1</v>
      </c>
      <c r="E103">
        <v>0.31900000000000001</v>
      </c>
    </row>
    <row r="104" spans="1:5" x14ac:dyDescent="0.35">
      <c r="A104">
        <v>1.01</v>
      </c>
      <c r="B104">
        <v>0.378</v>
      </c>
      <c r="D104">
        <v>1.01</v>
      </c>
      <c r="E104">
        <v>0.32100000000000001</v>
      </c>
    </row>
    <row r="105" spans="1:5" x14ac:dyDescent="0.35">
      <c r="A105">
        <v>1.02</v>
      </c>
      <c r="B105">
        <v>0.38</v>
      </c>
      <c r="D105">
        <v>1.02</v>
      </c>
      <c r="E105">
        <v>0.32200000000000001</v>
      </c>
    </row>
    <row r="106" spans="1:5" x14ac:dyDescent="0.35">
      <c r="A106">
        <v>1.03</v>
      </c>
      <c r="B106">
        <v>0.38100000000000001</v>
      </c>
      <c r="D106">
        <v>1.03</v>
      </c>
      <c r="E106">
        <v>0.32400000000000001</v>
      </c>
    </row>
    <row r="107" spans="1:5" x14ac:dyDescent="0.35">
      <c r="A107">
        <v>1.04</v>
      </c>
      <c r="B107">
        <v>0.38300000000000001</v>
      </c>
      <c r="D107">
        <v>1.04</v>
      </c>
      <c r="E107">
        <v>0.32500000000000001</v>
      </c>
    </row>
    <row r="108" spans="1:5" x14ac:dyDescent="0.35">
      <c r="A108">
        <v>1.05</v>
      </c>
      <c r="B108">
        <v>0.38400000000000001</v>
      </c>
      <c r="D108">
        <v>1.05</v>
      </c>
      <c r="E108">
        <v>0.32700000000000001</v>
      </c>
    </row>
    <row r="109" spans="1:5" x14ac:dyDescent="0.35">
      <c r="A109">
        <v>1.06</v>
      </c>
      <c r="B109">
        <v>0.38600000000000001</v>
      </c>
      <c r="D109">
        <v>1.06</v>
      </c>
      <c r="E109">
        <v>0.32900000000000001</v>
      </c>
    </row>
    <row r="110" spans="1:5" x14ac:dyDescent="0.35">
      <c r="A110">
        <v>1.07</v>
      </c>
      <c r="B110">
        <v>0.38700000000000001</v>
      </c>
      <c r="D110">
        <v>1.07</v>
      </c>
      <c r="E110">
        <v>0.33</v>
      </c>
    </row>
    <row r="111" spans="1:5" x14ac:dyDescent="0.35">
      <c r="A111">
        <v>1.08</v>
      </c>
      <c r="B111">
        <v>0.38900000000000001</v>
      </c>
      <c r="D111">
        <v>1.08</v>
      </c>
      <c r="E111">
        <v>0.33200000000000002</v>
      </c>
    </row>
    <row r="112" spans="1:5" x14ac:dyDescent="0.35">
      <c r="A112">
        <v>1.0900000000000001</v>
      </c>
      <c r="B112">
        <v>0.39</v>
      </c>
      <c r="D112">
        <v>1.0900000000000001</v>
      </c>
      <c r="E112">
        <v>0.33400000000000002</v>
      </c>
    </row>
    <row r="113" spans="1:5" x14ac:dyDescent="0.35">
      <c r="A113">
        <v>1.1000000000000001</v>
      </c>
      <c r="B113">
        <v>0.39200000000000002</v>
      </c>
      <c r="D113">
        <v>1.1000000000000001</v>
      </c>
      <c r="E113">
        <v>0.33500000000000002</v>
      </c>
    </row>
    <row r="114" spans="1:5" x14ac:dyDescent="0.35">
      <c r="A114">
        <v>1.1100000000000001</v>
      </c>
      <c r="B114">
        <v>0.39300000000000002</v>
      </c>
      <c r="D114">
        <v>1.1100000000000001</v>
      </c>
      <c r="E114">
        <v>0.33700000000000002</v>
      </c>
    </row>
    <row r="115" spans="1:5" x14ac:dyDescent="0.35">
      <c r="A115">
        <v>1.1200000000000001</v>
      </c>
      <c r="B115">
        <v>0.39500000000000002</v>
      </c>
      <c r="D115">
        <v>1.1200000000000001</v>
      </c>
      <c r="E115">
        <v>0.33800000000000002</v>
      </c>
    </row>
    <row r="116" spans="1:5" x14ac:dyDescent="0.35">
      <c r="A116">
        <v>1.1299999999999999</v>
      </c>
      <c r="B116">
        <v>0.39600000000000002</v>
      </c>
      <c r="D116">
        <v>1.1299999999999999</v>
      </c>
      <c r="E116">
        <v>0.34</v>
      </c>
    </row>
    <row r="117" spans="1:5" x14ac:dyDescent="0.35">
      <c r="A117">
        <v>1.1399999999999999</v>
      </c>
      <c r="B117">
        <v>0.39700000000000002</v>
      </c>
      <c r="D117">
        <v>1.1399999999999999</v>
      </c>
      <c r="E117">
        <v>0.34200000000000003</v>
      </c>
    </row>
    <row r="118" spans="1:5" x14ac:dyDescent="0.35">
      <c r="A118">
        <v>1.1499999999999999</v>
      </c>
      <c r="B118">
        <v>0.39900000000000002</v>
      </c>
      <c r="D118">
        <v>1.1499999999999999</v>
      </c>
      <c r="E118">
        <v>0.34300000000000003</v>
      </c>
    </row>
    <row r="119" spans="1:5" x14ac:dyDescent="0.35">
      <c r="A119">
        <v>1.1599999999999999</v>
      </c>
      <c r="B119">
        <v>0.4</v>
      </c>
      <c r="D119">
        <v>1.1599999999999999</v>
      </c>
      <c r="E119">
        <v>0.34499999999999997</v>
      </c>
    </row>
    <row r="120" spans="1:5" x14ac:dyDescent="0.35">
      <c r="A120">
        <v>1.17</v>
      </c>
      <c r="B120">
        <v>0.40200000000000002</v>
      </c>
      <c r="D120">
        <v>1.17</v>
      </c>
      <c r="E120">
        <v>0.34699999999999998</v>
      </c>
    </row>
    <row r="121" spans="1:5" x14ac:dyDescent="0.35">
      <c r="A121">
        <v>1.18</v>
      </c>
      <c r="B121">
        <v>0.40300000000000002</v>
      </c>
      <c r="D121">
        <v>1.18</v>
      </c>
      <c r="E121">
        <v>0.34799999999999998</v>
      </c>
    </row>
    <row r="122" spans="1:5" x14ac:dyDescent="0.35">
      <c r="A122">
        <v>1.19</v>
      </c>
      <c r="B122">
        <v>0.40400000000000003</v>
      </c>
      <c r="D122">
        <v>1.19</v>
      </c>
      <c r="E122">
        <v>0.35</v>
      </c>
    </row>
    <row r="123" spans="1:5" x14ac:dyDescent="0.35">
      <c r="A123">
        <v>1.2</v>
      </c>
      <c r="B123">
        <v>0.40600000000000003</v>
      </c>
      <c r="D123">
        <v>1.2</v>
      </c>
      <c r="E123">
        <v>0.35099999999999998</v>
      </c>
    </row>
    <row r="124" spans="1:5" x14ac:dyDescent="0.35">
      <c r="A124">
        <v>1.21</v>
      </c>
      <c r="B124">
        <v>0.40699999999999997</v>
      </c>
      <c r="D124">
        <v>1.21</v>
      </c>
      <c r="E124">
        <v>0.35299999999999998</v>
      </c>
    </row>
    <row r="125" spans="1:5" x14ac:dyDescent="0.35">
      <c r="A125">
        <v>1.22</v>
      </c>
      <c r="B125">
        <v>0.40899999999999997</v>
      </c>
      <c r="D125">
        <v>1.22</v>
      </c>
      <c r="E125">
        <v>0.35499999999999998</v>
      </c>
    </row>
    <row r="126" spans="1:5" x14ac:dyDescent="0.35">
      <c r="A126">
        <v>1.23</v>
      </c>
      <c r="B126">
        <v>0.41099999999999998</v>
      </c>
      <c r="D126">
        <v>1.23</v>
      </c>
      <c r="E126">
        <v>0.35699999999999998</v>
      </c>
    </row>
    <row r="127" spans="1:5" x14ac:dyDescent="0.35">
      <c r="A127">
        <v>1.24</v>
      </c>
      <c r="B127">
        <v>0.41199999999999998</v>
      </c>
      <c r="D127">
        <v>1.24</v>
      </c>
      <c r="E127">
        <v>0.35899999999999999</v>
      </c>
    </row>
    <row r="128" spans="1:5" x14ac:dyDescent="0.35">
      <c r="A128">
        <v>1.25</v>
      </c>
      <c r="B128">
        <v>0.41399999999999998</v>
      </c>
      <c r="D128">
        <v>1.25</v>
      </c>
      <c r="E128">
        <v>0.36099999999999999</v>
      </c>
    </row>
    <row r="129" spans="1:5" x14ac:dyDescent="0.35">
      <c r="A129">
        <v>1.26</v>
      </c>
      <c r="B129">
        <v>0.41499999999999998</v>
      </c>
      <c r="D129">
        <v>1.26</v>
      </c>
      <c r="E129">
        <v>0.36299999999999999</v>
      </c>
    </row>
    <row r="130" spans="1:5" x14ac:dyDescent="0.35">
      <c r="A130">
        <v>1.27</v>
      </c>
      <c r="B130">
        <v>0.41699999999999998</v>
      </c>
      <c r="D130">
        <v>1.27</v>
      </c>
      <c r="E130">
        <v>0.36499999999999999</v>
      </c>
    </row>
    <row r="131" spans="1:5" x14ac:dyDescent="0.35">
      <c r="A131">
        <v>1.28</v>
      </c>
      <c r="B131">
        <v>0.41799999999999998</v>
      </c>
      <c r="D131">
        <v>1.28</v>
      </c>
      <c r="E131">
        <v>0.36699999999999999</v>
      </c>
    </row>
    <row r="132" spans="1:5" x14ac:dyDescent="0.35">
      <c r="A132">
        <v>1.29</v>
      </c>
      <c r="B132">
        <v>0.42</v>
      </c>
      <c r="D132">
        <v>1.29</v>
      </c>
      <c r="E132">
        <v>0.36899999999999999</v>
      </c>
    </row>
    <row r="133" spans="1:5" x14ac:dyDescent="0.35">
      <c r="A133">
        <v>1.3</v>
      </c>
      <c r="B133">
        <v>0.42099999999999999</v>
      </c>
      <c r="D133">
        <v>1.3</v>
      </c>
      <c r="E133">
        <v>0.371</v>
      </c>
    </row>
    <row r="134" spans="1:5" x14ac:dyDescent="0.35">
      <c r="A134">
        <v>1.31</v>
      </c>
      <c r="B134">
        <v>0.42299999999999999</v>
      </c>
      <c r="D134">
        <v>1.31</v>
      </c>
      <c r="E134">
        <v>0.374</v>
      </c>
    </row>
    <row r="135" spans="1:5" x14ac:dyDescent="0.35">
      <c r="A135">
        <v>1.32</v>
      </c>
      <c r="B135">
        <v>0.42399999999999999</v>
      </c>
      <c r="D135">
        <v>1.32</v>
      </c>
      <c r="E135">
        <v>0.376</v>
      </c>
    </row>
    <row r="136" spans="1:5" x14ac:dyDescent="0.35">
      <c r="A136">
        <v>1.33</v>
      </c>
      <c r="B136">
        <v>0.42599999999999999</v>
      </c>
      <c r="D136">
        <v>1.33</v>
      </c>
      <c r="E136">
        <v>0.379</v>
      </c>
    </row>
    <row r="137" spans="1:5" x14ac:dyDescent="0.35">
      <c r="A137">
        <v>1.34</v>
      </c>
      <c r="B137">
        <v>0.42699999999999999</v>
      </c>
      <c r="D137">
        <v>1.34</v>
      </c>
      <c r="E137">
        <v>0.38100000000000001</v>
      </c>
    </row>
    <row r="138" spans="1:5" x14ac:dyDescent="0.35">
      <c r="A138">
        <v>1.35</v>
      </c>
      <c r="B138">
        <v>0.42899999999999999</v>
      </c>
      <c r="D138">
        <v>1.35</v>
      </c>
      <c r="E138">
        <v>0.38400000000000001</v>
      </c>
    </row>
    <row r="139" spans="1:5" x14ac:dyDescent="0.35">
      <c r="A139">
        <v>1.36</v>
      </c>
      <c r="B139">
        <v>0.43099999999999999</v>
      </c>
      <c r="D139">
        <v>1.36</v>
      </c>
      <c r="E139">
        <v>0.38600000000000001</v>
      </c>
    </row>
    <row r="140" spans="1:5" x14ac:dyDescent="0.35">
      <c r="A140">
        <v>1.37</v>
      </c>
      <c r="B140">
        <v>0.432</v>
      </c>
      <c r="D140">
        <v>1.37</v>
      </c>
      <c r="E140">
        <v>0.38900000000000001</v>
      </c>
    </row>
    <row r="141" spans="1:5" x14ac:dyDescent="0.35">
      <c r="A141">
        <v>1.38</v>
      </c>
      <c r="B141">
        <v>0.434</v>
      </c>
      <c r="D141">
        <v>1.38</v>
      </c>
      <c r="E141">
        <v>0.39100000000000001</v>
      </c>
    </row>
    <row r="142" spans="1:5" x14ac:dyDescent="0.35">
      <c r="A142">
        <v>1.39</v>
      </c>
      <c r="B142">
        <v>0.435</v>
      </c>
      <c r="D142">
        <v>1.39</v>
      </c>
      <c r="E142">
        <v>0.39400000000000002</v>
      </c>
    </row>
    <row r="143" spans="1:5" x14ac:dyDescent="0.35">
      <c r="A143">
        <v>1.4</v>
      </c>
      <c r="B143">
        <v>0.437</v>
      </c>
      <c r="D143">
        <v>1.4</v>
      </c>
      <c r="E143">
        <v>0.39600000000000002</v>
      </c>
    </row>
    <row r="144" spans="1:5" x14ac:dyDescent="0.35">
      <c r="A144">
        <v>1.41</v>
      </c>
      <c r="B144">
        <v>0.438</v>
      </c>
      <c r="D144">
        <v>1.41</v>
      </c>
      <c r="E144">
        <v>0.39900000000000002</v>
      </c>
    </row>
    <row r="145" spans="1:5" x14ac:dyDescent="0.35">
      <c r="A145">
        <v>1.42</v>
      </c>
      <c r="B145">
        <v>0.439</v>
      </c>
      <c r="D145">
        <v>1.42</v>
      </c>
      <c r="E145">
        <v>0.40100000000000002</v>
      </c>
    </row>
    <row r="146" spans="1:5" x14ac:dyDescent="0.35">
      <c r="A146">
        <v>1.43</v>
      </c>
      <c r="B146">
        <v>0.441</v>
      </c>
      <c r="D146">
        <v>1.43</v>
      </c>
      <c r="E146">
        <v>0.40400000000000003</v>
      </c>
    </row>
    <row r="147" spans="1:5" x14ac:dyDescent="0.35">
      <c r="A147">
        <v>1.44</v>
      </c>
      <c r="B147">
        <v>0.442</v>
      </c>
      <c r="D147">
        <v>1.44</v>
      </c>
      <c r="E147">
        <v>0.40600000000000003</v>
      </c>
    </row>
    <row r="148" spans="1:5" x14ac:dyDescent="0.35">
      <c r="A148">
        <v>1.45</v>
      </c>
      <c r="B148">
        <v>0.44400000000000001</v>
      </c>
      <c r="D148">
        <v>1.45</v>
      </c>
      <c r="E148">
        <v>0.40899999999999997</v>
      </c>
    </row>
    <row r="149" spans="1:5" x14ac:dyDescent="0.35">
      <c r="A149">
        <v>1.46</v>
      </c>
      <c r="B149">
        <v>0.44500000000000001</v>
      </c>
      <c r="D149">
        <v>1.46</v>
      </c>
      <c r="E149">
        <v>0.41099999999999998</v>
      </c>
    </row>
    <row r="150" spans="1:5" x14ac:dyDescent="0.35">
      <c r="A150">
        <v>1.47</v>
      </c>
      <c r="B150">
        <v>0.44700000000000001</v>
      </c>
      <c r="D150">
        <v>1.47</v>
      </c>
      <c r="E150">
        <v>0.41399999999999998</v>
      </c>
    </row>
    <row r="151" spans="1:5" x14ac:dyDescent="0.35">
      <c r="A151">
        <v>1.48</v>
      </c>
      <c r="B151">
        <v>0.44800000000000001</v>
      </c>
      <c r="D151">
        <v>1.48</v>
      </c>
      <c r="E151">
        <v>0.41599999999999998</v>
      </c>
    </row>
    <row r="152" spans="1:5" x14ac:dyDescent="0.35">
      <c r="A152">
        <v>1.49</v>
      </c>
      <c r="B152">
        <v>0.44900000000000001</v>
      </c>
      <c r="D152">
        <v>1.49</v>
      </c>
      <c r="E152">
        <v>0.41899999999999998</v>
      </c>
    </row>
    <row r="153" spans="1:5" x14ac:dyDescent="0.35">
      <c r="A153">
        <v>1.5</v>
      </c>
      <c r="B153">
        <v>0.45100000000000001</v>
      </c>
      <c r="D153">
        <v>1.5</v>
      </c>
      <c r="E153">
        <v>0.42099999999999999</v>
      </c>
    </row>
    <row r="154" spans="1:5" x14ac:dyDescent="0.35">
      <c r="A154">
        <v>1.51</v>
      </c>
      <c r="B154">
        <v>0.45300000000000001</v>
      </c>
      <c r="D154">
        <v>1.51</v>
      </c>
      <c r="E154">
        <v>0.42299999999999999</v>
      </c>
    </row>
    <row r="155" spans="1:5" x14ac:dyDescent="0.35">
      <c r="A155">
        <v>1.52</v>
      </c>
      <c r="B155">
        <v>0.45500000000000002</v>
      </c>
      <c r="D155">
        <v>1.52</v>
      </c>
      <c r="E155">
        <v>0.42399999999999999</v>
      </c>
    </row>
    <row r="156" spans="1:5" x14ac:dyDescent="0.35">
      <c r="A156">
        <v>1.53</v>
      </c>
      <c r="B156">
        <v>0.45600000000000002</v>
      </c>
      <c r="D156">
        <v>1.53</v>
      </c>
      <c r="E156">
        <v>0.42599999999999999</v>
      </c>
    </row>
    <row r="157" spans="1:5" x14ac:dyDescent="0.35">
      <c r="A157">
        <v>1.54</v>
      </c>
      <c r="B157">
        <v>0.45800000000000002</v>
      </c>
      <c r="D157">
        <v>1.54</v>
      </c>
      <c r="E157">
        <v>0.42699999999999999</v>
      </c>
    </row>
    <row r="158" spans="1:5" x14ac:dyDescent="0.35">
      <c r="A158">
        <v>1.55</v>
      </c>
      <c r="B158">
        <v>0.46</v>
      </c>
      <c r="D158">
        <v>1.55</v>
      </c>
      <c r="E158">
        <v>0.42799999999999999</v>
      </c>
    </row>
    <row r="159" spans="1:5" x14ac:dyDescent="0.35">
      <c r="A159">
        <v>1.56</v>
      </c>
      <c r="B159">
        <v>0.46200000000000002</v>
      </c>
      <c r="D159">
        <v>1.56</v>
      </c>
      <c r="E159">
        <v>0.43</v>
      </c>
    </row>
    <row r="160" spans="1:5" x14ac:dyDescent="0.35">
      <c r="A160">
        <v>1.57</v>
      </c>
      <c r="B160">
        <v>0.46400000000000002</v>
      </c>
      <c r="D160">
        <v>1.57</v>
      </c>
      <c r="E160">
        <v>0.43099999999999999</v>
      </c>
    </row>
    <row r="161" spans="1:5" x14ac:dyDescent="0.35">
      <c r="A161">
        <v>1.58</v>
      </c>
      <c r="B161">
        <v>0.46600000000000003</v>
      </c>
      <c r="D161">
        <v>1.58</v>
      </c>
      <c r="E161">
        <v>0.432</v>
      </c>
    </row>
    <row r="162" spans="1:5" x14ac:dyDescent="0.35">
      <c r="A162">
        <v>1.59</v>
      </c>
      <c r="B162">
        <v>0.46800000000000003</v>
      </c>
      <c r="D162">
        <v>1.59</v>
      </c>
      <c r="E162">
        <v>0.434</v>
      </c>
    </row>
    <row r="163" spans="1:5" x14ac:dyDescent="0.35">
      <c r="A163">
        <v>1.6</v>
      </c>
      <c r="B163">
        <v>0.47</v>
      </c>
      <c r="D163">
        <v>1.6</v>
      </c>
      <c r="E163">
        <v>0.435</v>
      </c>
    </row>
    <row r="164" spans="1:5" x14ac:dyDescent="0.35">
      <c r="A164">
        <v>1.61</v>
      </c>
      <c r="B164">
        <v>0.47199999999999998</v>
      </c>
      <c r="D164">
        <v>1.61</v>
      </c>
      <c r="E164">
        <v>0.436</v>
      </c>
    </row>
    <row r="165" spans="1:5" x14ac:dyDescent="0.35">
      <c r="A165">
        <v>1.62</v>
      </c>
      <c r="B165">
        <v>0.47399999999999998</v>
      </c>
      <c r="D165">
        <v>1.62</v>
      </c>
      <c r="E165">
        <v>0.438</v>
      </c>
    </row>
    <row r="166" spans="1:5" x14ac:dyDescent="0.35">
      <c r="A166">
        <v>1.63</v>
      </c>
      <c r="B166">
        <v>0.47499999999999998</v>
      </c>
      <c r="D166">
        <v>1.63</v>
      </c>
      <c r="E166">
        <v>0.439</v>
      </c>
    </row>
    <row r="167" spans="1:5" x14ac:dyDescent="0.35">
      <c r="A167">
        <v>1.64</v>
      </c>
      <c r="B167">
        <v>0.47699999999999998</v>
      </c>
      <c r="D167">
        <v>1.64</v>
      </c>
      <c r="E167">
        <v>0.44</v>
      </c>
    </row>
    <row r="168" spans="1:5" x14ac:dyDescent="0.35">
      <c r="A168">
        <v>1.65</v>
      </c>
      <c r="B168">
        <v>0.47899999999999998</v>
      </c>
      <c r="D168">
        <v>1.65</v>
      </c>
      <c r="E168">
        <v>0.442</v>
      </c>
    </row>
    <row r="169" spans="1:5" x14ac:dyDescent="0.35">
      <c r="A169">
        <v>1.66</v>
      </c>
      <c r="B169">
        <v>0.48099999999999998</v>
      </c>
      <c r="D169">
        <v>1.66</v>
      </c>
      <c r="E169">
        <v>0.443</v>
      </c>
    </row>
    <row r="170" spans="1:5" x14ac:dyDescent="0.35">
      <c r="A170">
        <v>1.67</v>
      </c>
      <c r="B170">
        <v>0.48299999999999998</v>
      </c>
      <c r="D170">
        <v>1.67</v>
      </c>
      <c r="E170">
        <v>0.44400000000000001</v>
      </c>
    </row>
    <row r="171" spans="1:5" x14ac:dyDescent="0.35">
      <c r="A171">
        <v>1.68</v>
      </c>
      <c r="B171">
        <v>0.48499999999999999</v>
      </c>
      <c r="D171">
        <v>1.68</v>
      </c>
      <c r="E171">
        <v>0.44600000000000001</v>
      </c>
    </row>
    <row r="172" spans="1:5" x14ac:dyDescent="0.35">
      <c r="A172">
        <v>1.69</v>
      </c>
      <c r="B172">
        <v>0.48699999999999999</v>
      </c>
      <c r="D172">
        <v>1.69</v>
      </c>
      <c r="E172">
        <v>0.44700000000000001</v>
      </c>
    </row>
    <row r="173" spans="1:5" x14ac:dyDescent="0.35">
      <c r="A173">
        <v>1.7</v>
      </c>
      <c r="B173">
        <v>0.48899999999999999</v>
      </c>
      <c r="D173">
        <v>1.7</v>
      </c>
      <c r="E173">
        <v>0.44900000000000001</v>
      </c>
    </row>
    <row r="174" spans="1:5" x14ac:dyDescent="0.35">
      <c r="A174">
        <v>1.71</v>
      </c>
      <c r="B174">
        <v>0.49099999999999999</v>
      </c>
      <c r="D174">
        <v>1.71</v>
      </c>
      <c r="E174">
        <v>0.45</v>
      </c>
    </row>
    <row r="175" spans="1:5" x14ac:dyDescent="0.35">
      <c r="A175">
        <v>1.72</v>
      </c>
      <c r="B175">
        <v>0.49299999999999999</v>
      </c>
      <c r="D175">
        <v>1.72</v>
      </c>
      <c r="E175">
        <v>0.45100000000000001</v>
      </c>
    </row>
    <row r="176" spans="1:5" x14ac:dyDescent="0.35">
      <c r="A176">
        <v>1.73</v>
      </c>
      <c r="B176">
        <v>0.49399999999999999</v>
      </c>
      <c r="D176">
        <v>1.73</v>
      </c>
      <c r="E176">
        <v>0.45300000000000001</v>
      </c>
    </row>
    <row r="177" spans="1:5" x14ac:dyDescent="0.35">
      <c r="A177">
        <v>1.74</v>
      </c>
      <c r="B177">
        <v>0.496</v>
      </c>
      <c r="D177">
        <v>1.74</v>
      </c>
      <c r="E177">
        <v>0.45400000000000001</v>
      </c>
    </row>
    <row r="178" spans="1:5" x14ac:dyDescent="0.35">
      <c r="A178">
        <v>1.75</v>
      </c>
      <c r="B178">
        <v>0.498</v>
      </c>
      <c r="D178">
        <v>1.75</v>
      </c>
      <c r="E178">
        <v>0.45500000000000002</v>
      </c>
    </row>
    <row r="179" spans="1:5" x14ac:dyDescent="0.35">
      <c r="A179">
        <v>1.76</v>
      </c>
      <c r="B179">
        <v>0.5</v>
      </c>
      <c r="D179">
        <v>1.76</v>
      </c>
      <c r="E179">
        <v>0.45600000000000002</v>
      </c>
    </row>
    <row r="180" spans="1:5" x14ac:dyDescent="0.35">
      <c r="A180">
        <v>1.77</v>
      </c>
      <c r="B180">
        <v>0.502</v>
      </c>
      <c r="D180">
        <v>1.77</v>
      </c>
      <c r="E180">
        <v>0.45700000000000002</v>
      </c>
    </row>
    <row r="181" spans="1:5" x14ac:dyDescent="0.35">
      <c r="A181">
        <v>1.78</v>
      </c>
      <c r="B181">
        <v>0.504</v>
      </c>
      <c r="D181">
        <v>1.78</v>
      </c>
      <c r="E181">
        <v>0.45800000000000002</v>
      </c>
    </row>
    <row r="182" spans="1:5" x14ac:dyDescent="0.35">
      <c r="A182">
        <v>1.79</v>
      </c>
      <c r="B182">
        <v>0.50600000000000001</v>
      </c>
      <c r="D182">
        <v>1.79</v>
      </c>
      <c r="E182">
        <v>0.45900000000000002</v>
      </c>
    </row>
    <row r="183" spans="1:5" x14ac:dyDescent="0.35">
      <c r="A183">
        <v>1.8</v>
      </c>
      <c r="B183">
        <v>0.50700000000000001</v>
      </c>
      <c r="D183">
        <v>1.8</v>
      </c>
      <c r="E183">
        <v>0.46100000000000002</v>
      </c>
    </row>
    <row r="184" spans="1:5" x14ac:dyDescent="0.35">
      <c r="A184">
        <v>1.81</v>
      </c>
      <c r="B184">
        <v>0.50900000000000001</v>
      </c>
      <c r="D184">
        <v>1.81</v>
      </c>
      <c r="E184">
        <v>0.46200000000000002</v>
      </c>
    </row>
    <row r="185" spans="1:5" x14ac:dyDescent="0.35">
      <c r="A185">
        <v>1.82</v>
      </c>
      <c r="B185">
        <v>0.51100000000000001</v>
      </c>
      <c r="D185">
        <v>1.82</v>
      </c>
      <c r="E185">
        <v>0.46300000000000002</v>
      </c>
    </row>
    <row r="186" spans="1:5" x14ac:dyDescent="0.35">
      <c r="A186">
        <v>1.83</v>
      </c>
      <c r="B186">
        <v>0.51300000000000001</v>
      </c>
      <c r="D186">
        <v>1.83</v>
      </c>
      <c r="E186">
        <v>0.46400000000000002</v>
      </c>
    </row>
    <row r="187" spans="1:5" x14ac:dyDescent="0.35">
      <c r="A187">
        <v>1.84</v>
      </c>
      <c r="B187">
        <v>0.51500000000000001</v>
      </c>
      <c r="D187">
        <v>1.84</v>
      </c>
      <c r="E187">
        <v>0.46500000000000002</v>
      </c>
    </row>
    <row r="188" spans="1:5" x14ac:dyDescent="0.35">
      <c r="A188">
        <v>1.85</v>
      </c>
      <c r="B188">
        <v>0.51700000000000002</v>
      </c>
      <c r="D188">
        <v>1.85</v>
      </c>
      <c r="E188">
        <v>0.46600000000000003</v>
      </c>
    </row>
    <row r="189" spans="1:5" x14ac:dyDescent="0.35">
      <c r="A189">
        <v>1.86</v>
      </c>
      <c r="B189">
        <v>0.51900000000000002</v>
      </c>
      <c r="D189">
        <v>1.86</v>
      </c>
      <c r="E189">
        <v>0.46700000000000003</v>
      </c>
    </row>
    <row r="190" spans="1:5" x14ac:dyDescent="0.35">
      <c r="A190">
        <v>1.87</v>
      </c>
      <c r="B190">
        <v>0.52</v>
      </c>
      <c r="D190">
        <v>1.87</v>
      </c>
      <c r="E190">
        <v>0.46800000000000003</v>
      </c>
    </row>
    <row r="191" spans="1:5" x14ac:dyDescent="0.35">
      <c r="A191">
        <v>1.88</v>
      </c>
      <c r="B191">
        <v>0.52200000000000002</v>
      </c>
      <c r="D191">
        <v>1.88</v>
      </c>
      <c r="E191">
        <v>0.46899999999999997</v>
      </c>
    </row>
    <row r="192" spans="1:5" x14ac:dyDescent="0.35">
      <c r="A192">
        <v>1.89</v>
      </c>
      <c r="B192">
        <v>0.52400000000000002</v>
      </c>
      <c r="D192">
        <v>1.89</v>
      </c>
      <c r="E192">
        <v>0.47</v>
      </c>
    </row>
    <row r="193" spans="1:5" x14ac:dyDescent="0.35">
      <c r="A193">
        <v>1.9</v>
      </c>
      <c r="B193">
        <v>0.52600000000000002</v>
      </c>
      <c r="D193">
        <v>1.9</v>
      </c>
      <c r="E193">
        <v>0.47099999999999997</v>
      </c>
    </row>
    <row r="194" spans="1:5" x14ac:dyDescent="0.35">
      <c r="A194">
        <v>1.91</v>
      </c>
      <c r="B194">
        <v>0.52800000000000002</v>
      </c>
      <c r="D194">
        <v>1.91</v>
      </c>
      <c r="E194">
        <v>0.47199999999999998</v>
      </c>
    </row>
    <row r="195" spans="1:5" x14ac:dyDescent="0.35">
      <c r="A195">
        <v>1.92</v>
      </c>
      <c r="B195">
        <v>0.53</v>
      </c>
      <c r="D195">
        <v>1.92</v>
      </c>
      <c r="E195">
        <v>0.47299999999999998</v>
      </c>
    </row>
    <row r="196" spans="1:5" x14ac:dyDescent="0.35">
      <c r="A196">
        <v>1.93</v>
      </c>
      <c r="B196">
        <v>0.53100000000000003</v>
      </c>
      <c r="D196">
        <v>1.93</v>
      </c>
      <c r="E196">
        <v>0.47399999999999998</v>
      </c>
    </row>
    <row r="197" spans="1:5" x14ac:dyDescent="0.35">
      <c r="A197">
        <v>1.94</v>
      </c>
      <c r="B197">
        <v>0.53300000000000003</v>
      </c>
      <c r="D197">
        <v>1.94</v>
      </c>
      <c r="E197">
        <v>0.47499999999999998</v>
      </c>
    </row>
    <row r="198" spans="1:5" x14ac:dyDescent="0.35">
      <c r="A198">
        <v>1.95</v>
      </c>
      <c r="B198">
        <v>0.53500000000000003</v>
      </c>
      <c r="D198">
        <v>1.95</v>
      </c>
      <c r="E198">
        <v>0.47599999999999998</v>
      </c>
    </row>
    <row r="199" spans="1:5" x14ac:dyDescent="0.35">
      <c r="A199">
        <v>1.96</v>
      </c>
      <c r="B199">
        <v>0.53700000000000003</v>
      </c>
      <c r="D199">
        <v>1.96</v>
      </c>
      <c r="E199">
        <v>0.47699999999999998</v>
      </c>
    </row>
    <row r="200" spans="1:5" x14ac:dyDescent="0.35">
      <c r="A200">
        <v>1.97</v>
      </c>
      <c r="B200">
        <v>0.53900000000000003</v>
      </c>
      <c r="D200">
        <v>1.97</v>
      </c>
      <c r="E200">
        <v>0.47799999999999998</v>
      </c>
    </row>
    <row r="201" spans="1:5" x14ac:dyDescent="0.35">
      <c r="A201">
        <v>1.98</v>
      </c>
      <c r="B201">
        <v>0.54100000000000004</v>
      </c>
      <c r="D201">
        <v>1.98</v>
      </c>
      <c r="E201">
        <v>0.47899999999999998</v>
      </c>
    </row>
    <row r="202" spans="1:5" x14ac:dyDescent="0.35">
      <c r="A202">
        <v>1.99</v>
      </c>
      <c r="B202">
        <v>0.54300000000000004</v>
      </c>
      <c r="D202">
        <v>1.99</v>
      </c>
      <c r="E202">
        <v>0.48</v>
      </c>
    </row>
    <row r="203" spans="1:5" x14ac:dyDescent="0.35">
      <c r="A203">
        <v>2</v>
      </c>
      <c r="B203">
        <v>0.54400000000000004</v>
      </c>
      <c r="D203">
        <v>2</v>
      </c>
      <c r="E203">
        <v>0.48199999999999998</v>
      </c>
    </row>
    <row r="204" spans="1:5" x14ac:dyDescent="0.35">
      <c r="A204">
        <v>2.0099999999999998</v>
      </c>
      <c r="B204">
        <v>0.54600000000000004</v>
      </c>
      <c r="D204">
        <v>2.0099999999999998</v>
      </c>
      <c r="E204">
        <v>0.48199999999999998</v>
      </c>
    </row>
    <row r="205" spans="1:5" x14ac:dyDescent="0.35">
      <c r="A205">
        <v>2.02</v>
      </c>
      <c r="B205">
        <v>0.54800000000000004</v>
      </c>
      <c r="D205">
        <v>2.02</v>
      </c>
      <c r="E205">
        <v>0.48299999999999998</v>
      </c>
    </row>
    <row r="206" spans="1:5" x14ac:dyDescent="0.35">
      <c r="A206">
        <v>2.0299999999999998</v>
      </c>
      <c r="B206">
        <v>0.55000000000000004</v>
      </c>
      <c r="D206">
        <v>2.0299999999999998</v>
      </c>
      <c r="E206">
        <v>0.48399999999999999</v>
      </c>
    </row>
    <row r="207" spans="1:5" x14ac:dyDescent="0.35">
      <c r="A207">
        <v>2.04</v>
      </c>
      <c r="B207">
        <v>0.55200000000000005</v>
      </c>
      <c r="D207">
        <v>2.04</v>
      </c>
      <c r="E207">
        <v>0.48499999999999999</v>
      </c>
    </row>
    <row r="208" spans="1:5" x14ac:dyDescent="0.35">
      <c r="A208">
        <v>2.0499999999999998</v>
      </c>
      <c r="B208">
        <v>0.55400000000000005</v>
      </c>
      <c r="D208">
        <v>2.0499999999999998</v>
      </c>
      <c r="E208">
        <v>0.48599999999999999</v>
      </c>
    </row>
    <row r="209" spans="1:5" x14ac:dyDescent="0.35">
      <c r="A209">
        <v>2.06</v>
      </c>
      <c r="B209">
        <v>0.55600000000000005</v>
      </c>
      <c r="D209">
        <v>2.06</v>
      </c>
      <c r="E209">
        <v>0.48699999999999999</v>
      </c>
    </row>
    <row r="210" spans="1:5" x14ac:dyDescent="0.35">
      <c r="A210">
        <v>2.0699999999999998</v>
      </c>
      <c r="B210">
        <v>0.55800000000000005</v>
      </c>
      <c r="D210">
        <v>2.0699999999999998</v>
      </c>
      <c r="E210">
        <v>0.48699999999999999</v>
      </c>
    </row>
    <row r="211" spans="1:5" x14ac:dyDescent="0.35">
      <c r="A211">
        <v>2.08</v>
      </c>
      <c r="B211">
        <v>0.56000000000000005</v>
      </c>
      <c r="D211">
        <v>2.08</v>
      </c>
      <c r="E211">
        <v>0.48799999999999999</v>
      </c>
    </row>
    <row r="212" spans="1:5" x14ac:dyDescent="0.35">
      <c r="A212">
        <v>2.09</v>
      </c>
      <c r="B212">
        <v>0.56100000000000005</v>
      </c>
      <c r="D212">
        <v>2.09</v>
      </c>
      <c r="E212">
        <v>0.48899999999999999</v>
      </c>
    </row>
    <row r="213" spans="1:5" x14ac:dyDescent="0.35">
      <c r="A213">
        <v>2.1</v>
      </c>
      <c r="B213">
        <v>0.56299999999999994</v>
      </c>
      <c r="D213">
        <v>2.1</v>
      </c>
      <c r="E213">
        <v>0.49</v>
      </c>
    </row>
    <row r="214" spans="1:5" x14ac:dyDescent="0.35">
      <c r="A214">
        <v>2.11</v>
      </c>
      <c r="B214">
        <v>0.56499999999999995</v>
      </c>
      <c r="D214">
        <v>2.11</v>
      </c>
      <c r="E214">
        <v>0.49099999999999999</v>
      </c>
    </row>
    <row r="215" spans="1:5" x14ac:dyDescent="0.35">
      <c r="A215">
        <v>2.12</v>
      </c>
      <c r="B215">
        <v>0.56699999999999995</v>
      </c>
      <c r="D215">
        <v>2.12</v>
      </c>
      <c r="E215">
        <v>0.49199999999999999</v>
      </c>
    </row>
    <row r="216" spans="1:5" x14ac:dyDescent="0.35">
      <c r="A216">
        <v>2.13</v>
      </c>
      <c r="B216">
        <v>0.56899999999999995</v>
      </c>
      <c r="D216">
        <v>2.13</v>
      </c>
      <c r="E216">
        <v>0.49299999999999999</v>
      </c>
    </row>
    <row r="217" spans="1:5" x14ac:dyDescent="0.35">
      <c r="A217">
        <v>2.14</v>
      </c>
      <c r="B217">
        <v>0.57099999999999995</v>
      </c>
      <c r="D217">
        <v>2.14</v>
      </c>
      <c r="E217">
        <v>0.49299999999999999</v>
      </c>
    </row>
    <row r="218" spans="1:5" x14ac:dyDescent="0.35">
      <c r="A218">
        <v>2.15</v>
      </c>
      <c r="B218">
        <v>0.57299999999999995</v>
      </c>
      <c r="D218">
        <v>2.15</v>
      </c>
      <c r="E218">
        <v>0.49399999999999999</v>
      </c>
    </row>
    <row r="219" spans="1:5" x14ac:dyDescent="0.35">
      <c r="A219">
        <v>2.16</v>
      </c>
      <c r="B219">
        <v>0.57499999999999996</v>
      </c>
      <c r="D219">
        <v>2.16</v>
      </c>
      <c r="E219">
        <v>0.495</v>
      </c>
    </row>
    <row r="220" spans="1:5" x14ac:dyDescent="0.35">
      <c r="A220">
        <v>2.17</v>
      </c>
      <c r="B220">
        <v>0.57699999999999996</v>
      </c>
      <c r="D220">
        <v>2.17</v>
      </c>
      <c r="E220">
        <v>0.496</v>
      </c>
    </row>
    <row r="221" spans="1:5" x14ac:dyDescent="0.35">
      <c r="A221">
        <v>2.1800000000000002</v>
      </c>
      <c r="B221">
        <v>0.57899999999999996</v>
      </c>
      <c r="D221">
        <v>2.1800000000000002</v>
      </c>
      <c r="E221">
        <v>0.497</v>
      </c>
    </row>
    <row r="222" spans="1:5" x14ac:dyDescent="0.35">
      <c r="A222">
        <v>2.19</v>
      </c>
      <c r="B222">
        <v>0.57999999999999996</v>
      </c>
      <c r="D222">
        <v>2.19</v>
      </c>
      <c r="E222">
        <v>0.498</v>
      </c>
    </row>
    <row r="223" spans="1:5" x14ac:dyDescent="0.35">
      <c r="A223">
        <v>2.2000000000000002</v>
      </c>
      <c r="B223">
        <v>0.58199999999999996</v>
      </c>
      <c r="D223">
        <v>2.2000000000000002</v>
      </c>
      <c r="E223">
        <v>0.499</v>
      </c>
    </row>
    <row r="224" spans="1:5" x14ac:dyDescent="0.35">
      <c r="A224">
        <v>2.21</v>
      </c>
      <c r="B224">
        <v>0.58399999999999996</v>
      </c>
      <c r="D224">
        <v>2.21</v>
      </c>
      <c r="E224">
        <v>0.499</v>
      </c>
    </row>
    <row r="225" spans="1:5" x14ac:dyDescent="0.35">
      <c r="A225">
        <v>2.2200000000000002</v>
      </c>
      <c r="B225">
        <v>0.58599999999999997</v>
      </c>
      <c r="D225">
        <v>2.2200000000000002</v>
      </c>
      <c r="E225">
        <v>0.5</v>
      </c>
    </row>
    <row r="226" spans="1:5" x14ac:dyDescent="0.35">
      <c r="A226">
        <v>2.23</v>
      </c>
      <c r="B226">
        <v>0.58799999999999997</v>
      </c>
      <c r="D226">
        <v>2.23</v>
      </c>
      <c r="E226">
        <v>0.501</v>
      </c>
    </row>
    <row r="227" spans="1:5" x14ac:dyDescent="0.35">
      <c r="A227">
        <v>2.2400000000000002</v>
      </c>
      <c r="B227">
        <v>0.59</v>
      </c>
      <c r="D227">
        <v>2.2400000000000002</v>
      </c>
      <c r="E227">
        <v>0.502</v>
      </c>
    </row>
    <row r="228" spans="1:5" x14ac:dyDescent="0.35">
      <c r="A228">
        <v>2.25</v>
      </c>
      <c r="B228">
        <v>0.59199999999999997</v>
      </c>
      <c r="D228">
        <v>2.25</v>
      </c>
      <c r="E228">
        <v>0.503</v>
      </c>
    </row>
    <row r="229" spans="1:5" x14ac:dyDescent="0.35">
      <c r="A229">
        <v>2.2599999999999998</v>
      </c>
      <c r="B229">
        <v>0.59399999999999997</v>
      </c>
      <c r="D229">
        <v>2.2599999999999998</v>
      </c>
      <c r="E229">
        <v>0.504</v>
      </c>
    </row>
    <row r="230" spans="1:5" x14ac:dyDescent="0.35">
      <c r="A230">
        <v>2.27</v>
      </c>
      <c r="B230">
        <v>0.59599999999999997</v>
      </c>
      <c r="D230">
        <v>2.27</v>
      </c>
      <c r="E230">
        <v>0.505</v>
      </c>
    </row>
    <row r="231" spans="1:5" x14ac:dyDescent="0.35">
      <c r="A231">
        <v>2.2799999999999998</v>
      </c>
      <c r="B231">
        <v>0.59799999999999998</v>
      </c>
      <c r="D231">
        <v>2.2799999999999998</v>
      </c>
      <c r="E231">
        <v>0.505</v>
      </c>
    </row>
    <row r="232" spans="1:5" x14ac:dyDescent="0.35">
      <c r="A232">
        <v>2.29</v>
      </c>
      <c r="B232">
        <v>0.6</v>
      </c>
      <c r="D232">
        <v>2.29</v>
      </c>
      <c r="E232">
        <v>0.50600000000000001</v>
      </c>
    </row>
    <row r="233" spans="1:5" x14ac:dyDescent="0.35">
      <c r="A233">
        <v>2.2999999999999998</v>
      </c>
      <c r="B233">
        <v>0.60199999999999998</v>
      </c>
      <c r="D233">
        <v>2.2999999999999998</v>
      </c>
      <c r="E233">
        <v>0.50700000000000001</v>
      </c>
    </row>
    <row r="234" spans="1:5" x14ac:dyDescent="0.35">
      <c r="A234">
        <v>2.31</v>
      </c>
      <c r="B234">
        <v>0.60299999999999998</v>
      </c>
      <c r="D234">
        <v>2.31</v>
      </c>
      <c r="E234">
        <v>0.50800000000000001</v>
      </c>
    </row>
    <row r="235" spans="1:5" x14ac:dyDescent="0.35">
      <c r="A235">
        <v>2.3199999999999998</v>
      </c>
      <c r="B235">
        <v>0.60499999999999998</v>
      </c>
      <c r="D235">
        <v>2.3199999999999998</v>
      </c>
      <c r="E235">
        <v>0.50900000000000001</v>
      </c>
    </row>
    <row r="236" spans="1:5" x14ac:dyDescent="0.35">
      <c r="A236">
        <v>2.33</v>
      </c>
      <c r="B236">
        <v>0.60699999999999998</v>
      </c>
      <c r="D236">
        <v>2.33</v>
      </c>
      <c r="E236">
        <v>0.51</v>
      </c>
    </row>
    <row r="237" spans="1:5" x14ac:dyDescent="0.35">
      <c r="A237">
        <v>2.34</v>
      </c>
      <c r="B237">
        <v>0.60899999999999999</v>
      </c>
      <c r="D237">
        <v>2.34</v>
      </c>
      <c r="E237">
        <v>0.51100000000000001</v>
      </c>
    </row>
    <row r="238" spans="1:5" x14ac:dyDescent="0.35">
      <c r="A238">
        <v>2.35</v>
      </c>
      <c r="B238">
        <v>0.61099999999999999</v>
      </c>
      <c r="D238">
        <v>2.35</v>
      </c>
      <c r="E238">
        <v>0.51200000000000001</v>
      </c>
    </row>
    <row r="239" spans="1:5" x14ac:dyDescent="0.35">
      <c r="A239">
        <v>2.36</v>
      </c>
      <c r="B239">
        <v>0.61299999999999999</v>
      </c>
      <c r="D239">
        <v>2.36</v>
      </c>
      <c r="E239">
        <v>0.51300000000000001</v>
      </c>
    </row>
    <row r="240" spans="1:5" x14ac:dyDescent="0.35">
      <c r="A240">
        <v>2.37</v>
      </c>
      <c r="B240">
        <v>0.61499999999999999</v>
      </c>
      <c r="D240">
        <v>2.37</v>
      </c>
      <c r="E240">
        <v>0.51400000000000001</v>
      </c>
    </row>
    <row r="241" spans="1:5" x14ac:dyDescent="0.35">
      <c r="A241">
        <v>2.38</v>
      </c>
      <c r="B241">
        <v>0.61699999999999999</v>
      </c>
      <c r="D241">
        <v>2.38</v>
      </c>
      <c r="E241">
        <v>0.51400000000000001</v>
      </c>
    </row>
    <row r="242" spans="1:5" x14ac:dyDescent="0.35">
      <c r="A242">
        <v>2.39</v>
      </c>
      <c r="B242">
        <v>0.61899999999999999</v>
      </c>
      <c r="D242">
        <v>2.39</v>
      </c>
      <c r="E242">
        <v>0.51500000000000001</v>
      </c>
    </row>
    <row r="243" spans="1:5" x14ac:dyDescent="0.35">
      <c r="A243">
        <v>2.4</v>
      </c>
      <c r="B243">
        <v>0.621</v>
      </c>
      <c r="D243">
        <v>2.4</v>
      </c>
      <c r="E243">
        <v>0.51600000000000001</v>
      </c>
    </row>
    <row r="244" spans="1:5" x14ac:dyDescent="0.35">
      <c r="A244">
        <v>2.41</v>
      </c>
      <c r="B244">
        <v>0.623</v>
      </c>
      <c r="D244">
        <v>2.41</v>
      </c>
      <c r="E244">
        <v>0.51700000000000002</v>
      </c>
    </row>
    <row r="245" spans="1:5" x14ac:dyDescent="0.35">
      <c r="A245">
        <v>2.42</v>
      </c>
      <c r="B245">
        <v>0.625</v>
      </c>
      <c r="D245">
        <v>2.42</v>
      </c>
      <c r="E245">
        <v>0.51800000000000002</v>
      </c>
    </row>
    <row r="246" spans="1:5" x14ac:dyDescent="0.35">
      <c r="A246">
        <v>2.4300000000000002</v>
      </c>
      <c r="B246">
        <v>0.627</v>
      </c>
      <c r="D246">
        <v>2.4300000000000002</v>
      </c>
      <c r="E246">
        <v>0.51900000000000002</v>
      </c>
    </row>
    <row r="247" spans="1:5" x14ac:dyDescent="0.35">
      <c r="A247">
        <v>2.44</v>
      </c>
      <c r="B247">
        <v>0.629</v>
      </c>
      <c r="D247">
        <v>2.44</v>
      </c>
      <c r="E247">
        <v>0.52</v>
      </c>
    </row>
    <row r="248" spans="1:5" x14ac:dyDescent="0.35">
      <c r="A248">
        <v>2.4500000000000002</v>
      </c>
      <c r="B248">
        <v>0.63100000000000001</v>
      </c>
      <c r="D248">
        <v>2.4500000000000002</v>
      </c>
      <c r="E248">
        <v>0.52100000000000002</v>
      </c>
    </row>
    <row r="249" spans="1:5" x14ac:dyDescent="0.35">
      <c r="A249">
        <v>2.46</v>
      </c>
      <c r="B249">
        <v>0.63300000000000001</v>
      </c>
      <c r="D249">
        <v>2.46</v>
      </c>
      <c r="E249">
        <v>0.52200000000000002</v>
      </c>
    </row>
    <row r="250" spans="1:5" x14ac:dyDescent="0.35">
      <c r="A250">
        <v>2.4700000000000002</v>
      </c>
      <c r="B250">
        <v>0.63500000000000001</v>
      </c>
      <c r="D250">
        <v>2.4700000000000002</v>
      </c>
      <c r="E250">
        <v>0.52300000000000002</v>
      </c>
    </row>
    <row r="251" spans="1:5" x14ac:dyDescent="0.35">
      <c r="A251">
        <v>2.48</v>
      </c>
      <c r="B251">
        <v>0.63700000000000001</v>
      </c>
      <c r="D251">
        <v>2.48</v>
      </c>
      <c r="E251">
        <v>0.52300000000000002</v>
      </c>
    </row>
    <row r="252" spans="1:5" x14ac:dyDescent="0.35">
      <c r="A252">
        <v>2.4900000000000002</v>
      </c>
      <c r="B252">
        <v>0.63900000000000001</v>
      </c>
      <c r="D252">
        <v>2.4900000000000002</v>
      </c>
      <c r="E252">
        <v>0.52400000000000002</v>
      </c>
    </row>
    <row r="253" spans="1:5" x14ac:dyDescent="0.35">
      <c r="A253">
        <v>2.5</v>
      </c>
      <c r="B253">
        <v>0.64100000000000001</v>
      </c>
      <c r="D253">
        <v>2.5</v>
      </c>
      <c r="E253">
        <v>0.52500000000000002</v>
      </c>
    </row>
    <row r="254" spans="1:5" x14ac:dyDescent="0.35">
      <c r="A254">
        <v>2.5099999999999998</v>
      </c>
      <c r="B254">
        <v>0.64200000000000002</v>
      </c>
      <c r="D254">
        <v>2.5099999999999998</v>
      </c>
      <c r="E254">
        <v>0.52600000000000002</v>
      </c>
    </row>
    <row r="255" spans="1:5" x14ac:dyDescent="0.35">
      <c r="A255">
        <v>2.52</v>
      </c>
      <c r="B255">
        <v>0.64400000000000002</v>
      </c>
      <c r="D255">
        <v>2.52</v>
      </c>
      <c r="E255">
        <v>0.52700000000000002</v>
      </c>
    </row>
    <row r="256" spans="1:5" x14ac:dyDescent="0.35">
      <c r="A256">
        <v>2.5299999999999998</v>
      </c>
      <c r="B256">
        <v>0.64600000000000002</v>
      </c>
      <c r="D256">
        <v>2.5299999999999998</v>
      </c>
      <c r="E256">
        <v>0.52800000000000002</v>
      </c>
    </row>
    <row r="257" spans="1:5" x14ac:dyDescent="0.35">
      <c r="A257">
        <v>2.54</v>
      </c>
      <c r="B257">
        <v>0.64800000000000002</v>
      </c>
      <c r="D257">
        <v>2.54</v>
      </c>
      <c r="E257">
        <v>0.52800000000000002</v>
      </c>
    </row>
    <row r="258" spans="1:5" x14ac:dyDescent="0.35">
      <c r="A258">
        <v>2.5499999999999998</v>
      </c>
      <c r="B258">
        <v>0.65</v>
      </c>
      <c r="D258">
        <v>2.5499999999999998</v>
      </c>
      <c r="E258">
        <v>0.52900000000000003</v>
      </c>
    </row>
    <row r="259" spans="1:5" x14ac:dyDescent="0.35">
      <c r="A259">
        <v>2.56</v>
      </c>
      <c r="B259">
        <v>0.65200000000000002</v>
      </c>
      <c r="D259">
        <v>2.56</v>
      </c>
      <c r="E259">
        <v>0.53</v>
      </c>
    </row>
    <row r="260" spans="1:5" x14ac:dyDescent="0.35">
      <c r="A260">
        <v>2.57</v>
      </c>
      <c r="B260">
        <v>0.65400000000000003</v>
      </c>
      <c r="D260">
        <v>2.57</v>
      </c>
      <c r="E260">
        <v>0.53100000000000003</v>
      </c>
    </row>
    <row r="261" spans="1:5" x14ac:dyDescent="0.35">
      <c r="A261">
        <v>2.58</v>
      </c>
      <c r="B261">
        <v>0.65600000000000003</v>
      </c>
      <c r="D261">
        <v>2.58</v>
      </c>
      <c r="E261">
        <v>0.53200000000000003</v>
      </c>
    </row>
    <row r="262" spans="1:5" x14ac:dyDescent="0.35">
      <c r="A262">
        <v>2.59</v>
      </c>
      <c r="B262">
        <v>0.65800000000000003</v>
      </c>
      <c r="D262">
        <v>2.59</v>
      </c>
      <c r="E262">
        <v>0.53200000000000003</v>
      </c>
    </row>
    <row r="263" spans="1:5" x14ac:dyDescent="0.35">
      <c r="A263">
        <v>2.6</v>
      </c>
      <c r="B263">
        <v>0.65900000000000003</v>
      </c>
      <c r="D263">
        <v>2.6</v>
      </c>
      <c r="E263">
        <v>0.53300000000000003</v>
      </c>
    </row>
    <row r="264" spans="1:5" x14ac:dyDescent="0.35">
      <c r="A264">
        <v>2.61</v>
      </c>
      <c r="B264">
        <v>0.66100000000000003</v>
      </c>
      <c r="D264">
        <v>2.61</v>
      </c>
      <c r="E264">
        <v>0.53400000000000003</v>
      </c>
    </row>
    <row r="265" spans="1:5" x14ac:dyDescent="0.35">
      <c r="A265">
        <v>2.62</v>
      </c>
      <c r="B265">
        <v>0.66300000000000003</v>
      </c>
      <c r="D265">
        <v>2.62</v>
      </c>
      <c r="E265">
        <v>0.53500000000000003</v>
      </c>
    </row>
    <row r="266" spans="1:5" x14ac:dyDescent="0.35">
      <c r="A266">
        <v>2.63</v>
      </c>
      <c r="B266">
        <v>0.66500000000000004</v>
      </c>
      <c r="D266">
        <v>2.63</v>
      </c>
      <c r="E266">
        <v>0.53600000000000003</v>
      </c>
    </row>
    <row r="267" spans="1:5" x14ac:dyDescent="0.35">
      <c r="A267">
        <v>2.64</v>
      </c>
      <c r="B267">
        <v>0.66700000000000004</v>
      </c>
      <c r="D267">
        <v>2.64</v>
      </c>
      <c r="E267">
        <v>0.53600000000000003</v>
      </c>
    </row>
    <row r="268" spans="1:5" x14ac:dyDescent="0.35">
      <c r="A268">
        <v>2.65</v>
      </c>
      <c r="B268">
        <v>0.66900000000000004</v>
      </c>
      <c r="D268">
        <v>2.65</v>
      </c>
      <c r="E268">
        <v>0.53700000000000003</v>
      </c>
    </row>
    <row r="269" spans="1:5" x14ac:dyDescent="0.35">
      <c r="A269">
        <v>2.66</v>
      </c>
      <c r="B269">
        <v>0.67100000000000004</v>
      </c>
      <c r="D269">
        <v>2.66</v>
      </c>
      <c r="E269">
        <v>0.53800000000000003</v>
      </c>
    </row>
    <row r="270" spans="1:5" x14ac:dyDescent="0.35">
      <c r="A270">
        <v>2.67</v>
      </c>
      <c r="B270">
        <v>0.67300000000000004</v>
      </c>
      <c r="D270">
        <v>2.67</v>
      </c>
      <c r="E270">
        <v>0.53900000000000003</v>
      </c>
    </row>
    <row r="271" spans="1:5" x14ac:dyDescent="0.35">
      <c r="A271">
        <v>2.68</v>
      </c>
      <c r="B271">
        <v>0.67500000000000004</v>
      </c>
      <c r="D271">
        <v>2.68</v>
      </c>
      <c r="E271">
        <v>0.54</v>
      </c>
    </row>
    <row r="272" spans="1:5" x14ac:dyDescent="0.35">
      <c r="A272">
        <v>2.69</v>
      </c>
      <c r="B272">
        <v>0.67700000000000005</v>
      </c>
      <c r="D272">
        <v>2.69</v>
      </c>
      <c r="E272">
        <v>0.54</v>
      </c>
    </row>
    <row r="273" spans="1:5" x14ac:dyDescent="0.35">
      <c r="A273">
        <v>2.7</v>
      </c>
      <c r="B273">
        <v>0.67800000000000005</v>
      </c>
      <c r="D273">
        <v>2.7</v>
      </c>
      <c r="E273">
        <v>0.54100000000000004</v>
      </c>
    </row>
    <row r="274" spans="1:5" x14ac:dyDescent="0.35">
      <c r="A274">
        <v>2.71</v>
      </c>
      <c r="B274">
        <v>0.68</v>
      </c>
      <c r="D274">
        <v>2.71</v>
      </c>
      <c r="E274">
        <v>0.54200000000000004</v>
      </c>
    </row>
    <row r="275" spans="1:5" x14ac:dyDescent="0.35">
      <c r="A275">
        <v>2.72</v>
      </c>
      <c r="B275">
        <v>0.68200000000000005</v>
      </c>
      <c r="D275">
        <v>2.72</v>
      </c>
      <c r="E275">
        <v>0.54300000000000004</v>
      </c>
    </row>
    <row r="276" spans="1:5" x14ac:dyDescent="0.35">
      <c r="A276">
        <v>2.73</v>
      </c>
      <c r="B276">
        <v>0.68400000000000005</v>
      </c>
      <c r="D276">
        <v>2.73</v>
      </c>
      <c r="E276">
        <v>0.54400000000000004</v>
      </c>
    </row>
    <row r="277" spans="1:5" x14ac:dyDescent="0.35">
      <c r="A277">
        <v>2.74</v>
      </c>
      <c r="B277">
        <v>0.68600000000000005</v>
      </c>
      <c r="D277">
        <v>2.74</v>
      </c>
      <c r="E277">
        <v>0.54400000000000004</v>
      </c>
    </row>
    <row r="278" spans="1:5" x14ac:dyDescent="0.35">
      <c r="A278">
        <v>2.75</v>
      </c>
      <c r="B278">
        <v>0.68799999999999994</v>
      </c>
      <c r="D278">
        <v>2.75</v>
      </c>
      <c r="E278">
        <v>0.54500000000000004</v>
      </c>
    </row>
    <row r="279" spans="1:5" x14ac:dyDescent="0.35">
      <c r="A279">
        <v>2.76</v>
      </c>
      <c r="B279">
        <v>0.69</v>
      </c>
      <c r="D279">
        <v>2.76</v>
      </c>
      <c r="E279">
        <v>0.54600000000000004</v>
      </c>
    </row>
    <row r="280" spans="1:5" x14ac:dyDescent="0.35">
      <c r="A280">
        <v>2.77</v>
      </c>
      <c r="B280">
        <v>0.69199999999999995</v>
      </c>
      <c r="D280">
        <v>2.77</v>
      </c>
      <c r="E280">
        <v>0.54700000000000004</v>
      </c>
    </row>
    <row r="281" spans="1:5" x14ac:dyDescent="0.35">
      <c r="A281">
        <v>2.78</v>
      </c>
      <c r="B281">
        <v>0.69399999999999995</v>
      </c>
      <c r="D281">
        <v>2.78</v>
      </c>
      <c r="E281">
        <v>0.54800000000000004</v>
      </c>
    </row>
    <row r="282" spans="1:5" x14ac:dyDescent="0.35">
      <c r="A282">
        <v>2.79</v>
      </c>
      <c r="B282">
        <v>0.69599999999999995</v>
      </c>
      <c r="D282">
        <v>2.79</v>
      </c>
      <c r="E282">
        <v>0.54900000000000004</v>
      </c>
    </row>
    <row r="283" spans="1:5" x14ac:dyDescent="0.35">
      <c r="A283">
        <v>2.8</v>
      </c>
      <c r="B283">
        <v>0.69699999999999995</v>
      </c>
      <c r="D283">
        <v>2.8</v>
      </c>
      <c r="E283">
        <v>0.55000000000000004</v>
      </c>
    </row>
    <row r="284" spans="1:5" x14ac:dyDescent="0.35">
      <c r="A284">
        <v>2.81</v>
      </c>
      <c r="B284">
        <v>0.69899999999999995</v>
      </c>
      <c r="D284">
        <v>2.81</v>
      </c>
      <c r="E284">
        <v>0.55100000000000005</v>
      </c>
    </row>
    <row r="285" spans="1:5" x14ac:dyDescent="0.35">
      <c r="A285">
        <v>2.82</v>
      </c>
      <c r="B285">
        <v>0.70099999999999996</v>
      </c>
      <c r="D285">
        <v>2.82</v>
      </c>
      <c r="E285">
        <v>0.55200000000000005</v>
      </c>
    </row>
    <row r="286" spans="1:5" x14ac:dyDescent="0.35">
      <c r="A286">
        <v>2.83</v>
      </c>
      <c r="B286">
        <v>0.70299999999999996</v>
      </c>
      <c r="D286">
        <v>2.83</v>
      </c>
      <c r="E286">
        <v>0.55200000000000005</v>
      </c>
    </row>
    <row r="287" spans="1:5" x14ac:dyDescent="0.35">
      <c r="A287">
        <v>2.84</v>
      </c>
      <c r="B287">
        <v>0.70499999999999996</v>
      </c>
      <c r="D287">
        <v>2.84</v>
      </c>
      <c r="E287">
        <v>0.55300000000000005</v>
      </c>
    </row>
    <row r="288" spans="1:5" x14ac:dyDescent="0.35">
      <c r="A288">
        <v>2.85</v>
      </c>
      <c r="B288">
        <v>0.70699999999999996</v>
      </c>
      <c r="D288">
        <v>2.85</v>
      </c>
      <c r="E288">
        <v>0.55400000000000005</v>
      </c>
    </row>
    <row r="289" spans="1:5" x14ac:dyDescent="0.35">
      <c r="A289">
        <v>2.86</v>
      </c>
      <c r="B289">
        <v>0.70899999999999996</v>
      </c>
      <c r="D289">
        <v>2.86</v>
      </c>
      <c r="E289">
        <v>0.55500000000000005</v>
      </c>
    </row>
    <row r="290" spans="1:5" x14ac:dyDescent="0.35">
      <c r="A290">
        <v>2.87</v>
      </c>
      <c r="B290">
        <v>0.71099999999999997</v>
      </c>
      <c r="D290">
        <v>2.87</v>
      </c>
      <c r="E290">
        <v>0.55600000000000005</v>
      </c>
    </row>
    <row r="291" spans="1:5" x14ac:dyDescent="0.35">
      <c r="A291">
        <v>2.88</v>
      </c>
      <c r="B291">
        <v>0.71299999999999997</v>
      </c>
      <c r="D291">
        <v>2.88</v>
      </c>
      <c r="E291">
        <v>0.55700000000000005</v>
      </c>
    </row>
    <row r="292" spans="1:5" x14ac:dyDescent="0.35">
      <c r="A292">
        <v>2.89</v>
      </c>
      <c r="B292">
        <v>0.71499999999999997</v>
      </c>
      <c r="D292">
        <v>2.89</v>
      </c>
      <c r="E292">
        <v>0.55800000000000005</v>
      </c>
    </row>
    <row r="293" spans="1:5" x14ac:dyDescent="0.35">
      <c r="A293">
        <v>2.9</v>
      </c>
      <c r="B293">
        <v>0.71599999999999997</v>
      </c>
      <c r="D293">
        <v>2.9</v>
      </c>
      <c r="E293">
        <v>0.55900000000000005</v>
      </c>
    </row>
    <row r="294" spans="1:5" x14ac:dyDescent="0.35">
      <c r="A294">
        <v>2.91</v>
      </c>
      <c r="B294">
        <v>0.71799999999999997</v>
      </c>
      <c r="D294">
        <v>2.91</v>
      </c>
      <c r="E294">
        <v>0.56000000000000005</v>
      </c>
    </row>
    <row r="295" spans="1:5" x14ac:dyDescent="0.35">
      <c r="A295">
        <v>2.92</v>
      </c>
      <c r="B295">
        <v>0.72</v>
      </c>
      <c r="D295">
        <v>2.92</v>
      </c>
      <c r="E295">
        <v>0.56100000000000005</v>
      </c>
    </row>
    <row r="296" spans="1:5" x14ac:dyDescent="0.35">
      <c r="A296">
        <v>2.93</v>
      </c>
      <c r="B296">
        <v>0.72199999999999998</v>
      </c>
      <c r="D296">
        <v>2.93</v>
      </c>
      <c r="E296">
        <v>0.56100000000000005</v>
      </c>
    </row>
    <row r="297" spans="1:5" x14ac:dyDescent="0.35">
      <c r="A297">
        <v>2.94</v>
      </c>
      <c r="B297">
        <v>0.72399999999999998</v>
      </c>
      <c r="D297">
        <v>2.94</v>
      </c>
      <c r="E297">
        <v>0.56200000000000006</v>
      </c>
    </row>
    <row r="298" spans="1:5" x14ac:dyDescent="0.35">
      <c r="A298">
        <v>2.95</v>
      </c>
      <c r="B298">
        <v>0.72599999999999998</v>
      </c>
      <c r="D298">
        <v>2.95</v>
      </c>
      <c r="E298">
        <v>0.56299999999999994</v>
      </c>
    </row>
    <row r="299" spans="1:5" x14ac:dyDescent="0.35">
      <c r="A299">
        <v>2.96</v>
      </c>
      <c r="B299">
        <v>0.72799999999999998</v>
      </c>
      <c r="D299">
        <v>2.96</v>
      </c>
      <c r="E299">
        <v>0.56399999999999995</v>
      </c>
    </row>
    <row r="300" spans="1:5" x14ac:dyDescent="0.35">
      <c r="A300">
        <v>2.97</v>
      </c>
      <c r="B300">
        <v>0.73</v>
      </c>
      <c r="D300">
        <v>2.97</v>
      </c>
      <c r="E300">
        <v>0.56499999999999995</v>
      </c>
    </row>
    <row r="301" spans="1:5" x14ac:dyDescent="0.35">
      <c r="A301">
        <v>2.98</v>
      </c>
      <c r="B301">
        <v>0.73199999999999998</v>
      </c>
      <c r="D301">
        <v>2.98</v>
      </c>
      <c r="E301">
        <v>0.56599999999999995</v>
      </c>
    </row>
    <row r="302" spans="1:5" x14ac:dyDescent="0.35">
      <c r="A302">
        <v>2.99</v>
      </c>
      <c r="B302">
        <v>0.73299999999999998</v>
      </c>
      <c r="D302">
        <v>2.99</v>
      </c>
      <c r="E302">
        <v>0.56699999999999995</v>
      </c>
    </row>
    <row r="303" spans="1:5" x14ac:dyDescent="0.35">
      <c r="A303">
        <v>3</v>
      </c>
      <c r="B303">
        <v>0.73499999999999999</v>
      </c>
      <c r="D303">
        <v>3</v>
      </c>
      <c r="E303">
        <v>0.56799999999999995</v>
      </c>
    </row>
    <row r="304" spans="1:5" x14ac:dyDescent="0.35">
      <c r="A304">
        <v>3.01</v>
      </c>
      <c r="B304">
        <v>0.73599999999999999</v>
      </c>
      <c r="D304">
        <v>3.01</v>
      </c>
      <c r="E304">
        <v>0.56899999999999995</v>
      </c>
    </row>
    <row r="305" spans="1:5" x14ac:dyDescent="0.35">
      <c r="A305">
        <v>3.02</v>
      </c>
      <c r="B305">
        <v>0.73699999999999999</v>
      </c>
      <c r="D305">
        <v>3.02</v>
      </c>
      <c r="E305">
        <v>0.57099999999999995</v>
      </c>
    </row>
    <row r="306" spans="1:5" x14ac:dyDescent="0.35">
      <c r="A306">
        <v>3.03</v>
      </c>
      <c r="B306">
        <v>0.73799999999999999</v>
      </c>
      <c r="D306">
        <v>3.03</v>
      </c>
      <c r="E306">
        <v>0.57199999999999995</v>
      </c>
    </row>
    <row r="307" spans="1:5" x14ac:dyDescent="0.35">
      <c r="A307">
        <v>3.04</v>
      </c>
      <c r="B307">
        <v>0.73899999999999999</v>
      </c>
      <c r="D307">
        <v>3.04</v>
      </c>
      <c r="E307">
        <v>0.57399999999999995</v>
      </c>
    </row>
    <row r="308" spans="1:5" x14ac:dyDescent="0.35">
      <c r="A308">
        <v>3.05</v>
      </c>
      <c r="B308">
        <v>0.74099999999999999</v>
      </c>
      <c r="D308">
        <v>3.05</v>
      </c>
      <c r="E308">
        <v>0.57599999999999996</v>
      </c>
    </row>
    <row r="309" spans="1:5" x14ac:dyDescent="0.35">
      <c r="A309">
        <v>3.06</v>
      </c>
      <c r="B309">
        <v>0.74199999999999999</v>
      </c>
      <c r="D309">
        <v>3.06</v>
      </c>
      <c r="E309">
        <v>0.57699999999999996</v>
      </c>
    </row>
    <row r="310" spans="1:5" x14ac:dyDescent="0.35">
      <c r="A310">
        <v>3.07</v>
      </c>
      <c r="B310">
        <v>0.74299999999999999</v>
      </c>
      <c r="D310">
        <v>3.07</v>
      </c>
      <c r="E310">
        <v>0.57899999999999996</v>
      </c>
    </row>
    <row r="311" spans="1:5" x14ac:dyDescent="0.35">
      <c r="A311">
        <v>3.08</v>
      </c>
      <c r="B311">
        <v>0.74399999999999999</v>
      </c>
      <c r="D311">
        <v>3.08</v>
      </c>
      <c r="E311">
        <v>0.57999999999999996</v>
      </c>
    </row>
    <row r="312" spans="1:5" x14ac:dyDescent="0.35">
      <c r="A312">
        <v>3.09</v>
      </c>
      <c r="B312">
        <v>0.745</v>
      </c>
      <c r="D312">
        <v>3.09</v>
      </c>
      <c r="E312">
        <v>0.58199999999999996</v>
      </c>
    </row>
    <row r="313" spans="1:5" x14ac:dyDescent="0.35">
      <c r="A313">
        <v>3.1</v>
      </c>
      <c r="B313">
        <v>0.746</v>
      </c>
      <c r="D313">
        <v>3.1</v>
      </c>
      <c r="E313">
        <v>0.58299999999999996</v>
      </c>
    </row>
    <row r="314" spans="1:5" x14ac:dyDescent="0.35">
      <c r="A314">
        <v>3.11</v>
      </c>
      <c r="B314">
        <v>0.747</v>
      </c>
      <c r="D314">
        <v>3.11</v>
      </c>
      <c r="E314">
        <v>0.58499999999999996</v>
      </c>
    </row>
    <row r="315" spans="1:5" x14ac:dyDescent="0.35">
      <c r="A315">
        <v>3.12</v>
      </c>
      <c r="B315">
        <v>0.748</v>
      </c>
      <c r="D315">
        <v>3.12</v>
      </c>
      <c r="E315">
        <v>0.58599999999999997</v>
      </c>
    </row>
    <row r="316" spans="1:5" x14ac:dyDescent="0.35">
      <c r="A316">
        <v>3.13</v>
      </c>
      <c r="B316">
        <v>0.749</v>
      </c>
      <c r="D316">
        <v>3.13</v>
      </c>
      <c r="E316">
        <v>0.58799999999999997</v>
      </c>
    </row>
    <row r="317" spans="1:5" x14ac:dyDescent="0.35">
      <c r="A317">
        <v>3.14</v>
      </c>
      <c r="B317">
        <v>0.75</v>
      </c>
      <c r="D317">
        <v>3.14</v>
      </c>
      <c r="E317">
        <v>0.58899999999999997</v>
      </c>
    </row>
    <row r="318" spans="1:5" x14ac:dyDescent="0.35">
      <c r="A318">
        <v>3.15</v>
      </c>
      <c r="B318">
        <v>0.751</v>
      </c>
      <c r="D318">
        <v>3.15</v>
      </c>
      <c r="E318">
        <v>0.59099999999999997</v>
      </c>
    </row>
    <row r="319" spans="1:5" x14ac:dyDescent="0.35">
      <c r="A319">
        <v>3.16</v>
      </c>
      <c r="B319">
        <v>0.752</v>
      </c>
      <c r="D319">
        <v>3.16</v>
      </c>
      <c r="E319">
        <v>0.59299999999999997</v>
      </c>
    </row>
    <row r="320" spans="1:5" x14ac:dyDescent="0.35">
      <c r="A320">
        <v>3.17</v>
      </c>
      <c r="B320">
        <v>0.753</v>
      </c>
      <c r="D320">
        <v>3.17</v>
      </c>
      <c r="E320">
        <v>0.59399999999999997</v>
      </c>
    </row>
    <row r="321" spans="1:5" x14ac:dyDescent="0.35">
      <c r="A321">
        <v>3.18</v>
      </c>
      <c r="B321">
        <v>0.754</v>
      </c>
      <c r="D321">
        <v>3.18</v>
      </c>
      <c r="E321">
        <v>0.59599999999999997</v>
      </c>
    </row>
    <row r="322" spans="1:5" x14ac:dyDescent="0.35">
      <c r="A322">
        <v>3.19</v>
      </c>
      <c r="B322">
        <v>0.755</v>
      </c>
      <c r="D322">
        <v>3.19</v>
      </c>
      <c r="E322">
        <v>0.59699999999999998</v>
      </c>
    </row>
    <row r="323" spans="1:5" x14ac:dyDescent="0.35">
      <c r="A323">
        <v>3.2</v>
      </c>
      <c r="B323">
        <v>0.75600000000000001</v>
      </c>
      <c r="D323">
        <v>3.2</v>
      </c>
      <c r="E323">
        <v>0.59899999999999998</v>
      </c>
    </row>
    <row r="324" spans="1:5" x14ac:dyDescent="0.35">
      <c r="A324">
        <v>3.21</v>
      </c>
      <c r="B324">
        <v>0.75700000000000001</v>
      </c>
      <c r="D324">
        <v>3.21</v>
      </c>
      <c r="E324">
        <v>0.6</v>
      </c>
    </row>
    <row r="325" spans="1:5" x14ac:dyDescent="0.35">
      <c r="A325">
        <v>3.22</v>
      </c>
      <c r="B325">
        <v>0.75800000000000001</v>
      </c>
      <c r="D325">
        <v>3.22</v>
      </c>
      <c r="E325">
        <v>0.60199999999999998</v>
      </c>
    </row>
    <row r="326" spans="1:5" x14ac:dyDescent="0.35">
      <c r="A326">
        <v>3.23</v>
      </c>
      <c r="B326">
        <v>0.75900000000000001</v>
      </c>
      <c r="D326">
        <v>3.23</v>
      </c>
      <c r="E326">
        <v>0.60299999999999998</v>
      </c>
    </row>
    <row r="327" spans="1:5" x14ac:dyDescent="0.35">
      <c r="A327">
        <v>3.24</v>
      </c>
      <c r="B327">
        <v>0.76</v>
      </c>
      <c r="D327">
        <v>3.24</v>
      </c>
      <c r="E327">
        <v>0.60499999999999998</v>
      </c>
    </row>
    <row r="328" spans="1:5" x14ac:dyDescent="0.35">
      <c r="A328">
        <v>3.25</v>
      </c>
      <c r="B328">
        <v>0.76100000000000001</v>
      </c>
      <c r="D328">
        <v>3.25</v>
      </c>
      <c r="E328">
        <v>0.60699999999999998</v>
      </c>
    </row>
    <row r="329" spans="1:5" x14ac:dyDescent="0.35">
      <c r="A329">
        <v>3.26</v>
      </c>
      <c r="B329">
        <v>0.76200000000000001</v>
      </c>
      <c r="D329">
        <v>3.26</v>
      </c>
      <c r="E329">
        <v>0.60799999999999998</v>
      </c>
    </row>
    <row r="330" spans="1:5" x14ac:dyDescent="0.35">
      <c r="A330">
        <v>3.27</v>
      </c>
      <c r="B330">
        <v>0.76300000000000001</v>
      </c>
      <c r="D330">
        <v>3.27</v>
      </c>
      <c r="E330">
        <v>0.61</v>
      </c>
    </row>
    <row r="331" spans="1:5" x14ac:dyDescent="0.35">
      <c r="A331">
        <v>3.28</v>
      </c>
      <c r="B331">
        <v>0.76400000000000001</v>
      </c>
      <c r="D331">
        <v>3.28</v>
      </c>
      <c r="E331">
        <v>0.61099999999999999</v>
      </c>
    </row>
    <row r="332" spans="1:5" x14ac:dyDescent="0.35">
      <c r="A332">
        <v>3.29</v>
      </c>
      <c r="B332">
        <v>0.76500000000000001</v>
      </c>
      <c r="D332">
        <v>3.29</v>
      </c>
      <c r="E332">
        <v>0.61299999999999999</v>
      </c>
    </row>
    <row r="333" spans="1:5" x14ac:dyDescent="0.35">
      <c r="A333">
        <v>3.3</v>
      </c>
      <c r="B333">
        <v>0.76600000000000001</v>
      </c>
      <c r="D333">
        <v>3.3</v>
      </c>
      <c r="E333">
        <v>0.61399999999999999</v>
      </c>
    </row>
    <row r="334" spans="1:5" x14ac:dyDescent="0.35">
      <c r="A334">
        <v>3.31</v>
      </c>
      <c r="B334">
        <v>0.76700000000000002</v>
      </c>
      <c r="D334">
        <v>3.31</v>
      </c>
      <c r="E334">
        <v>0.61599999999999999</v>
      </c>
    </row>
    <row r="335" spans="1:5" x14ac:dyDescent="0.35">
      <c r="A335">
        <v>3.32</v>
      </c>
      <c r="B335">
        <v>0.76800000000000002</v>
      </c>
      <c r="D335">
        <v>3.32</v>
      </c>
      <c r="E335">
        <v>0.61699999999999999</v>
      </c>
    </row>
    <row r="336" spans="1:5" x14ac:dyDescent="0.35">
      <c r="A336">
        <v>3.33</v>
      </c>
      <c r="B336">
        <v>0.76900000000000002</v>
      </c>
      <c r="D336">
        <v>3.33</v>
      </c>
      <c r="E336">
        <v>0.61899999999999999</v>
      </c>
    </row>
    <row r="337" spans="1:5" x14ac:dyDescent="0.35">
      <c r="A337">
        <v>3.34</v>
      </c>
      <c r="B337">
        <v>0.77</v>
      </c>
      <c r="D337">
        <v>3.34</v>
      </c>
      <c r="E337">
        <v>0.62</v>
      </c>
    </row>
    <row r="338" spans="1:5" x14ac:dyDescent="0.35">
      <c r="A338">
        <v>3.35</v>
      </c>
      <c r="B338">
        <v>0.77100000000000002</v>
      </c>
      <c r="D338">
        <v>3.35</v>
      </c>
      <c r="E338">
        <v>0.622</v>
      </c>
    </row>
    <row r="339" spans="1:5" x14ac:dyDescent="0.35">
      <c r="A339">
        <v>3.36</v>
      </c>
      <c r="B339">
        <v>0.77200000000000002</v>
      </c>
      <c r="D339">
        <v>3.36</v>
      </c>
      <c r="E339">
        <v>0.623</v>
      </c>
    </row>
    <row r="340" spans="1:5" x14ac:dyDescent="0.35">
      <c r="A340">
        <v>3.37</v>
      </c>
      <c r="B340">
        <v>0.77300000000000002</v>
      </c>
      <c r="D340">
        <v>3.37</v>
      </c>
      <c r="E340">
        <v>0.625</v>
      </c>
    </row>
    <row r="341" spans="1:5" x14ac:dyDescent="0.35">
      <c r="A341">
        <v>3.38</v>
      </c>
      <c r="B341">
        <v>0.77400000000000002</v>
      </c>
      <c r="D341">
        <v>3.38</v>
      </c>
      <c r="E341">
        <v>0.626</v>
      </c>
    </row>
    <row r="342" spans="1:5" x14ac:dyDescent="0.35">
      <c r="A342">
        <v>3.39</v>
      </c>
      <c r="B342">
        <v>0.77500000000000002</v>
      </c>
      <c r="D342">
        <v>3.39</v>
      </c>
      <c r="E342">
        <v>0.628</v>
      </c>
    </row>
    <row r="343" spans="1:5" x14ac:dyDescent="0.35">
      <c r="A343">
        <v>3.4</v>
      </c>
      <c r="B343">
        <v>0.77600000000000002</v>
      </c>
      <c r="D343">
        <v>3.4</v>
      </c>
      <c r="E343">
        <v>0.629</v>
      </c>
    </row>
    <row r="344" spans="1:5" x14ac:dyDescent="0.35">
      <c r="A344">
        <v>3.41</v>
      </c>
      <c r="B344">
        <v>0.77700000000000002</v>
      </c>
      <c r="D344">
        <v>3.41</v>
      </c>
      <c r="E344">
        <v>0.63100000000000001</v>
      </c>
    </row>
    <row r="345" spans="1:5" x14ac:dyDescent="0.35">
      <c r="A345">
        <v>3.42</v>
      </c>
      <c r="B345">
        <v>0.77800000000000002</v>
      </c>
      <c r="D345">
        <v>3.42</v>
      </c>
      <c r="E345">
        <v>0.63200000000000001</v>
      </c>
    </row>
    <row r="346" spans="1:5" x14ac:dyDescent="0.35">
      <c r="A346">
        <v>3.43</v>
      </c>
      <c r="B346">
        <v>0.77900000000000003</v>
      </c>
      <c r="D346">
        <v>3.43</v>
      </c>
      <c r="E346">
        <v>0.63400000000000001</v>
      </c>
    </row>
    <row r="347" spans="1:5" x14ac:dyDescent="0.35">
      <c r="A347">
        <v>3.44</v>
      </c>
      <c r="B347">
        <v>0.78100000000000003</v>
      </c>
      <c r="D347">
        <v>3.44</v>
      </c>
      <c r="E347">
        <v>0.63500000000000001</v>
      </c>
    </row>
    <row r="348" spans="1:5" x14ac:dyDescent="0.35">
      <c r="A348">
        <v>3.45</v>
      </c>
      <c r="B348">
        <v>0.78200000000000003</v>
      </c>
      <c r="D348">
        <v>3.45</v>
      </c>
      <c r="E348">
        <v>0.63700000000000001</v>
      </c>
    </row>
    <row r="349" spans="1:5" x14ac:dyDescent="0.35">
      <c r="A349">
        <v>3.46</v>
      </c>
      <c r="B349">
        <v>0.78300000000000003</v>
      </c>
      <c r="D349">
        <v>3.46</v>
      </c>
      <c r="E349">
        <v>0.63800000000000001</v>
      </c>
    </row>
    <row r="350" spans="1:5" x14ac:dyDescent="0.35">
      <c r="A350">
        <v>3.47</v>
      </c>
      <c r="B350">
        <v>0.78400000000000003</v>
      </c>
      <c r="D350">
        <v>3.47</v>
      </c>
      <c r="E350">
        <v>0.64</v>
      </c>
    </row>
    <row r="351" spans="1:5" x14ac:dyDescent="0.35">
      <c r="A351">
        <v>3.48</v>
      </c>
      <c r="B351">
        <v>0.78500000000000003</v>
      </c>
      <c r="D351">
        <v>3.48</v>
      </c>
      <c r="E351">
        <v>0.64100000000000001</v>
      </c>
    </row>
    <row r="352" spans="1:5" x14ac:dyDescent="0.35">
      <c r="A352">
        <v>3.49</v>
      </c>
      <c r="B352">
        <v>0.78600000000000003</v>
      </c>
      <c r="D352">
        <v>3.49</v>
      </c>
      <c r="E352">
        <v>0.64300000000000002</v>
      </c>
    </row>
    <row r="353" spans="1:5" x14ac:dyDescent="0.35">
      <c r="A353">
        <v>3.5</v>
      </c>
      <c r="B353">
        <v>0.78700000000000003</v>
      </c>
      <c r="D353">
        <v>3.5</v>
      </c>
      <c r="E353">
        <v>0.64400000000000002</v>
      </c>
    </row>
    <row r="354" spans="1:5" x14ac:dyDescent="0.35">
      <c r="A354">
        <v>3.51</v>
      </c>
      <c r="B354">
        <v>0.78800000000000003</v>
      </c>
      <c r="D354">
        <v>3.51</v>
      </c>
      <c r="E354">
        <v>0.64600000000000002</v>
      </c>
    </row>
    <row r="355" spans="1:5" x14ac:dyDescent="0.35">
      <c r="A355">
        <v>3.52</v>
      </c>
      <c r="B355">
        <v>0.78900000000000003</v>
      </c>
      <c r="D355">
        <v>3.52</v>
      </c>
      <c r="E355">
        <v>0.64700000000000002</v>
      </c>
    </row>
    <row r="356" spans="1:5" x14ac:dyDescent="0.35">
      <c r="A356">
        <v>3.53</v>
      </c>
      <c r="B356">
        <v>0.79</v>
      </c>
      <c r="D356">
        <v>3.53</v>
      </c>
      <c r="E356">
        <v>0.64900000000000002</v>
      </c>
    </row>
    <row r="357" spans="1:5" x14ac:dyDescent="0.35">
      <c r="A357">
        <v>3.54</v>
      </c>
      <c r="B357">
        <v>0.79100000000000004</v>
      </c>
      <c r="D357">
        <v>3.54</v>
      </c>
      <c r="E357">
        <v>0.65</v>
      </c>
    </row>
    <row r="358" spans="1:5" x14ac:dyDescent="0.35">
      <c r="A358">
        <v>3.55</v>
      </c>
      <c r="B358">
        <v>0.79200000000000004</v>
      </c>
      <c r="D358">
        <v>3.55</v>
      </c>
      <c r="E358">
        <v>0.65200000000000002</v>
      </c>
    </row>
    <row r="359" spans="1:5" x14ac:dyDescent="0.35">
      <c r="A359">
        <v>3.56</v>
      </c>
      <c r="B359">
        <v>0.79300000000000004</v>
      </c>
      <c r="D359">
        <v>3.56</v>
      </c>
      <c r="E359">
        <v>0.65300000000000002</v>
      </c>
    </row>
    <row r="360" spans="1:5" x14ac:dyDescent="0.35">
      <c r="A360">
        <v>3.57</v>
      </c>
      <c r="B360">
        <v>0.79400000000000004</v>
      </c>
      <c r="D360">
        <v>3.57</v>
      </c>
      <c r="E360">
        <v>0.65500000000000003</v>
      </c>
    </row>
    <row r="361" spans="1:5" x14ac:dyDescent="0.35">
      <c r="A361">
        <v>3.58</v>
      </c>
      <c r="B361">
        <v>0.79500000000000004</v>
      </c>
      <c r="D361">
        <v>3.58</v>
      </c>
      <c r="E361">
        <v>0.65600000000000003</v>
      </c>
    </row>
    <row r="362" spans="1:5" x14ac:dyDescent="0.35">
      <c r="A362">
        <v>3.59</v>
      </c>
      <c r="B362">
        <v>0.79600000000000004</v>
      </c>
      <c r="D362">
        <v>3.59</v>
      </c>
      <c r="E362">
        <v>0.65800000000000003</v>
      </c>
    </row>
    <row r="363" spans="1:5" x14ac:dyDescent="0.35">
      <c r="A363">
        <v>3.6</v>
      </c>
      <c r="B363">
        <v>0.79700000000000004</v>
      </c>
      <c r="D363">
        <v>3.6</v>
      </c>
      <c r="E363">
        <v>0.66</v>
      </c>
    </row>
    <row r="364" spans="1:5" x14ac:dyDescent="0.35">
      <c r="A364">
        <v>3.61</v>
      </c>
      <c r="B364">
        <v>0.79800000000000004</v>
      </c>
      <c r="D364">
        <v>3.61</v>
      </c>
      <c r="E364">
        <v>0.66100000000000003</v>
      </c>
    </row>
    <row r="365" spans="1:5" x14ac:dyDescent="0.35">
      <c r="A365">
        <v>3.62</v>
      </c>
      <c r="B365">
        <v>0.79900000000000004</v>
      </c>
      <c r="D365">
        <v>3.62</v>
      </c>
      <c r="E365">
        <v>0.66300000000000003</v>
      </c>
    </row>
    <row r="366" spans="1:5" x14ac:dyDescent="0.35">
      <c r="A366">
        <v>3.63</v>
      </c>
      <c r="B366">
        <v>0.8</v>
      </c>
      <c r="D366">
        <v>3.63</v>
      </c>
      <c r="E366">
        <v>0.66400000000000003</v>
      </c>
    </row>
    <row r="367" spans="1:5" x14ac:dyDescent="0.35">
      <c r="A367">
        <v>3.64</v>
      </c>
      <c r="B367">
        <v>0.80100000000000005</v>
      </c>
      <c r="D367">
        <v>3.64</v>
      </c>
      <c r="E367">
        <v>0.66600000000000004</v>
      </c>
    </row>
    <row r="368" spans="1:5" x14ac:dyDescent="0.35">
      <c r="A368">
        <v>3.65</v>
      </c>
      <c r="B368">
        <v>0.80200000000000005</v>
      </c>
      <c r="D368">
        <v>3.65</v>
      </c>
      <c r="E368">
        <v>0.66700000000000004</v>
      </c>
    </row>
    <row r="369" spans="1:5" x14ac:dyDescent="0.35">
      <c r="A369">
        <v>3.66</v>
      </c>
      <c r="B369">
        <v>0.80300000000000005</v>
      </c>
      <c r="D369">
        <v>3.66</v>
      </c>
      <c r="E369">
        <v>0.66900000000000004</v>
      </c>
    </row>
    <row r="370" spans="1:5" x14ac:dyDescent="0.35">
      <c r="A370">
        <v>3.67</v>
      </c>
      <c r="B370">
        <v>0.80400000000000005</v>
      </c>
      <c r="D370">
        <v>3.67</v>
      </c>
      <c r="E370">
        <v>0.67</v>
      </c>
    </row>
    <row r="371" spans="1:5" x14ac:dyDescent="0.35">
      <c r="A371">
        <v>3.68</v>
      </c>
      <c r="B371">
        <v>0.80500000000000005</v>
      </c>
      <c r="D371">
        <v>3.68</v>
      </c>
      <c r="E371">
        <v>0.67200000000000004</v>
      </c>
    </row>
    <row r="372" spans="1:5" x14ac:dyDescent="0.35">
      <c r="A372">
        <v>3.69</v>
      </c>
      <c r="B372">
        <v>0.80600000000000005</v>
      </c>
      <c r="D372">
        <v>3.69</v>
      </c>
      <c r="E372">
        <v>0.67300000000000004</v>
      </c>
    </row>
    <row r="373" spans="1:5" x14ac:dyDescent="0.35">
      <c r="A373">
        <v>3.7</v>
      </c>
      <c r="B373">
        <v>0.80700000000000005</v>
      </c>
      <c r="D373">
        <v>3.7</v>
      </c>
      <c r="E373">
        <v>0.67500000000000004</v>
      </c>
    </row>
    <row r="374" spans="1:5" x14ac:dyDescent="0.35">
      <c r="A374">
        <v>3.71</v>
      </c>
      <c r="B374">
        <v>0.80800000000000005</v>
      </c>
      <c r="D374">
        <v>3.71</v>
      </c>
      <c r="E374">
        <v>0.67700000000000005</v>
      </c>
    </row>
    <row r="375" spans="1:5" x14ac:dyDescent="0.35">
      <c r="A375">
        <v>3.72</v>
      </c>
      <c r="B375">
        <v>0.80900000000000005</v>
      </c>
      <c r="D375">
        <v>3.72</v>
      </c>
      <c r="E375">
        <v>0.67800000000000005</v>
      </c>
    </row>
    <row r="376" spans="1:5" x14ac:dyDescent="0.35">
      <c r="A376">
        <v>3.73</v>
      </c>
      <c r="B376">
        <v>0.81</v>
      </c>
      <c r="D376">
        <v>3.73</v>
      </c>
      <c r="E376">
        <v>0.68</v>
      </c>
    </row>
    <row r="377" spans="1:5" x14ac:dyDescent="0.35">
      <c r="A377">
        <v>3.74</v>
      </c>
      <c r="B377">
        <v>0.81100000000000005</v>
      </c>
      <c r="D377">
        <v>3.74</v>
      </c>
      <c r="E377">
        <v>0.68100000000000005</v>
      </c>
    </row>
    <row r="378" spans="1:5" x14ac:dyDescent="0.35">
      <c r="A378">
        <v>3.75</v>
      </c>
      <c r="B378">
        <v>0.81200000000000006</v>
      </c>
      <c r="D378">
        <v>3.75</v>
      </c>
      <c r="E378">
        <v>0.68300000000000005</v>
      </c>
    </row>
    <row r="379" spans="1:5" x14ac:dyDescent="0.35">
      <c r="A379">
        <v>3.76</v>
      </c>
      <c r="B379">
        <v>0.81299999999999994</v>
      </c>
      <c r="D379">
        <v>3.76</v>
      </c>
      <c r="E379">
        <v>0.68400000000000005</v>
      </c>
    </row>
    <row r="380" spans="1:5" x14ac:dyDescent="0.35">
      <c r="A380">
        <v>3.77</v>
      </c>
      <c r="B380">
        <v>0.81399999999999995</v>
      </c>
      <c r="D380">
        <v>3.77</v>
      </c>
      <c r="E380">
        <v>0.68600000000000005</v>
      </c>
    </row>
    <row r="381" spans="1:5" x14ac:dyDescent="0.35">
      <c r="A381">
        <v>3.78</v>
      </c>
      <c r="B381">
        <v>0.81499999999999995</v>
      </c>
      <c r="D381">
        <v>3.78</v>
      </c>
      <c r="E381">
        <v>0.68700000000000006</v>
      </c>
    </row>
    <row r="382" spans="1:5" x14ac:dyDescent="0.35">
      <c r="A382">
        <v>3.79</v>
      </c>
      <c r="B382">
        <v>0.81599999999999995</v>
      </c>
      <c r="D382">
        <v>3.79</v>
      </c>
      <c r="E382">
        <v>0.68899999999999995</v>
      </c>
    </row>
    <row r="383" spans="1:5" x14ac:dyDescent="0.35">
      <c r="A383">
        <v>3.8</v>
      </c>
      <c r="B383">
        <v>0.81699999999999995</v>
      </c>
      <c r="D383">
        <v>3.8</v>
      </c>
      <c r="E383">
        <v>0.69</v>
      </c>
    </row>
    <row r="384" spans="1:5" x14ac:dyDescent="0.35">
      <c r="A384">
        <v>3.81</v>
      </c>
      <c r="B384">
        <v>0.81799999999999995</v>
      </c>
      <c r="D384">
        <v>3.81</v>
      </c>
      <c r="E384">
        <v>0.69199999999999995</v>
      </c>
    </row>
    <row r="385" spans="1:5" x14ac:dyDescent="0.35">
      <c r="A385">
        <v>3.82</v>
      </c>
      <c r="B385">
        <v>0.81899999999999995</v>
      </c>
      <c r="D385">
        <v>3.82</v>
      </c>
      <c r="E385">
        <v>0.69299999999999995</v>
      </c>
    </row>
    <row r="386" spans="1:5" x14ac:dyDescent="0.35">
      <c r="A386">
        <v>3.83</v>
      </c>
      <c r="B386">
        <v>0.82099999999999995</v>
      </c>
      <c r="D386">
        <v>3.83</v>
      </c>
      <c r="E386">
        <v>0.69499999999999995</v>
      </c>
    </row>
    <row r="387" spans="1:5" x14ac:dyDescent="0.35">
      <c r="A387">
        <v>3.84</v>
      </c>
      <c r="B387">
        <v>0.82199999999999995</v>
      </c>
      <c r="D387">
        <v>3.84</v>
      </c>
      <c r="E387">
        <v>0.69599999999999995</v>
      </c>
    </row>
    <row r="388" spans="1:5" x14ac:dyDescent="0.35">
      <c r="A388">
        <v>3.85</v>
      </c>
      <c r="B388">
        <v>0.82299999999999995</v>
      </c>
      <c r="D388">
        <v>3.85</v>
      </c>
      <c r="E388">
        <v>0.69799999999999995</v>
      </c>
    </row>
    <row r="389" spans="1:5" x14ac:dyDescent="0.35">
      <c r="A389">
        <v>3.86</v>
      </c>
      <c r="B389">
        <v>0.82399999999999995</v>
      </c>
      <c r="D389">
        <v>3.86</v>
      </c>
      <c r="E389">
        <v>0.69899999999999995</v>
      </c>
    </row>
    <row r="390" spans="1:5" x14ac:dyDescent="0.35">
      <c r="A390">
        <v>3.87</v>
      </c>
      <c r="B390">
        <v>0.82499999999999996</v>
      </c>
      <c r="D390">
        <v>3.87</v>
      </c>
      <c r="E390">
        <v>0.70099999999999996</v>
      </c>
    </row>
    <row r="391" spans="1:5" x14ac:dyDescent="0.35">
      <c r="A391">
        <v>3.88</v>
      </c>
      <c r="B391">
        <v>0.82599999999999996</v>
      </c>
      <c r="D391">
        <v>3.88</v>
      </c>
      <c r="E391">
        <v>0.70199999999999996</v>
      </c>
    </row>
    <row r="392" spans="1:5" x14ac:dyDescent="0.35">
      <c r="A392">
        <v>3.89</v>
      </c>
      <c r="B392">
        <v>0.82699999999999996</v>
      </c>
      <c r="D392">
        <v>3.89</v>
      </c>
      <c r="E392">
        <v>0.70399999999999996</v>
      </c>
    </row>
    <row r="393" spans="1:5" x14ac:dyDescent="0.35">
      <c r="A393">
        <v>3.9</v>
      </c>
      <c r="B393">
        <v>0.82799999999999996</v>
      </c>
      <c r="D393">
        <v>3.9</v>
      </c>
      <c r="E393">
        <v>0.70499999999999996</v>
      </c>
    </row>
    <row r="394" spans="1:5" x14ac:dyDescent="0.35">
      <c r="A394">
        <v>3.91</v>
      </c>
      <c r="B394">
        <v>0.82899999999999996</v>
      </c>
      <c r="D394">
        <v>3.91</v>
      </c>
      <c r="E394">
        <v>0.70699999999999996</v>
      </c>
    </row>
    <row r="395" spans="1:5" x14ac:dyDescent="0.35">
      <c r="A395">
        <v>3.92</v>
      </c>
      <c r="B395">
        <v>0.83</v>
      </c>
      <c r="D395">
        <v>3.92</v>
      </c>
      <c r="E395">
        <v>0.70799999999999996</v>
      </c>
    </row>
    <row r="396" spans="1:5" x14ac:dyDescent="0.35">
      <c r="A396">
        <v>3.93</v>
      </c>
      <c r="B396">
        <v>0.83099999999999996</v>
      </c>
      <c r="D396">
        <v>3.93</v>
      </c>
      <c r="E396">
        <v>0.71</v>
      </c>
    </row>
    <row r="397" spans="1:5" x14ac:dyDescent="0.35">
      <c r="A397">
        <v>3.94</v>
      </c>
      <c r="B397">
        <v>0.83199999999999996</v>
      </c>
      <c r="D397">
        <v>3.94</v>
      </c>
      <c r="E397">
        <v>0.71099999999999997</v>
      </c>
    </row>
    <row r="398" spans="1:5" x14ac:dyDescent="0.35">
      <c r="A398">
        <v>3.95</v>
      </c>
      <c r="B398">
        <v>0.83299999999999996</v>
      </c>
      <c r="D398">
        <v>3.95</v>
      </c>
      <c r="E398">
        <v>0.71299999999999997</v>
      </c>
    </row>
    <row r="399" spans="1:5" x14ac:dyDescent="0.35">
      <c r="A399">
        <v>3.96</v>
      </c>
      <c r="B399">
        <v>0.83399999999999996</v>
      </c>
      <c r="D399">
        <v>3.96</v>
      </c>
      <c r="E399">
        <v>0.71399999999999997</v>
      </c>
    </row>
    <row r="400" spans="1:5" x14ac:dyDescent="0.35">
      <c r="A400">
        <v>3.97</v>
      </c>
      <c r="B400">
        <v>0.83499999999999996</v>
      </c>
      <c r="D400">
        <v>3.97</v>
      </c>
      <c r="E400">
        <v>0.71599999999999997</v>
      </c>
    </row>
    <row r="401" spans="1:5" x14ac:dyDescent="0.35">
      <c r="A401">
        <v>3.98</v>
      </c>
      <c r="B401">
        <v>0.83599999999999997</v>
      </c>
      <c r="D401">
        <v>3.98</v>
      </c>
      <c r="E401">
        <v>0.71699999999999997</v>
      </c>
    </row>
    <row r="402" spans="1:5" x14ac:dyDescent="0.35">
      <c r="A402">
        <v>3.99</v>
      </c>
      <c r="B402">
        <v>0.83699999999999997</v>
      </c>
      <c r="D402">
        <v>3.99</v>
      </c>
      <c r="E402">
        <v>0.71899999999999997</v>
      </c>
    </row>
    <row r="403" spans="1:5" x14ac:dyDescent="0.35">
      <c r="A403">
        <v>4</v>
      </c>
      <c r="B403">
        <v>0.83799999999999997</v>
      </c>
      <c r="D403">
        <v>4</v>
      </c>
      <c r="E403">
        <v>0.72</v>
      </c>
    </row>
    <row r="404" spans="1:5" x14ac:dyDescent="0.35">
      <c r="A404">
        <v>4.01</v>
      </c>
      <c r="B404">
        <v>0.84</v>
      </c>
      <c r="D404">
        <v>4.01</v>
      </c>
      <c r="E404">
        <v>0.72199999999999998</v>
      </c>
    </row>
    <row r="405" spans="1:5" x14ac:dyDescent="0.35">
      <c r="A405">
        <v>4.0199999999999996</v>
      </c>
      <c r="B405">
        <v>0.84099999999999997</v>
      </c>
      <c r="D405">
        <v>4.0199999999999996</v>
      </c>
      <c r="E405">
        <v>0.72299999999999998</v>
      </c>
    </row>
    <row r="406" spans="1:5" x14ac:dyDescent="0.35">
      <c r="A406">
        <v>4.03</v>
      </c>
      <c r="B406">
        <v>0.84299999999999997</v>
      </c>
      <c r="D406">
        <v>4.03</v>
      </c>
      <c r="E406">
        <v>0.72499999999999998</v>
      </c>
    </row>
    <row r="407" spans="1:5" x14ac:dyDescent="0.35">
      <c r="A407">
        <v>4.04</v>
      </c>
      <c r="B407">
        <v>0.84499999999999997</v>
      </c>
      <c r="D407">
        <v>4.04</v>
      </c>
      <c r="E407">
        <v>0.72599999999999998</v>
      </c>
    </row>
    <row r="408" spans="1:5" x14ac:dyDescent="0.35">
      <c r="A408">
        <v>4.05</v>
      </c>
      <c r="B408">
        <v>0.84599999999999997</v>
      </c>
      <c r="D408">
        <v>4.05</v>
      </c>
      <c r="E408">
        <v>0.72799999999999998</v>
      </c>
    </row>
    <row r="409" spans="1:5" x14ac:dyDescent="0.35">
      <c r="A409">
        <v>4.0599999999999996</v>
      </c>
      <c r="B409">
        <v>0.84799999999999998</v>
      </c>
      <c r="D409">
        <v>4.0599999999999996</v>
      </c>
      <c r="E409">
        <v>0.73</v>
      </c>
    </row>
    <row r="410" spans="1:5" x14ac:dyDescent="0.35">
      <c r="A410">
        <v>4.07</v>
      </c>
      <c r="B410">
        <v>0.84899999999999998</v>
      </c>
      <c r="D410">
        <v>4.07</v>
      </c>
      <c r="E410">
        <v>0.73099999999999998</v>
      </c>
    </row>
    <row r="411" spans="1:5" x14ac:dyDescent="0.35">
      <c r="A411">
        <v>4.08</v>
      </c>
      <c r="B411">
        <v>0.85099999999999998</v>
      </c>
      <c r="D411">
        <v>4.08</v>
      </c>
      <c r="E411">
        <v>0.73299999999999998</v>
      </c>
    </row>
    <row r="412" spans="1:5" x14ac:dyDescent="0.35">
      <c r="A412">
        <v>4.09</v>
      </c>
      <c r="B412">
        <v>0.85299999999999998</v>
      </c>
      <c r="D412">
        <v>4.09</v>
      </c>
      <c r="E412">
        <v>0.73399999999999999</v>
      </c>
    </row>
    <row r="413" spans="1:5" x14ac:dyDescent="0.35">
      <c r="A413">
        <v>4.0999999999999996</v>
      </c>
      <c r="B413">
        <v>0.85399999999999998</v>
      </c>
      <c r="D413">
        <v>4.0999999999999996</v>
      </c>
      <c r="E413">
        <v>0.73599999999999999</v>
      </c>
    </row>
    <row r="414" spans="1:5" x14ac:dyDescent="0.35">
      <c r="A414">
        <v>4.1100000000000003</v>
      </c>
      <c r="B414">
        <v>0.85599999999999998</v>
      </c>
      <c r="D414">
        <v>4.1100000000000003</v>
      </c>
      <c r="E414">
        <v>0.73699999999999999</v>
      </c>
    </row>
    <row r="415" spans="1:5" x14ac:dyDescent="0.35">
      <c r="A415">
        <v>4.12</v>
      </c>
      <c r="B415">
        <v>0.85799999999999998</v>
      </c>
      <c r="D415">
        <v>4.12</v>
      </c>
      <c r="E415">
        <v>0.73899999999999999</v>
      </c>
    </row>
    <row r="416" spans="1:5" x14ac:dyDescent="0.35">
      <c r="A416">
        <v>4.13</v>
      </c>
      <c r="B416">
        <v>0.85899999999999999</v>
      </c>
      <c r="D416">
        <v>4.13</v>
      </c>
      <c r="E416">
        <v>0.74</v>
      </c>
    </row>
    <row r="417" spans="1:5" x14ac:dyDescent="0.35">
      <c r="A417">
        <v>4.1399999999999997</v>
      </c>
      <c r="B417">
        <v>0.86099999999999999</v>
      </c>
      <c r="D417">
        <v>4.1399999999999997</v>
      </c>
      <c r="E417">
        <v>0.74199999999999999</v>
      </c>
    </row>
    <row r="418" spans="1:5" x14ac:dyDescent="0.35">
      <c r="A418">
        <v>4.1500000000000004</v>
      </c>
      <c r="B418">
        <v>0.86299999999999999</v>
      </c>
      <c r="D418">
        <v>4.1500000000000004</v>
      </c>
      <c r="E418">
        <v>0.74399999999999999</v>
      </c>
    </row>
    <row r="419" spans="1:5" x14ac:dyDescent="0.35">
      <c r="A419">
        <v>4.16</v>
      </c>
      <c r="B419">
        <v>0.86399999999999999</v>
      </c>
      <c r="D419">
        <v>4.16</v>
      </c>
      <c r="E419">
        <v>0.745</v>
      </c>
    </row>
    <row r="420" spans="1:5" x14ac:dyDescent="0.35">
      <c r="A420">
        <v>4.17</v>
      </c>
      <c r="B420">
        <v>0.86599999999999999</v>
      </c>
      <c r="D420">
        <v>4.17</v>
      </c>
      <c r="E420">
        <v>0.747</v>
      </c>
    </row>
    <row r="421" spans="1:5" x14ac:dyDescent="0.35">
      <c r="A421">
        <v>4.18</v>
      </c>
      <c r="B421">
        <v>0.86699999999999999</v>
      </c>
      <c r="D421">
        <v>4.18</v>
      </c>
      <c r="E421">
        <v>0.748</v>
      </c>
    </row>
    <row r="422" spans="1:5" x14ac:dyDescent="0.35">
      <c r="A422">
        <v>4.1900000000000004</v>
      </c>
      <c r="B422">
        <v>0.86899999999999999</v>
      </c>
      <c r="D422">
        <v>4.1900000000000004</v>
      </c>
      <c r="E422">
        <v>0.75</v>
      </c>
    </row>
    <row r="423" spans="1:5" x14ac:dyDescent="0.35">
      <c r="A423">
        <v>4.2</v>
      </c>
      <c r="B423">
        <v>0.871</v>
      </c>
      <c r="D423">
        <v>4.2</v>
      </c>
      <c r="E423">
        <v>0.751</v>
      </c>
    </row>
    <row r="424" spans="1:5" x14ac:dyDescent="0.35">
      <c r="A424">
        <v>4.21</v>
      </c>
      <c r="B424">
        <v>0.872</v>
      </c>
      <c r="D424">
        <v>4.21</v>
      </c>
      <c r="E424">
        <v>0.753</v>
      </c>
    </row>
    <row r="425" spans="1:5" x14ac:dyDescent="0.35">
      <c r="A425">
        <v>4.22</v>
      </c>
      <c r="B425">
        <v>0.874</v>
      </c>
      <c r="D425">
        <v>4.22</v>
      </c>
      <c r="E425">
        <v>0.754</v>
      </c>
    </row>
    <row r="426" spans="1:5" x14ac:dyDescent="0.35">
      <c r="A426">
        <v>4.2300000000000004</v>
      </c>
      <c r="B426">
        <v>0.876</v>
      </c>
      <c r="D426">
        <v>4.2300000000000004</v>
      </c>
      <c r="E426">
        <v>0.75600000000000001</v>
      </c>
    </row>
    <row r="427" spans="1:5" x14ac:dyDescent="0.35">
      <c r="A427">
        <v>4.24</v>
      </c>
      <c r="B427">
        <v>0.877</v>
      </c>
      <c r="D427">
        <v>4.24</v>
      </c>
      <c r="E427">
        <v>0.75700000000000001</v>
      </c>
    </row>
    <row r="428" spans="1:5" x14ac:dyDescent="0.35">
      <c r="A428">
        <v>4.25</v>
      </c>
      <c r="B428">
        <v>0.879</v>
      </c>
      <c r="D428">
        <v>4.25</v>
      </c>
      <c r="E428">
        <v>0.75900000000000001</v>
      </c>
    </row>
    <row r="429" spans="1:5" x14ac:dyDescent="0.35">
      <c r="A429">
        <v>4.26</v>
      </c>
      <c r="B429">
        <v>0.88100000000000001</v>
      </c>
      <c r="D429">
        <v>4.26</v>
      </c>
      <c r="E429">
        <v>0.76100000000000001</v>
      </c>
    </row>
    <row r="430" spans="1:5" x14ac:dyDescent="0.35">
      <c r="A430">
        <v>4.2699999999999996</v>
      </c>
      <c r="B430">
        <v>0.88200000000000001</v>
      </c>
      <c r="D430">
        <v>4.2699999999999996</v>
      </c>
      <c r="E430">
        <v>0.76200000000000001</v>
      </c>
    </row>
    <row r="431" spans="1:5" x14ac:dyDescent="0.35">
      <c r="A431">
        <v>4.28</v>
      </c>
      <c r="B431">
        <v>0.88400000000000001</v>
      </c>
      <c r="D431">
        <v>4.28</v>
      </c>
      <c r="E431">
        <v>0.76400000000000001</v>
      </c>
    </row>
    <row r="432" spans="1:5" x14ac:dyDescent="0.35">
      <c r="A432">
        <v>4.29</v>
      </c>
      <c r="B432">
        <v>0.88600000000000001</v>
      </c>
      <c r="D432">
        <v>4.29</v>
      </c>
      <c r="E432">
        <v>0.76500000000000001</v>
      </c>
    </row>
    <row r="433" spans="1:5" x14ac:dyDescent="0.35">
      <c r="A433">
        <v>4.3</v>
      </c>
      <c r="B433">
        <v>0.88700000000000001</v>
      </c>
      <c r="D433">
        <v>4.3</v>
      </c>
      <c r="E433">
        <v>0.76700000000000002</v>
      </c>
    </row>
    <row r="434" spans="1:5" x14ac:dyDescent="0.35">
      <c r="A434">
        <v>4.3099999999999996</v>
      </c>
      <c r="B434">
        <v>0.88900000000000001</v>
      </c>
      <c r="D434">
        <v>4.3099999999999996</v>
      </c>
      <c r="E434">
        <v>0.76800000000000002</v>
      </c>
    </row>
    <row r="435" spans="1:5" x14ac:dyDescent="0.35">
      <c r="A435">
        <v>4.32</v>
      </c>
      <c r="B435">
        <v>0.89</v>
      </c>
      <c r="D435">
        <v>4.32</v>
      </c>
      <c r="E435">
        <v>0.77</v>
      </c>
    </row>
    <row r="436" spans="1:5" x14ac:dyDescent="0.35">
      <c r="A436">
        <v>4.33</v>
      </c>
      <c r="B436">
        <v>0.89200000000000002</v>
      </c>
      <c r="D436">
        <v>4.33</v>
      </c>
      <c r="E436">
        <v>0.77100000000000002</v>
      </c>
    </row>
    <row r="437" spans="1:5" x14ac:dyDescent="0.35">
      <c r="A437">
        <v>4.34</v>
      </c>
      <c r="B437">
        <v>0.89400000000000002</v>
      </c>
      <c r="D437">
        <v>4.34</v>
      </c>
      <c r="E437">
        <v>0.77300000000000002</v>
      </c>
    </row>
    <row r="438" spans="1:5" x14ac:dyDescent="0.35">
      <c r="A438">
        <v>4.3499999999999996</v>
      </c>
      <c r="B438">
        <v>0.89500000000000002</v>
      </c>
      <c r="D438">
        <v>4.3499999999999996</v>
      </c>
      <c r="E438">
        <v>0.77500000000000002</v>
      </c>
    </row>
    <row r="439" spans="1:5" x14ac:dyDescent="0.35">
      <c r="A439">
        <v>4.3600000000000003</v>
      </c>
      <c r="B439">
        <v>0.89700000000000002</v>
      </c>
      <c r="D439">
        <v>4.3600000000000003</v>
      </c>
      <c r="E439">
        <v>0.77600000000000002</v>
      </c>
    </row>
    <row r="440" spans="1:5" x14ac:dyDescent="0.35">
      <c r="A440">
        <v>4.37</v>
      </c>
      <c r="B440">
        <v>0.89900000000000002</v>
      </c>
      <c r="D440">
        <v>4.37</v>
      </c>
      <c r="E440">
        <v>0.77800000000000002</v>
      </c>
    </row>
    <row r="441" spans="1:5" x14ac:dyDescent="0.35">
      <c r="A441">
        <v>4.38</v>
      </c>
      <c r="B441">
        <v>0.9</v>
      </c>
      <c r="D441">
        <v>4.38</v>
      </c>
      <c r="E441">
        <v>0.77900000000000003</v>
      </c>
    </row>
    <row r="442" spans="1:5" x14ac:dyDescent="0.35">
      <c r="A442">
        <v>4.3899999999999997</v>
      </c>
      <c r="B442">
        <v>0.90200000000000002</v>
      </c>
      <c r="D442">
        <v>4.3899999999999997</v>
      </c>
      <c r="E442">
        <v>0.78100000000000003</v>
      </c>
    </row>
    <row r="443" spans="1:5" x14ac:dyDescent="0.35">
      <c r="A443">
        <v>4.4000000000000004</v>
      </c>
      <c r="B443">
        <v>0.90400000000000003</v>
      </c>
      <c r="D443">
        <v>4.4000000000000004</v>
      </c>
      <c r="E443">
        <v>0.78200000000000003</v>
      </c>
    </row>
    <row r="444" spans="1:5" x14ac:dyDescent="0.35">
      <c r="A444">
        <v>4.41</v>
      </c>
      <c r="B444">
        <v>0.90500000000000003</v>
      </c>
      <c r="D444">
        <v>4.41</v>
      </c>
      <c r="E444">
        <v>0.78400000000000003</v>
      </c>
    </row>
    <row r="445" spans="1:5" x14ac:dyDescent="0.35">
      <c r="A445">
        <v>4.42</v>
      </c>
      <c r="B445">
        <v>0.90700000000000003</v>
      </c>
      <c r="D445">
        <v>4.42</v>
      </c>
      <c r="E445">
        <v>0.78500000000000003</v>
      </c>
    </row>
    <row r="446" spans="1:5" x14ac:dyDescent="0.35">
      <c r="A446">
        <v>4.43</v>
      </c>
      <c r="B446">
        <v>0.90900000000000003</v>
      </c>
      <c r="D446">
        <v>4.43</v>
      </c>
      <c r="E446">
        <v>0.78700000000000003</v>
      </c>
    </row>
    <row r="447" spans="1:5" x14ac:dyDescent="0.35">
      <c r="A447">
        <v>4.4400000000000004</v>
      </c>
      <c r="B447">
        <v>0.91</v>
      </c>
      <c r="D447">
        <v>4.4400000000000004</v>
      </c>
      <c r="E447">
        <v>0.78800000000000003</v>
      </c>
    </row>
    <row r="448" spans="1:5" x14ac:dyDescent="0.35">
      <c r="A448">
        <v>4.45</v>
      </c>
      <c r="B448">
        <v>0.91200000000000003</v>
      </c>
      <c r="D448">
        <v>4.45</v>
      </c>
      <c r="E448">
        <v>0.79</v>
      </c>
    </row>
    <row r="449" spans="1:5" x14ac:dyDescent="0.35">
      <c r="A449">
        <v>4.46</v>
      </c>
      <c r="B449">
        <v>0.91300000000000003</v>
      </c>
      <c r="D449">
        <v>4.46</v>
      </c>
      <c r="E449">
        <v>0.79200000000000004</v>
      </c>
    </row>
    <row r="450" spans="1:5" x14ac:dyDescent="0.35">
      <c r="A450">
        <v>4.47</v>
      </c>
      <c r="B450">
        <v>0.91500000000000004</v>
      </c>
      <c r="D450">
        <v>4.47</v>
      </c>
      <c r="E450">
        <v>0.79300000000000004</v>
      </c>
    </row>
    <row r="451" spans="1:5" x14ac:dyDescent="0.35">
      <c r="A451">
        <v>4.4800000000000004</v>
      </c>
      <c r="B451">
        <v>0.91700000000000004</v>
      </c>
      <c r="D451">
        <v>4.4800000000000004</v>
      </c>
      <c r="E451">
        <v>0.79500000000000004</v>
      </c>
    </row>
    <row r="452" spans="1:5" x14ac:dyDescent="0.35">
      <c r="A452">
        <v>4.49</v>
      </c>
      <c r="B452">
        <v>0.91800000000000004</v>
      </c>
      <c r="D452">
        <v>4.49</v>
      </c>
      <c r="E452">
        <v>0.79600000000000004</v>
      </c>
    </row>
    <row r="453" spans="1:5" x14ac:dyDescent="0.35">
      <c r="A453">
        <v>4.5</v>
      </c>
      <c r="B453">
        <v>0.92</v>
      </c>
      <c r="D453">
        <v>4.5</v>
      </c>
      <c r="E453">
        <v>0.79800000000000004</v>
      </c>
    </row>
    <row r="454" spans="1:5" x14ac:dyDescent="0.35">
      <c r="A454">
        <v>4.51</v>
      </c>
      <c r="B454">
        <v>0.92200000000000004</v>
      </c>
      <c r="D454">
        <v>4.51</v>
      </c>
      <c r="E454">
        <v>0.79900000000000004</v>
      </c>
    </row>
    <row r="455" spans="1:5" x14ac:dyDescent="0.35">
      <c r="A455">
        <v>4.5199999999999996</v>
      </c>
      <c r="B455">
        <v>0.92300000000000004</v>
      </c>
      <c r="D455">
        <v>4.5199999999999996</v>
      </c>
      <c r="E455">
        <v>0.80100000000000005</v>
      </c>
    </row>
    <row r="456" spans="1:5" x14ac:dyDescent="0.35">
      <c r="A456">
        <v>4.53</v>
      </c>
      <c r="B456">
        <v>0.92500000000000004</v>
      </c>
      <c r="D456">
        <v>4.53</v>
      </c>
      <c r="E456">
        <v>0.80200000000000005</v>
      </c>
    </row>
    <row r="457" spans="1:5" x14ac:dyDescent="0.35">
      <c r="A457">
        <v>4.54</v>
      </c>
      <c r="B457">
        <v>0.92700000000000005</v>
      </c>
      <c r="D457">
        <v>4.54</v>
      </c>
      <c r="E457">
        <v>0.80400000000000005</v>
      </c>
    </row>
    <row r="458" spans="1:5" x14ac:dyDescent="0.35">
      <c r="A458">
        <v>4.55</v>
      </c>
      <c r="B458">
        <v>0.92800000000000005</v>
      </c>
      <c r="D458">
        <v>4.55</v>
      </c>
      <c r="E458">
        <v>0.80500000000000005</v>
      </c>
    </row>
    <row r="459" spans="1:5" x14ac:dyDescent="0.35">
      <c r="A459">
        <v>4.5599999999999996</v>
      </c>
      <c r="B459">
        <v>0.93</v>
      </c>
      <c r="D459">
        <v>4.5599999999999996</v>
      </c>
      <c r="E459">
        <v>0.80700000000000005</v>
      </c>
    </row>
    <row r="460" spans="1:5" x14ac:dyDescent="0.35">
      <c r="A460">
        <v>4.57</v>
      </c>
      <c r="B460">
        <v>0.93200000000000005</v>
      </c>
      <c r="D460">
        <v>4.57</v>
      </c>
      <c r="E460">
        <v>0.80800000000000005</v>
      </c>
    </row>
    <row r="461" spans="1:5" x14ac:dyDescent="0.35">
      <c r="A461">
        <v>4.58</v>
      </c>
      <c r="B461">
        <v>0.93400000000000005</v>
      </c>
      <c r="D461">
        <v>4.58</v>
      </c>
      <c r="E461">
        <v>0.81</v>
      </c>
    </row>
    <row r="462" spans="1:5" x14ac:dyDescent="0.35">
      <c r="A462">
        <v>4.59</v>
      </c>
      <c r="B462">
        <v>0.93500000000000005</v>
      </c>
      <c r="D462">
        <v>4.59</v>
      </c>
      <c r="E462">
        <v>0.81100000000000005</v>
      </c>
    </row>
    <row r="463" spans="1:5" x14ac:dyDescent="0.35">
      <c r="A463">
        <v>4.5999999999999996</v>
      </c>
      <c r="B463">
        <v>0.93700000000000006</v>
      </c>
      <c r="D463">
        <v>4.5999999999999996</v>
      </c>
      <c r="E463">
        <v>0.81299999999999994</v>
      </c>
    </row>
    <row r="464" spans="1:5" x14ac:dyDescent="0.35">
      <c r="A464">
        <v>4.6100000000000003</v>
      </c>
      <c r="B464">
        <v>0.93899999999999995</v>
      </c>
      <c r="D464">
        <v>4.6100000000000003</v>
      </c>
      <c r="E464">
        <v>0.81399999999999995</v>
      </c>
    </row>
    <row r="465" spans="1:5" x14ac:dyDescent="0.35">
      <c r="A465">
        <v>4.62</v>
      </c>
      <c r="B465">
        <v>0.94</v>
      </c>
      <c r="D465">
        <v>4.62</v>
      </c>
      <c r="E465">
        <v>0.81599999999999995</v>
      </c>
    </row>
    <row r="466" spans="1:5" x14ac:dyDescent="0.35">
      <c r="A466">
        <v>4.63</v>
      </c>
      <c r="B466">
        <v>0.94199999999999995</v>
      </c>
      <c r="D466">
        <v>4.63</v>
      </c>
      <c r="E466">
        <v>0.81699999999999995</v>
      </c>
    </row>
    <row r="467" spans="1:5" x14ac:dyDescent="0.35">
      <c r="A467">
        <v>4.6399999999999997</v>
      </c>
      <c r="B467">
        <v>0.94399999999999995</v>
      </c>
      <c r="D467">
        <v>4.6399999999999997</v>
      </c>
      <c r="E467">
        <v>0.81899999999999995</v>
      </c>
    </row>
    <row r="468" spans="1:5" x14ac:dyDescent="0.35">
      <c r="A468">
        <v>4.6500000000000004</v>
      </c>
      <c r="B468">
        <v>0.94499999999999995</v>
      </c>
      <c r="D468">
        <v>4.6500000000000004</v>
      </c>
      <c r="E468">
        <v>0.82</v>
      </c>
    </row>
    <row r="469" spans="1:5" x14ac:dyDescent="0.35">
      <c r="A469">
        <v>4.66</v>
      </c>
      <c r="B469">
        <v>0.94699999999999995</v>
      </c>
      <c r="D469">
        <v>4.66</v>
      </c>
      <c r="E469">
        <v>0.82199999999999995</v>
      </c>
    </row>
    <row r="470" spans="1:5" x14ac:dyDescent="0.35">
      <c r="A470">
        <v>4.67</v>
      </c>
      <c r="B470">
        <v>0.94899999999999995</v>
      </c>
      <c r="D470">
        <v>4.67</v>
      </c>
      <c r="E470">
        <v>0.82299999999999995</v>
      </c>
    </row>
    <row r="471" spans="1:5" x14ac:dyDescent="0.35">
      <c r="A471">
        <v>4.68</v>
      </c>
      <c r="B471">
        <v>0.95</v>
      </c>
      <c r="D471">
        <v>4.68</v>
      </c>
      <c r="E471">
        <v>0.82499999999999996</v>
      </c>
    </row>
    <row r="472" spans="1:5" x14ac:dyDescent="0.35">
      <c r="A472">
        <v>4.6900000000000004</v>
      </c>
      <c r="B472">
        <v>0.95199999999999996</v>
      </c>
      <c r="D472">
        <v>4.6900000000000004</v>
      </c>
      <c r="E472">
        <v>0.82599999999999996</v>
      </c>
    </row>
    <row r="473" spans="1:5" x14ac:dyDescent="0.35">
      <c r="A473">
        <v>4.7</v>
      </c>
      <c r="B473">
        <v>0.95399999999999996</v>
      </c>
      <c r="D473">
        <v>4.7</v>
      </c>
      <c r="E473">
        <v>0.82799999999999996</v>
      </c>
    </row>
    <row r="474" spans="1:5" x14ac:dyDescent="0.35">
      <c r="A474">
        <v>4.71</v>
      </c>
      <c r="B474">
        <v>0.95599999999999996</v>
      </c>
      <c r="D474">
        <v>4.71</v>
      </c>
      <c r="E474">
        <v>0.82899999999999996</v>
      </c>
    </row>
    <row r="475" spans="1:5" x14ac:dyDescent="0.35">
      <c r="A475">
        <v>4.72</v>
      </c>
      <c r="B475">
        <v>0.95699999999999996</v>
      </c>
      <c r="D475">
        <v>4.72</v>
      </c>
      <c r="E475">
        <v>0.83099999999999996</v>
      </c>
    </row>
    <row r="476" spans="1:5" x14ac:dyDescent="0.35">
      <c r="A476">
        <v>4.7300000000000004</v>
      </c>
      <c r="B476">
        <v>0.95899999999999996</v>
      </c>
      <c r="D476">
        <v>4.7300000000000004</v>
      </c>
      <c r="E476">
        <v>0.83199999999999996</v>
      </c>
    </row>
    <row r="477" spans="1:5" x14ac:dyDescent="0.35">
      <c r="A477">
        <v>4.74</v>
      </c>
      <c r="B477">
        <v>0.96099999999999997</v>
      </c>
      <c r="D477">
        <v>4.74</v>
      </c>
      <c r="E477">
        <v>0.83399999999999996</v>
      </c>
    </row>
    <row r="478" spans="1:5" x14ac:dyDescent="0.35">
      <c r="A478">
        <v>4.75</v>
      </c>
      <c r="B478">
        <v>0.96199999999999997</v>
      </c>
      <c r="D478">
        <v>4.75</v>
      </c>
      <c r="E478">
        <v>0.83499999999999996</v>
      </c>
    </row>
    <row r="479" spans="1:5" x14ac:dyDescent="0.35">
      <c r="A479">
        <v>4.76</v>
      </c>
      <c r="B479">
        <v>0.96399999999999997</v>
      </c>
      <c r="D479">
        <v>4.76</v>
      </c>
      <c r="E479">
        <v>0.83699999999999997</v>
      </c>
    </row>
    <row r="480" spans="1:5" x14ac:dyDescent="0.35">
      <c r="A480">
        <v>4.7699999999999996</v>
      </c>
      <c r="B480">
        <v>0.96499999999999997</v>
      </c>
      <c r="D480">
        <v>4.7699999999999996</v>
      </c>
      <c r="E480">
        <v>0.83799999999999997</v>
      </c>
    </row>
    <row r="481" spans="1:5" x14ac:dyDescent="0.35">
      <c r="A481">
        <v>4.78</v>
      </c>
      <c r="B481">
        <v>0.96699999999999997</v>
      </c>
      <c r="D481">
        <v>4.78</v>
      </c>
      <c r="E481">
        <v>0.84</v>
      </c>
    </row>
    <row r="482" spans="1:5" x14ac:dyDescent="0.35">
      <c r="A482">
        <v>4.79</v>
      </c>
      <c r="B482">
        <v>0.96799999999999997</v>
      </c>
      <c r="D482">
        <v>4.79</v>
      </c>
      <c r="E482">
        <v>0.84099999999999997</v>
      </c>
    </row>
    <row r="483" spans="1:5" x14ac:dyDescent="0.35">
      <c r="A483">
        <v>4.8</v>
      </c>
      <c r="B483">
        <v>0.96899999999999997</v>
      </c>
      <c r="D483">
        <v>4.8</v>
      </c>
      <c r="E483">
        <v>0.84299999999999997</v>
      </c>
    </row>
    <row r="484" spans="1:5" x14ac:dyDescent="0.35">
      <c r="A484">
        <v>4.8099999999999996</v>
      </c>
      <c r="B484">
        <v>0.97099999999999997</v>
      </c>
      <c r="D484">
        <v>4.8099999999999996</v>
      </c>
      <c r="E484">
        <v>0.84399999999999997</v>
      </c>
    </row>
    <row r="485" spans="1:5" x14ac:dyDescent="0.35">
      <c r="A485">
        <v>4.82</v>
      </c>
      <c r="B485">
        <v>0.97199999999999998</v>
      </c>
      <c r="D485">
        <v>4.82</v>
      </c>
      <c r="E485">
        <v>0.84599999999999997</v>
      </c>
    </row>
    <row r="486" spans="1:5" x14ac:dyDescent="0.35">
      <c r="A486">
        <v>4.83</v>
      </c>
      <c r="B486">
        <v>0.97399999999999998</v>
      </c>
      <c r="D486">
        <v>4.83</v>
      </c>
      <c r="E486">
        <v>0.84699999999999998</v>
      </c>
    </row>
    <row r="487" spans="1:5" x14ac:dyDescent="0.35">
      <c r="A487">
        <v>4.84</v>
      </c>
      <c r="B487">
        <v>0.97499999999999998</v>
      </c>
      <c r="D487">
        <v>4.84</v>
      </c>
      <c r="E487">
        <v>0.84899999999999998</v>
      </c>
    </row>
    <row r="488" spans="1:5" x14ac:dyDescent="0.35">
      <c r="A488">
        <v>4.8499999999999996</v>
      </c>
      <c r="B488">
        <v>0.97699999999999998</v>
      </c>
      <c r="D488">
        <v>4.8499999999999996</v>
      </c>
      <c r="E488">
        <v>0.85</v>
      </c>
    </row>
    <row r="489" spans="1:5" x14ac:dyDescent="0.35">
      <c r="A489">
        <v>4.8600000000000003</v>
      </c>
      <c r="B489">
        <v>0.97799999999999998</v>
      </c>
      <c r="D489">
        <v>4.8600000000000003</v>
      </c>
      <c r="E489">
        <v>0.85199999999999998</v>
      </c>
    </row>
    <row r="490" spans="1:5" x14ac:dyDescent="0.35">
      <c r="A490">
        <v>4.87</v>
      </c>
      <c r="B490">
        <v>0.98</v>
      </c>
      <c r="D490">
        <v>4.87</v>
      </c>
      <c r="E490">
        <v>0.85299999999999998</v>
      </c>
    </row>
    <row r="491" spans="1:5" x14ac:dyDescent="0.35">
      <c r="A491">
        <v>4.88</v>
      </c>
      <c r="B491">
        <v>0.98099999999999998</v>
      </c>
      <c r="D491">
        <v>4.88</v>
      </c>
      <c r="E491">
        <v>0.85499999999999998</v>
      </c>
    </row>
    <row r="492" spans="1:5" x14ac:dyDescent="0.35">
      <c r="A492">
        <v>4.8899999999999997</v>
      </c>
      <c r="B492">
        <v>0.98199999999999998</v>
      </c>
      <c r="D492">
        <v>4.8899999999999997</v>
      </c>
      <c r="E492">
        <v>0.85599999999999998</v>
      </c>
    </row>
    <row r="493" spans="1:5" x14ac:dyDescent="0.35">
      <c r="A493">
        <v>4.9000000000000004</v>
      </c>
      <c r="B493">
        <v>0.98399999999999999</v>
      </c>
      <c r="D493">
        <v>4.9000000000000004</v>
      </c>
      <c r="E493">
        <v>0.85799999999999998</v>
      </c>
    </row>
    <row r="494" spans="1:5" x14ac:dyDescent="0.35">
      <c r="A494">
        <v>4.91</v>
      </c>
      <c r="B494">
        <v>0.98499999999999999</v>
      </c>
      <c r="D494">
        <v>4.91</v>
      </c>
      <c r="E494">
        <v>0.85899999999999999</v>
      </c>
    </row>
    <row r="495" spans="1:5" x14ac:dyDescent="0.35">
      <c r="A495">
        <v>4.92</v>
      </c>
      <c r="B495">
        <v>0.98699999999999999</v>
      </c>
      <c r="D495">
        <v>4.92</v>
      </c>
      <c r="E495">
        <v>0.86099999999999999</v>
      </c>
    </row>
    <row r="496" spans="1:5" x14ac:dyDescent="0.35">
      <c r="A496">
        <v>4.93</v>
      </c>
      <c r="B496">
        <v>0.98799999999999999</v>
      </c>
      <c r="D496">
        <v>4.93</v>
      </c>
      <c r="E496">
        <v>0.86199999999999999</v>
      </c>
    </row>
    <row r="497" spans="1:5" x14ac:dyDescent="0.35">
      <c r="A497">
        <v>4.9400000000000004</v>
      </c>
      <c r="B497">
        <v>0.99</v>
      </c>
      <c r="D497">
        <v>4.9400000000000004</v>
      </c>
      <c r="E497">
        <v>0.86399999999999999</v>
      </c>
    </row>
    <row r="498" spans="1:5" x14ac:dyDescent="0.35">
      <c r="A498">
        <v>4.95</v>
      </c>
      <c r="B498">
        <v>0.99099999999999999</v>
      </c>
      <c r="D498">
        <v>4.95</v>
      </c>
      <c r="E498">
        <v>0.86499999999999999</v>
      </c>
    </row>
    <row r="499" spans="1:5" x14ac:dyDescent="0.35">
      <c r="A499">
        <v>4.96</v>
      </c>
      <c r="B499">
        <v>0.99199999999999999</v>
      </c>
      <c r="D499">
        <v>4.96</v>
      </c>
      <c r="E499">
        <v>0.86699999999999999</v>
      </c>
    </row>
    <row r="500" spans="1:5" x14ac:dyDescent="0.35">
      <c r="A500">
        <v>4.97</v>
      </c>
      <c r="B500">
        <v>0.99399999999999999</v>
      </c>
      <c r="D500">
        <v>4.97</v>
      </c>
      <c r="E500">
        <v>0.86799999999999999</v>
      </c>
    </row>
    <row r="501" spans="1:5" x14ac:dyDescent="0.35">
      <c r="A501">
        <v>4.9800000000000004</v>
      </c>
      <c r="B501">
        <v>0.995</v>
      </c>
      <c r="D501">
        <v>4.9800000000000004</v>
      </c>
      <c r="E501">
        <v>0.87</v>
      </c>
    </row>
    <row r="502" spans="1:5" x14ac:dyDescent="0.35">
      <c r="A502">
        <v>4.99</v>
      </c>
      <c r="B502">
        <v>0.997</v>
      </c>
      <c r="D502">
        <v>4.99</v>
      </c>
      <c r="E502">
        <v>0.871</v>
      </c>
    </row>
    <row r="503" spans="1:5" x14ac:dyDescent="0.35">
      <c r="A503">
        <v>5</v>
      </c>
      <c r="B503">
        <v>0.998</v>
      </c>
      <c r="D503">
        <v>5</v>
      </c>
      <c r="E503">
        <v>0.873</v>
      </c>
    </row>
    <row r="504" spans="1:5" x14ac:dyDescent="0.35">
      <c r="D504">
        <v>5.01</v>
      </c>
      <c r="E504">
        <v>0.873</v>
      </c>
    </row>
    <row r="505" spans="1:5" x14ac:dyDescent="0.35">
      <c r="D505">
        <v>5.0199999999999996</v>
      </c>
      <c r="E505">
        <v>0.874</v>
      </c>
    </row>
    <row r="506" spans="1:5" x14ac:dyDescent="0.35">
      <c r="D506">
        <v>5.03</v>
      </c>
      <c r="E506">
        <v>0.874</v>
      </c>
    </row>
    <row r="507" spans="1:5" x14ac:dyDescent="0.35">
      <c r="D507">
        <v>5.04</v>
      </c>
      <c r="E507">
        <v>0.874</v>
      </c>
    </row>
    <row r="508" spans="1:5" x14ac:dyDescent="0.35">
      <c r="D508">
        <v>5.05</v>
      </c>
      <c r="E508">
        <v>0.875</v>
      </c>
    </row>
    <row r="509" spans="1:5" x14ac:dyDescent="0.35">
      <c r="D509">
        <v>5.0599999999999996</v>
      </c>
      <c r="E509">
        <v>0.875</v>
      </c>
    </row>
    <row r="510" spans="1:5" x14ac:dyDescent="0.35">
      <c r="D510">
        <v>5.07</v>
      </c>
      <c r="E510">
        <v>0.876</v>
      </c>
    </row>
    <row r="511" spans="1:5" x14ac:dyDescent="0.35">
      <c r="D511">
        <v>5.08</v>
      </c>
      <c r="E511">
        <v>0.876</v>
      </c>
    </row>
    <row r="512" spans="1:5" x14ac:dyDescent="0.35">
      <c r="D512">
        <v>5.09</v>
      </c>
      <c r="E512">
        <v>0.877</v>
      </c>
    </row>
    <row r="513" spans="4:5" x14ac:dyDescent="0.35">
      <c r="D513">
        <v>5.0999999999999996</v>
      </c>
      <c r="E513">
        <v>0.877</v>
      </c>
    </row>
    <row r="514" spans="4:5" x14ac:dyDescent="0.35">
      <c r="D514">
        <v>5.1100000000000003</v>
      </c>
      <c r="E514">
        <v>0.877</v>
      </c>
    </row>
    <row r="515" spans="4:5" x14ac:dyDescent="0.35">
      <c r="D515">
        <v>5.12</v>
      </c>
      <c r="E515">
        <v>0.878</v>
      </c>
    </row>
    <row r="516" spans="4:5" x14ac:dyDescent="0.35">
      <c r="D516">
        <v>5.13</v>
      </c>
      <c r="E516">
        <v>0.878</v>
      </c>
    </row>
    <row r="517" spans="4:5" x14ac:dyDescent="0.35">
      <c r="D517">
        <v>5.14</v>
      </c>
      <c r="E517">
        <v>0.879</v>
      </c>
    </row>
    <row r="518" spans="4:5" x14ac:dyDescent="0.35">
      <c r="D518">
        <v>5.15</v>
      </c>
      <c r="E518">
        <v>0.879</v>
      </c>
    </row>
    <row r="519" spans="4:5" x14ac:dyDescent="0.35">
      <c r="D519">
        <v>5.16</v>
      </c>
      <c r="E519">
        <v>0.88</v>
      </c>
    </row>
    <row r="520" spans="4:5" x14ac:dyDescent="0.35">
      <c r="D520">
        <v>5.17</v>
      </c>
      <c r="E520">
        <v>0.88</v>
      </c>
    </row>
    <row r="521" spans="4:5" x14ac:dyDescent="0.35">
      <c r="D521">
        <v>5.18</v>
      </c>
      <c r="E521">
        <v>0.88</v>
      </c>
    </row>
    <row r="522" spans="4:5" x14ac:dyDescent="0.35">
      <c r="D522">
        <v>5.19</v>
      </c>
      <c r="E522">
        <v>0.88100000000000001</v>
      </c>
    </row>
    <row r="523" spans="4:5" x14ac:dyDescent="0.35">
      <c r="D523">
        <v>5.2</v>
      </c>
      <c r="E523">
        <v>0.88100000000000001</v>
      </c>
    </row>
    <row r="524" spans="4:5" x14ac:dyDescent="0.35">
      <c r="D524">
        <v>5.21</v>
      </c>
      <c r="E524">
        <v>0.88200000000000001</v>
      </c>
    </row>
    <row r="525" spans="4:5" x14ac:dyDescent="0.35">
      <c r="D525">
        <v>5.22</v>
      </c>
      <c r="E525">
        <v>0.88200000000000001</v>
      </c>
    </row>
    <row r="526" spans="4:5" x14ac:dyDescent="0.35">
      <c r="D526">
        <v>5.23</v>
      </c>
      <c r="E526">
        <v>0.88300000000000001</v>
      </c>
    </row>
    <row r="527" spans="4:5" x14ac:dyDescent="0.35">
      <c r="D527">
        <v>5.24</v>
      </c>
      <c r="E527">
        <v>0.88300000000000001</v>
      </c>
    </row>
    <row r="528" spans="4:5" x14ac:dyDescent="0.35">
      <c r="D528">
        <v>5.25</v>
      </c>
      <c r="E528">
        <v>0.88300000000000001</v>
      </c>
    </row>
    <row r="529" spans="4:5" x14ac:dyDescent="0.35">
      <c r="D529">
        <v>5.26</v>
      </c>
      <c r="E529">
        <v>0.88400000000000001</v>
      </c>
    </row>
    <row r="530" spans="4:5" x14ac:dyDescent="0.35">
      <c r="D530">
        <v>5.27</v>
      </c>
      <c r="E530">
        <v>0.88400000000000001</v>
      </c>
    </row>
    <row r="531" spans="4:5" x14ac:dyDescent="0.35">
      <c r="D531">
        <v>5.28</v>
      </c>
      <c r="E531">
        <v>0.88500000000000001</v>
      </c>
    </row>
    <row r="532" spans="4:5" x14ac:dyDescent="0.35">
      <c r="D532">
        <v>5.29</v>
      </c>
      <c r="E532">
        <v>0.88500000000000001</v>
      </c>
    </row>
    <row r="533" spans="4:5" x14ac:dyDescent="0.35">
      <c r="D533">
        <v>5.3</v>
      </c>
      <c r="E533">
        <v>0.88600000000000001</v>
      </c>
    </row>
    <row r="534" spans="4:5" x14ac:dyDescent="0.35">
      <c r="D534">
        <v>5.31</v>
      </c>
      <c r="E534">
        <v>0.88600000000000001</v>
      </c>
    </row>
    <row r="535" spans="4:5" x14ac:dyDescent="0.35">
      <c r="D535">
        <v>5.32</v>
      </c>
      <c r="E535">
        <v>0.88600000000000001</v>
      </c>
    </row>
    <row r="536" spans="4:5" x14ac:dyDescent="0.35">
      <c r="D536">
        <v>5.33</v>
      </c>
      <c r="E536">
        <v>0.88700000000000001</v>
      </c>
    </row>
    <row r="537" spans="4:5" x14ac:dyDescent="0.35">
      <c r="D537">
        <v>5.34</v>
      </c>
      <c r="E537">
        <v>0.88700000000000001</v>
      </c>
    </row>
    <row r="538" spans="4:5" x14ac:dyDescent="0.35">
      <c r="D538">
        <v>5.35</v>
      </c>
      <c r="E538">
        <v>0.88800000000000001</v>
      </c>
    </row>
    <row r="539" spans="4:5" x14ac:dyDescent="0.35">
      <c r="D539">
        <v>5.36</v>
      </c>
      <c r="E539">
        <v>0.88800000000000001</v>
      </c>
    </row>
    <row r="540" spans="4:5" x14ac:dyDescent="0.35">
      <c r="D540">
        <v>5.37</v>
      </c>
      <c r="E540">
        <v>0.88800000000000001</v>
      </c>
    </row>
    <row r="541" spans="4:5" x14ac:dyDescent="0.35">
      <c r="D541">
        <v>5.38</v>
      </c>
      <c r="E541">
        <v>0.88900000000000001</v>
      </c>
    </row>
    <row r="542" spans="4:5" x14ac:dyDescent="0.35">
      <c r="D542">
        <v>5.39</v>
      </c>
      <c r="E542">
        <v>0.88900000000000001</v>
      </c>
    </row>
    <row r="543" spans="4:5" x14ac:dyDescent="0.35">
      <c r="D543">
        <v>5.4</v>
      </c>
      <c r="E543">
        <v>0.89</v>
      </c>
    </row>
    <row r="544" spans="4:5" x14ac:dyDescent="0.35">
      <c r="D544">
        <v>5.41</v>
      </c>
      <c r="E544">
        <v>0.89</v>
      </c>
    </row>
    <row r="545" spans="4:5" x14ac:dyDescent="0.35">
      <c r="D545">
        <v>5.42</v>
      </c>
      <c r="E545">
        <v>0.89100000000000001</v>
      </c>
    </row>
    <row r="546" spans="4:5" x14ac:dyDescent="0.35">
      <c r="D546">
        <v>5.43</v>
      </c>
      <c r="E546">
        <v>0.89100000000000001</v>
      </c>
    </row>
    <row r="547" spans="4:5" x14ac:dyDescent="0.35">
      <c r="D547">
        <v>5.44</v>
      </c>
      <c r="E547">
        <v>0.89100000000000001</v>
      </c>
    </row>
    <row r="548" spans="4:5" x14ac:dyDescent="0.35">
      <c r="D548">
        <v>5.45</v>
      </c>
      <c r="E548">
        <v>0.89200000000000002</v>
      </c>
    </row>
    <row r="549" spans="4:5" x14ac:dyDescent="0.35">
      <c r="D549">
        <v>5.46</v>
      </c>
      <c r="E549">
        <v>0.89200000000000002</v>
      </c>
    </row>
    <row r="550" spans="4:5" x14ac:dyDescent="0.35">
      <c r="D550">
        <v>5.47</v>
      </c>
      <c r="E550">
        <v>0.89300000000000002</v>
      </c>
    </row>
    <row r="551" spans="4:5" x14ac:dyDescent="0.35">
      <c r="D551">
        <v>5.48</v>
      </c>
      <c r="E551">
        <v>0.89300000000000002</v>
      </c>
    </row>
    <row r="552" spans="4:5" x14ac:dyDescent="0.35">
      <c r="D552">
        <v>5.49</v>
      </c>
      <c r="E552">
        <v>0.89400000000000002</v>
      </c>
    </row>
    <row r="553" spans="4:5" x14ac:dyDescent="0.35">
      <c r="D553">
        <v>5.5</v>
      </c>
      <c r="E553">
        <v>0.89400000000000002</v>
      </c>
    </row>
    <row r="554" spans="4:5" x14ac:dyDescent="0.35">
      <c r="D554">
        <v>5.51</v>
      </c>
      <c r="E554">
        <v>0.89400000000000002</v>
      </c>
    </row>
    <row r="555" spans="4:5" x14ac:dyDescent="0.35">
      <c r="D555">
        <v>5.52</v>
      </c>
      <c r="E555">
        <v>0.89500000000000002</v>
      </c>
    </row>
    <row r="556" spans="4:5" x14ac:dyDescent="0.35">
      <c r="D556">
        <v>5.53</v>
      </c>
      <c r="E556">
        <v>0.89500000000000002</v>
      </c>
    </row>
    <row r="557" spans="4:5" x14ac:dyDescent="0.35">
      <c r="D557">
        <v>5.54</v>
      </c>
      <c r="E557">
        <v>0.89600000000000002</v>
      </c>
    </row>
    <row r="558" spans="4:5" x14ac:dyDescent="0.35">
      <c r="D558">
        <v>5.55</v>
      </c>
      <c r="E558">
        <v>0.89600000000000002</v>
      </c>
    </row>
    <row r="559" spans="4:5" x14ac:dyDescent="0.35">
      <c r="D559">
        <v>5.56</v>
      </c>
      <c r="E559">
        <v>0.89700000000000002</v>
      </c>
    </row>
    <row r="560" spans="4:5" x14ac:dyDescent="0.35">
      <c r="D560">
        <v>5.57</v>
      </c>
      <c r="E560">
        <v>0.89700000000000002</v>
      </c>
    </row>
    <row r="561" spans="4:5" x14ac:dyDescent="0.35">
      <c r="D561">
        <v>5.58</v>
      </c>
      <c r="E561">
        <v>0.89800000000000002</v>
      </c>
    </row>
    <row r="562" spans="4:5" x14ac:dyDescent="0.35">
      <c r="D562">
        <v>5.59</v>
      </c>
      <c r="E562">
        <v>0.89800000000000002</v>
      </c>
    </row>
    <row r="563" spans="4:5" x14ac:dyDescent="0.35">
      <c r="D563">
        <v>5.6</v>
      </c>
      <c r="E563">
        <v>0.89900000000000002</v>
      </c>
    </row>
    <row r="564" spans="4:5" x14ac:dyDescent="0.35">
      <c r="D564">
        <v>5.61</v>
      </c>
      <c r="E564">
        <v>0.89900000000000002</v>
      </c>
    </row>
    <row r="565" spans="4:5" x14ac:dyDescent="0.35">
      <c r="D565">
        <v>5.62</v>
      </c>
      <c r="E565">
        <v>0.9</v>
      </c>
    </row>
    <row r="566" spans="4:5" x14ac:dyDescent="0.35">
      <c r="D566">
        <v>5.63</v>
      </c>
      <c r="E566">
        <v>0.9</v>
      </c>
    </row>
    <row r="567" spans="4:5" x14ac:dyDescent="0.35">
      <c r="D567">
        <v>5.64</v>
      </c>
      <c r="E567">
        <v>0.90100000000000002</v>
      </c>
    </row>
    <row r="568" spans="4:5" x14ac:dyDescent="0.35">
      <c r="D568">
        <v>5.65</v>
      </c>
      <c r="E568">
        <v>0.90100000000000002</v>
      </c>
    </row>
    <row r="569" spans="4:5" x14ac:dyDescent="0.35">
      <c r="D569">
        <v>5.66</v>
      </c>
      <c r="E569">
        <v>0.90200000000000002</v>
      </c>
    </row>
    <row r="570" spans="4:5" x14ac:dyDescent="0.35">
      <c r="D570">
        <v>5.67</v>
      </c>
      <c r="E570">
        <v>0.90200000000000002</v>
      </c>
    </row>
    <row r="571" spans="4:5" x14ac:dyDescent="0.35">
      <c r="D571">
        <v>5.68</v>
      </c>
      <c r="E571">
        <v>0.90300000000000002</v>
      </c>
    </row>
    <row r="572" spans="4:5" x14ac:dyDescent="0.35">
      <c r="D572">
        <v>5.69</v>
      </c>
      <c r="E572">
        <v>0.90300000000000002</v>
      </c>
    </row>
    <row r="573" spans="4:5" x14ac:dyDescent="0.35">
      <c r="D573">
        <v>5.7</v>
      </c>
      <c r="E573">
        <v>0.90400000000000003</v>
      </c>
    </row>
    <row r="574" spans="4:5" x14ac:dyDescent="0.35">
      <c r="D574">
        <v>5.71</v>
      </c>
      <c r="E574">
        <v>0.90400000000000003</v>
      </c>
    </row>
    <row r="575" spans="4:5" x14ac:dyDescent="0.35">
      <c r="D575">
        <v>5.72</v>
      </c>
      <c r="E575">
        <v>0.90400000000000003</v>
      </c>
    </row>
    <row r="576" spans="4:5" x14ac:dyDescent="0.35">
      <c r="D576">
        <v>5.73</v>
      </c>
      <c r="E576">
        <v>0.90500000000000003</v>
      </c>
    </row>
    <row r="577" spans="4:5" x14ac:dyDescent="0.35">
      <c r="D577">
        <v>5.74</v>
      </c>
      <c r="E577">
        <v>0.90500000000000003</v>
      </c>
    </row>
    <row r="578" spans="4:5" x14ac:dyDescent="0.35">
      <c r="D578">
        <v>5.75</v>
      </c>
      <c r="E578">
        <v>0.90600000000000003</v>
      </c>
    </row>
    <row r="579" spans="4:5" x14ac:dyDescent="0.35">
      <c r="D579">
        <v>5.76</v>
      </c>
      <c r="E579">
        <v>0.90600000000000003</v>
      </c>
    </row>
    <row r="580" spans="4:5" x14ac:dyDescent="0.35">
      <c r="D580">
        <v>5.77</v>
      </c>
      <c r="E580">
        <v>0.90700000000000003</v>
      </c>
    </row>
    <row r="581" spans="4:5" x14ac:dyDescent="0.35">
      <c r="D581">
        <v>5.78</v>
      </c>
      <c r="E581">
        <v>0.90700000000000003</v>
      </c>
    </row>
    <row r="582" spans="4:5" x14ac:dyDescent="0.35">
      <c r="D582">
        <v>5.79</v>
      </c>
      <c r="E582">
        <v>0.90800000000000003</v>
      </c>
    </row>
    <row r="583" spans="4:5" x14ac:dyDescent="0.35">
      <c r="D583">
        <v>5.8</v>
      </c>
      <c r="E583">
        <v>0.90800000000000003</v>
      </c>
    </row>
    <row r="584" spans="4:5" x14ac:dyDescent="0.35">
      <c r="D584">
        <v>5.81</v>
      </c>
      <c r="E584">
        <v>0.90900000000000003</v>
      </c>
    </row>
    <row r="585" spans="4:5" x14ac:dyDescent="0.35">
      <c r="D585">
        <v>5.82</v>
      </c>
      <c r="E585">
        <v>0.90900000000000003</v>
      </c>
    </row>
    <row r="586" spans="4:5" x14ac:dyDescent="0.35">
      <c r="D586">
        <v>5.83</v>
      </c>
      <c r="E586">
        <v>0.91</v>
      </c>
    </row>
    <row r="587" spans="4:5" x14ac:dyDescent="0.35">
      <c r="D587">
        <v>5.84</v>
      </c>
      <c r="E587">
        <v>0.91</v>
      </c>
    </row>
    <row r="588" spans="4:5" x14ac:dyDescent="0.35">
      <c r="D588">
        <v>5.85</v>
      </c>
      <c r="E588">
        <v>0.91100000000000003</v>
      </c>
    </row>
    <row r="589" spans="4:5" x14ac:dyDescent="0.35">
      <c r="D589">
        <v>5.86</v>
      </c>
      <c r="E589">
        <v>0.91100000000000003</v>
      </c>
    </row>
    <row r="590" spans="4:5" x14ac:dyDescent="0.35">
      <c r="D590">
        <v>5.87</v>
      </c>
      <c r="E590">
        <v>0.91200000000000003</v>
      </c>
    </row>
    <row r="591" spans="4:5" x14ac:dyDescent="0.35">
      <c r="D591">
        <v>5.88</v>
      </c>
      <c r="E591">
        <v>0.91200000000000003</v>
      </c>
    </row>
    <row r="592" spans="4:5" x14ac:dyDescent="0.35">
      <c r="D592">
        <v>5.89</v>
      </c>
      <c r="E592">
        <v>0.91300000000000003</v>
      </c>
    </row>
    <row r="593" spans="4:5" x14ac:dyDescent="0.35">
      <c r="D593">
        <v>5.9</v>
      </c>
      <c r="E593">
        <v>0.91300000000000003</v>
      </c>
    </row>
    <row r="594" spans="4:5" x14ac:dyDescent="0.35">
      <c r="D594">
        <v>5.91</v>
      </c>
      <c r="E594">
        <v>0.91300000000000003</v>
      </c>
    </row>
    <row r="595" spans="4:5" x14ac:dyDescent="0.35">
      <c r="D595">
        <v>5.92</v>
      </c>
      <c r="E595">
        <v>0.91400000000000003</v>
      </c>
    </row>
    <row r="596" spans="4:5" x14ac:dyDescent="0.35">
      <c r="D596">
        <v>5.93</v>
      </c>
      <c r="E596">
        <v>0.91400000000000003</v>
      </c>
    </row>
    <row r="597" spans="4:5" x14ac:dyDescent="0.35">
      <c r="D597">
        <v>5.94</v>
      </c>
      <c r="E597">
        <v>0.91500000000000004</v>
      </c>
    </row>
    <row r="598" spans="4:5" x14ac:dyDescent="0.35">
      <c r="D598">
        <v>5.95</v>
      </c>
      <c r="E598">
        <v>0.91500000000000004</v>
      </c>
    </row>
    <row r="599" spans="4:5" x14ac:dyDescent="0.35">
      <c r="D599">
        <v>5.96</v>
      </c>
      <c r="E599">
        <v>0.91600000000000004</v>
      </c>
    </row>
    <row r="600" spans="4:5" x14ac:dyDescent="0.35">
      <c r="D600">
        <v>5.97</v>
      </c>
      <c r="E600">
        <v>0.91600000000000004</v>
      </c>
    </row>
    <row r="601" spans="4:5" x14ac:dyDescent="0.35">
      <c r="D601">
        <v>5.98</v>
      </c>
      <c r="E601">
        <v>0.91700000000000004</v>
      </c>
    </row>
    <row r="602" spans="4:5" x14ac:dyDescent="0.35">
      <c r="D602">
        <v>5.99</v>
      </c>
      <c r="E602">
        <v>0.91700000000000004</v>
      </c>
    </row>
    <row r="603" spans="4:5" x14ac:dyDescent="0.35">
      <c r="D603">
        <v>6</v>
      </c>
      <c r="E603">
        <v>0.91800000000000004</v>
      </c>
    </row>
    <row r="604" spans="4:5" x14ac:dyDescent="0.35">
      <c r="D604">
        <v>6.01</v>
      </c>
      <c r="E604">
        <v>0.91800000000000004</v>
      </c>
    </row>
    <row r="605" spans="4:5" x14ac:dyDescent="0.35">
      <c r="D605">
        <v>6.02</v>
      </c>
      <c r="E605">
        <v>0.91900000000000004</v>
      </c>
    </row>
    <row r="606" spans="4:5" x14ac:dyDescent="0.35">
      <c r="D606">
        <v>6.03</v>
      </c>
      <c r="E606">
        <v>0.91900000000000004</v>
      </c>
    </row>
    <row r="607" spans="4:5" x14ac:dyDescent="0.35">
      <c r="D607">
        <v>6.04</v>
      </c>
      <c r="E607">
        <v>0.92</v>
      </c>
    </row>
    <row r="608" spans="4:5" x14ac:dyDescent="0.35">
      <c r="D608">
        <v>6.05</v>
      </c>
      <c r="E608">
        <v>0.92</v>
      </c>
    </row>
    <row r="609" spans="4:5" x14ac:dyDescent="0.35">
      <c r="D609">
        <v>6.06</v>
      </c>
      <c r="E609">
        <v>0.92100000000000004</v>
      </c>
    </row>
    <row r="610" spans="4:5" x14ac:dyDescent="0.35">
      <c r="D610">
        <v>6.07</v>
      </c>
      <c r="E610">
        <v>0.92100000000000004</v>
      </c>
    </row>
    <row r="611" spans="4:5" x14ac:dyDescent="0.35">
      <c r="D611">
        <v>6.08</v>
      </c>
      <c r="E611">
        <v>0.92200000000000004</v>
      </c>
    </row>
    <row r="612" spans="4:5" x14ac:dyDescent="0.35">
      <c r="D612">
        <v>6.09</v>
      </c>
      <c r="E612">
        <v>0.92200000000000004</v>
      </c>
    </row>
    <row r="613" spans="4:5" x14ac:dyDescent="0.35">
      <c r="D613">
        <v>6.1</v>
      </c>
      <c r="E613">
        <v>0.92300000000000004</v>
      </c>
    </row>
    <row r="614" spans="4:5" x14ac:dyDescent="0.35">
      <c r="D614">
        <v>6.11</v>
      </c>
      <c r="E614">
        <v>0.92300000000000004</v>
      </c>
    </row>
    <row r="615" spans="4:5" x14ac:dyDescent="0.35">
      <c r="D615">
        <v>6.12</v>
      </c>
      <c r="E615">
        <v>0.92300000000000004</v>
      </c>
    </row>
    <row r="616" spans="4:5" x14ac:dyDescent="0.35">
      <c r="D616">
        <v>6.13</v>
      </c>
      <c r="E616">
        <v>0.92400000000000004</v>
      </c>
    </row>
    <row r="617" spans="4:5" x14ac:dyDescent="0.35">
      <c r="D617">
        <v>6.14</v>
      </c>
      <c r="E617">
        <v>0.92400000000000004</v>
      </c>
    </row>
    <row r="618" spans="4:5" x14ac:dyDescent="0.35">
      <c r="D618">
        <v>6.15</v>
      </c>
      <c r="E618">
        <v>0.92500000000000004</v>
      </c>
    </row>
    <row r="619" spans="4:5" x14ac:dyDescent="0.35">
      <c r="D619">
        <v>6.16</v>
      </c>
      <c r="E619">
        <v>0.92500000000000004</v>
      </c>
    </row>
    <row r="620" spans="4:5" x14ac:dyDescent="0.35">
      <c r="D620">
        <v>6.17</v>
      </c>
      <c r="E620">
        <v>0.92600000000000005</v>
      </c>
    </row>
    <row r="621" spans="4:5" x14ac:dyDescent="0.35">
      <c r="D621">
        <v>6.18</v>
      </c>
      <c r="E621">
        <v>0.92600000000000005</v>
      </c>
    </row>
    <row r="622" spans="4:5" x14ac:dyDescent="0.35">
      <c r="D622">
        <v>6.19</v>
      </c>
      <c r="E622">
        <v>0.92700000000000005</v>
      </c>
    </row>
    <row r="623" spans="4:5" x14ac:dyDescent="0.35">
      <c r="D623">
        <v>6.2</v>
      </c>
      <c r="E623">
        <v>0.92700000000000005</v>
      </c>
    </row>
    <row r="624" spans="4:5" x14ac:dyDescent="0.35">
      <c r="D624">
        <v>6.21</v>
      </c>
      <c r="E624">
        <v>0.92800000000000005</v>
      </c>
    </row>
    <row r="625" spans="4:5" x14ac:dyDescent="0.35">
      <c r="D625">
        <v>6.22</v>
      </c>
      <c r="E625">
        <v>0.92800000000000005</v>
      </c>
    </row>
    <row r="626" spans="4:5" x14ac:dyDescent="0.35">
      <c r="D626">
        <v>6.23</v>
      </c>
      <c r="E626">
        <v>0.92900000000000005</v>
      </c>
    </row>
    <row r="627" spans="4:5" x14ac:dyDescent="0.35">
      <c r="D627">
        <v>6.24</v>
      </c>
      <c r="E627">
        <v>0.92900000000000005</v>
      </c>
    </row>
    <row r="628" spans="4:5" x14ac:dyDescent="0.35">
      <c r="D628">
        <v>6.25</v>
      </c>
      <c r="E628">
        <v>0.93</v>
      </c>
    </row>
    <row r="629" spans="4:5" x14ac:dyDescent="0.35">
      <c r="D629">
        <v>6.26</v>
      </c>
      <c r="E629">
        <v>0.93</v>
      </c>
    </row>
    <row r="630" spans="4:5" x14ac:dyDescent="0.35">
      <c r="D630">
        <v>6.27</v>
      </c>
      <c r="E630">
        <v>0.93100000000000005</v>
      </c>
    </row>
    <row r="631" spans="4:5" x14ac:dyDescent="0.35">
      <c r="D631">
        <v>6.28</v>
      </c>
      <c r="E631">
        <v>0.93100000000000005</v>
      </c>
    </row>
    <row r="632" spans="4:5" x14ac:dyDescent="0.35">
      <c r="D632">
        <v>6.29</v>
      </c>
      <c r="E632">
        <v>0.93200000000000005</v>
      </c>
    </row>
    <row r="633" spans="4:5" x14ac:dyDescent="0.35">
      <c r="D633">
        <v>6.3</v>
      </c>
      <c r="E633">
        <v>0.93200000000000005</v>
      </c>
    </row>
    <row r="634" spans="4:5" x14ac:dyDescent="0.35">
      <c r="D634">
        <v>6.31</v>
      </c>
      <c r="E634">
        <v>0.93200000000000005</v>
      </c>
    </row>
    <row r="635" spans="4:5" x14ac:dyDescent="0.35">
      <c r="D635">
        <v>6.32</v>
      </c>
      <c r="E635">
        <v>0.93300000000000005</v>
      </c>
    </row>
    <row r="636" spans="4:5" x14ac:dyDescent="0.35">
      <c r="D636">
        <v>6.33</v>
      </c>
      <c r="E636">
        <v>0.93300000000000005</v>
      </c>
    </row>
    <row r="637" spans="4:5" x14ac:dyDescent="0.35">
      <c r="D637">
        <v>6.34</v>
      </c>
      <c r="E637">
        <v>0.93400000000000005</v>
      </c>
    </row>
    <row r="638" spans="4:5" x14ac:dyDescent="0.35">
      <c r="D638">
        <v>6.35</v>
      </c>
      <c r="E638">
        <v>0.93400000000000005</v>
      </c>
    </row>
    <row r="639" spans="4:5" x14ac:dyDescent="0.35">
      <c r="D639">
        <v>6.36</v>
      </c>
      <c r="E639">
        <v>0.93500000000000005</v>
      </c>
    </row>
    <row r="640" spans="4:5" x14ac:dyDescent="0.35">
      <c r="D640">
        <v>6.37</v>
      </c>
      <c r="E640">
        <v>0.93500000000000005</v>
      </c>
    </row>
    <row r="641" spans="4:5" x14ac:dyDescent="0.35">
      <c r="D641">
        <v>6.38</v>
      </c>
      <c r="E641">
        <v>0.93600000000000005</v>
      </c>
    </row>
    <row r="642" spans="4:5" x14ac:dyDescent="0.35">
      <c r="D642">
        <v>6.39</v>
      </c>
      <c r="E642">
        <v>0.93600000000000005</v>
      </c>
    </row>
    <row r="643" spans="4:5" x14ac:dyDescent="0.35">
      <c r="D643">
        <v>6.4</v>
      </c>
      <c r="E643">
        <v>0.93700000000000006</v>
      </c>
    </row>
    <row r="644" spans="4:5" x14ac:dyDescent="0.35">
      <c r="D644">
        <v>6.41</v>
      </c>
      <c r="E644">
        <v>0.93700000000000006</v>
      </c>
    </row>
    <row r="645" spans="4:5" x14ac:dyDescent="0.35">
      <c r="D645">
        <v>6.42</v>
      </c>
      <c r="E645">
        <v>0.93799999999999994</v>
      </c>
    </row>
    <row r="646" spans="4:5" x14ac:dyDescent="0.35">
      <c r="D646">
        <v>6.43</v>
      </c>
      <c r="E646">
        <v>0.93799999999999994</v>
      </c>
    </row>
    <row r="647" spans="4:5" x14ac:dyDescent="0.35">
      <c r="D647">
        <v>6.44</v>
      </c>
      <c r="E647">
        <v>0.93899999999999995</v>
      </c>
    </row>
    <row r="648" spans="4:5" x14ac:dyDescent="0.35">
      <c r="D648">
        <v>6.45</v>
      </c>
      <c r="E648">
        <v>0.93899999999999995</v>
      </c>
    </row>
    <row r="649" spans="4:5" x14ac:dyDescent="0.35">
      <c r="D649">
        <v>6.46</v>
      </c>
      <c r="E649">
        <v>0.94</v>
      </c>
    </row>
    <row r="650" spans="4:5" x14ac:dyDescent="0.35">
      <c r="D650">
        <v>6.47</v>
      </c>
      <c r="E650">
        <v>0.94</v>
      </c>
    </row>
    <row r="651" spans="4:5" x14ac:dyDescent="0.35">
      <c r="D651">
        <v>6.48</v>
      </c>
      <c r="E651">
        <v>0.94099999999999995</v>
      </c>
    </row>
    <row r="652" spans="4:5" x14ac:dyDescent="0.35">
      <c r="D652">
        <v>6.49</v>
      </c>
      <c r="E652">
        <v>0.94099999999999995</v>
      </c>
    </row>
    <row r="653" spans="4:5" x14ac:dyDescent="0.35">
      <c r="D653">
        <v>6.5</v>
      </c>
      <c r="E653">
        <v>0.94199999999999995</v>
      </c>
    </row>
    <row r="654" spans="4:5" x14ac:dyDescent="0.35">
      <c r="D654">
        <v>6.51</v>
      </c>
      <c r="E654">
        <v>0.94199999999999995</v>
      </c>
    </row>
    <row r="655" spans="4:5" x14ac:dyDescent="0.35">
      <c r="D655">
        <v>6.52</v>
      </c>
      <c r="E655">
        <v>0.94199999999999995</v>
      </c>
    </row>
    <row r="656" spans="4:5" x14ac:dyDescent="0.35">
      <c r="D656">
        <v>6.53</v>
      </c>
      <c r="E656">
        <v>0.94199999999999995</v>
      </c>
    </row>
    <row r="657" spans="4:5" x14ac:dyDescent="0.35">
      <c r="D657">
        <v>6.54</v>
      </c>
      <c r="E657">
        <v>0.94299999999999995</v>
      </c>
    </row>
    <row r="658" spans="4:5" x14ac:dyDescent="0.35">
      <c r="D658">
        <v>6.55</v>
      </c>
      <c r="E658">
        <v>0.94299999999999995</v>
      </c>
    </row>
    <row r="659" spans="4:5" x14ac:dyDescent="0.35">
      <c r="D659">
        <v>6.56</v>
      </c>
      <c r="E659">
        <v>0.94299999999999995</v>
      </c>
    </row>
    <row r="660" spans="4:5" x14ac:dyDescent="0.35">
      <c r="D660">
        <v>6.57</v>
      </c>
      <c r="E660">
        <v>0.94299999999999995</v>
      </c>
    </row>
    <row r="661" spans="4:5" x14ac:dyDescent="0.35">
      <c r="D661">
        <v>6.58</v>
      </c>
      <c r="E661">
        <v>0.94399999999999995</v>
      </c>
    </row>
    <row r="662" spans="4:5" x14ac:dyDescent="0.35">
      <c r="D662">
        <v>6.59</v>
      </c>
      <c r="E662">
        <v>0.94399999999999995</v>
      </c>
    </row>
    <row r="663" spans="4:5" x14ac:dyDescent="0.35">
      <c r="D663">
        <v>6.6</v>
      </c>
      <c r="E663">
        <v>0.94399999999999995</v>
      </c>
    </row>
    <row r="664" spans="4:5" x14ac:dyDescent="0.35">
      <c r="D664">
        <v>6.61</v>
      </c>
      <c r="E664">
        <v>0.94499999999999995</v>
      </c>
    </row>
    <row r="665" spans="4:5" x14ac:dyDescent="0.35">
      <c r="D665">
        <v>6.62</v>
      </c>
      <c r="E665">
        <v>0.94499999999999995</v>
      </c>
    </row>
    <row r="666" spans="4:5" x14ac:dyDescent="0.35">
      <c r="D666">
        <v>6.63</v>
      </c>
      <c r="E666">
        <v>0.94499999999999995</v>
      </c>
    </row>
    <row r="667" spans="4:5" x14ac:dyDescent="0.35">
      <c r="D667">
        <v>6.64</v>
      </c>
      <c r="E667">
        <v>0.94499999999999995</v>
      </c>
    </row>
    <row r="668" spans="4:5" x14ac:dyDescent="0.35">
      <c r="D668">
        <v>6.65</v>
      </c>
      <c r="E668">
        <v>0.94599999999999995</v>
      </c>
    </row>
    <row r="669" spans="4:5" x14ac:dyDescent="0.35">
      <c r="D669">
        <v>6.66</v>
      </c>
      <c r="E669">
        <v>0.94599999999999995</v>
      </c>
    </row>
    <row r="670" spans="4:5" x14ac:dyDescent="0.35">
      <c r="D670">
        <v>6.67</v>
      </c>
      <c r="E670">
        <v>0.94599999999999995</v>
      </c>
    </row>
    <row r="671" spans="4:5" x14ac:dyDescent="0.35">
      <c r="D671">
        <v>6.68</v>
      </c>
      <c r="E671">
        <v>0.94699999999999995</v>
      </c>
    </row>
    <row r="672" spans="4:5" x14ac:dyDescent="0.35">
      <c r="D672">
        <v>6.69</v>
      </c>
      <c r="E672">
        <v>0.94699999999999995</v>
      </c>
    </row>
    <row r="673" spans="4:5" x14ac:dyDescent="0.35">
      <c r="D673">
        <v>6.7</v>
      </c>
      <c r="E673">
        <v>0.94699999999999995</v>
      </c>
    </row>
    <row r="674" spans="4:5" x14ac:dyDescent="0.35">
      <c r="D674">
        <v>6.71</v>
      </c>
      <c r="E674">
        <v>0.94699999999999995</v>
      </c>
    </row>
    <row r="675" spans="4:5" x14ac:dyDescent="0.35">
      <c r="D675">
        <v>6.72</v>
      </c>
      <c r="E675">
        <v>0.94799999999999995</v>
      </c>
    </row>
    <row r="676" spans="4:5" x14ac:dyDescent="0.35">
      <c r="D676">
        <v>6.73</v>
      </c>
      <c r="E676">
        <v>0.94799999999999995</v>
      </c>
    </row>
    <row r="677" spans="4:5" x14ac:dyDescent="0.35">
      <c r="D677">
        <v>6.74</v>
      </c>
      <c r="E677">
        <v>0.94799999999999995</v>
      </c>
    </row>
    <row r="678" spans="4:5" x14ac:dyDescent="0.35">
      <c r="D678">
        <v>6.75</v>
      </c>
      <c r="E678">
        <v>0.94899999999999995</v>
      </c>
    </row>
    <row r="679" spans="4:5" x14ac:dyDescent="0.35">
      <c r="D679">
        <v>6.76</v>
      </c>
      <c r="E679">
        <v>0.94899999999999995</v>
      </c>
    </row>
    <row r="680" spans="4:5" x14ac:dyDescent="0.35">
      <c r="D680">
        <v>6.77</v>
      </c>
      <c r="E680">
        <v>0.94899999999999995</v>
      </c>
    </row>
    <row r="681" spans="4:5" x14ac:dyDescent="0.35">
      <c r="D681">
        <v>6.78</v>
      </c>
      <c r="E681">
        <v>0.94899999999999995</v>
      </c>
    </row>
    <row r="682" spans="4:5" x14ac:dyDescent="0.35">
      <c r="D682">
        <v>6.79</v>
      </c>
      <c r="E682">
        <v>0.95</v>
      </c>
    </row>
    <row r="683" spans="4:5" x14ac:dyDescent="0.35">
      <c r="D683">
        <v>6.8</v>
      </c>
      <c r="E683">
        <v>0.95</v>
      </c>
    </row>
    <row r="684" spans="4:5" x14ac:dyDescent="0.35">
      <c r="D684">
        <v>6.81</v>
      </c>
      <c r="E684">
        <v>0.95</v>
      </c>
    </row>
    <row r="685" spans="4:5" x14ac:dyDescent="0.35">
      <c r="D685">
        <v>6.82</v>
      </c>
      <c r="E685">
        <v>0.95</v>
      </c>
    </row>
    <row r="686" spans="4:5" x14ac:dyDescent="0.35">
      <c r="D686">
        <v>6.83</v>
      </c>
      <c r="E686">
        <v>0.95099999999999996</v>
      </c>
    </row>
    <row r="687" spans="4:5" x14ac:dyDescent="0.35">
      <c r="D687">
        <v>6.84</v>
      </c>
      <c r="E687">
        <v>0.95099999999999996</v>
      </c>
    </row>
    <row r="688" spans="4:5" x14ac:dyDescent="0.35">
      <c r="D688">
        <v>6.85</v>
      </c>
      <c r="E688">
        <v>0.95099999999999996</v>
      </c>
    </row>
    <row r="689" spans="4:5" x14ac:dyDescent="0.35">
      <c r="D689">
        <v>6.86</v>
      </c>
      <c r="E689">
        <v>0.95199999999999996</v>
      </c>
    </row>
    <row r="690" spans="4:5" x14ac:dyDescent="0.35">
      <c r="D690">
        <v>6.87</v>
      </c>
      <c r="E690">
        <v>0.95199999999999996</v>
      </c>
    </row>
    <row r="691" spans="4:5" x14ac:dyDescent="0.35">
      <c r="D691">
        <v>6.88</v>
      </c>
      <c r="E691">
        <v>0.95199999999999996</v>
      </c>
    </row>
    <row r="692" spans="4:5" x14ac:dyDescent="0.35">
      <c r="D692">
        <v>6.89</v>
      </c>
      <c r="E692">
        <v>0.95199999999999996</v>
      </c>
    </row>
    <row r="693" spans="4:5" x14ac:dyDescent="0.35">
      <c r="D693">
        <v>6.9</v>
      </c>
      <c r="E693">
        <v>0.95299999999999996</v>
      </c>
    </row>
    <row r="694" spans="4:5" x14ac:dyDescent="0.35">
      <c r="D694">
        <v>6.91</v>
      </c>
      <c r="E694">
        <v>0.95299999999999996</v>
      </c>
    </row>
    <row r="695" spans="4:5" x14ac:dyDescent="0.35">
      <c r="D695">
        <v>6.92</v>
      </c>
      <c r="E695">
        <v>0.95299999999999996</v>
      </c>
    </row>
    <row r="696" spans="4:5" x14ac:dyDescent="0.35">
      <c r="D696">
        <v>6.93</v>
      </c>
      <c r="E696">
        <v>0.95399999999999996</v>
      </c>
    </row>
    <row r="697" spans="4:5" x14ac:dyDescent="0.35">
      <c r="D697">
        <v>6.94</v>
      </c>
      <c r="E697">
        <v>0.95399999999999996</v>
      </c>
    </row>
    <row r="698" spans="4:5" x14ac:dyDescent="0.35">
      <c r="D698">
        <v>6.95</v>
      </c>
      <c r="E698">
        <v>0.95399999999999996</v>
      </c>
    </row>
    <row r="699" spans="4:5" x14ac:dyDescent="0.35">
      <c r="D699">
        <v>6.96</v>
      </c>
      <c r="E699">
        <v>0.95399999999999996</v>
      </c>
    </row>
    <row r="700" spans="4:5" x14ac:dyDescent="0.35">
      <c r="D700">
        <v>6.97</v>
      </c>
      <c r="E700">
        <v>0.95499999999999996</v>
      </c>
    </row>
    <row r="701" spans="4:5" x14ac:dyDescent="0.35">
      <c r="D701">
        <v>6.98</v>
      </c>
      <c r="E701">
        <v>0.95499999999999996</v>
      </c>
    </row>
    <row r="702" spans="4:5" x14ac:dyDescent="0.35">
      <c r="D702">
        <v>6.99</v>
      </c>
      <c r="E702">
        <v>0.95499999999999996</v>
      </c>
    </row>
    <row r="703" spans="4:5" x14ac:dyDescent="0.35">
      <c r="D703">
        <v>7</v>
      </c>
      <c r="E703">
        <v>0.95599999999999996</v>
      </c>
    </row>
    <row r="704" spans="4:5" x14ac:dyDescent="0.35">
      <c r="D704">
        <v>7.01</v>
      </c>
      <c r="E704">
        <v>0.95599999999999996</v>
      </c>
    </row>
    <row r="705" spans="4:5" x14ac:dyDescent="0.35">
      <c r="D705">
        <v>7.02</v>
      </c>
      <c r="E705">
        <v>0.95699999999999996</v>
      </c>
    </row>
    <row r="706" spans="4:5" x14ac:dyDescent="0.35">
      <c r="D706">
        <v>7.03</v>
      </c>
      <c r="E706">
        <v>0.95699999999999996</v>
      </c>
    </row>
    <row r="707" spans="4:5" x14ac:dyDescent="0.35">
      <c r="D707">
        <v>7.04</v>
      </c>
      <c r="E707">
        <v>0.95699999999999996</v>
      </c>
    </row>
    <row r="708" spans="4:5" x14ac:dyDescent="0.35">
      <c r="D708">
        <v>7.05</v>
      </c>
      <c r="E708">
        <v>0.95799999999999996</v>
      </c>
    </row>
    <row r="709" spans="4:5" x14ac:dyDescent="0.35">
      <c r="D709">
        <v>7.06</v>
      </c>
      <c r="E709">
        <v>0.95799999999999996</v>
      </c>
    </row>
    <row r="710" spans="4:5" x14ac:dyDescent="0.35">
      <c r="D710">
        <v>7.07</v>
      </c>
      <c r="E710">
        <v>0.95899999999999996</v>
      </c>
    </row>
    <row r="711" spans="4:5" x14ac:dyDescent="0.35">
      <c r="D711">
        <v>7.08</v>
      </c>
      <c r="E711">
        <v>0.95899999999999996</v>
      </c>
    </row>
    <row r="712" spans="4:5" x14ac:dyDescent="0.35">
      <c r="D712">
        <v>7.09</v>
      </c>
      <c r="E712">
        <v>0.96</v>
      </c>
    </row>
    <row r="713" spans="4:5" x14ac:dyDescent="0.35">
      <c r="D713">
        <v>7.1</v>
      </c>
      <c r="E713">
        <v>0.96</v>
      </c>
    </row>
    <row r="714" spans="4:5" x14ac:dyDescent="0.35">
      <c r="D714">
        <v>7.11</v>
      </c>
      <c r="E714">
        <v>0.96</v>
      </c>
    </row>
    <row r="715" spans="4:5" x14ac:dyDescent="0.35">
      <c r="D715">
        <v>7.12</v>
      </c>
      <c r="E715">
        <v>0.96099999999999997</v>
      </c>
    </row>
    <row r="716" spans="4:5" x14ac:dyDescent="0.35">
      <c r="D716">
        <v>7.13</v>
      </c>
      <c r="E716">
        <v>0.96099999999999997</v>
      </c>
    </row>
    <row r="717" spans="4:5" x14ac:dyDescent="0.35">
      <c r="D717">
        <v>7.14</v>
      </c>
      <c r="E717">
        <v>0.96199999999999997</v>
      </c>
    </row>
    <row r="718" spans="4:5" x14ac:dyDescent="0.35">
      <c r="D718">
        <v>7.15</v>
      </c>
      <c r="E718">
        <v>0.96199999999999997</v>
      </c>
    </row>
    <row r="719" spans="4:5" x14ac:dyDescent="0.35">
      <c r="D719">
        <v>7.16</v>
      </c>
      <c r="E719">
        <v>0.96299999999999997</v>
      </c>
    </row>
    <row r="720" spans="4:5" x14ac:dyDescent="0.35">
      <c r="D720">
        <v>7.17</v>
      </c>
      <c r="E720">
        <v>0.96299999999999997</v>
      </c>
    </row>
    <row r="721" spans="4:5" x14ac:dyDescent="0.35">
      <c r="D721">
        <v>7.18</v>
      </c>
      <c r="E721">
        <v>0.96299999999999997</v>
      </c>
    </row>
    <row r="722" spans="4:5" x14ac:dyDescent="0.35">
      <c r="D722">
        <v>7.19</v>
      </c>
      <c r="E722">
        <v>0.96399999999999997</v>
      </c>
    </row>
    <row r="723" spans="4:5" x14ac:dyDescent="0.35">
      <c r="D723">
        <v>7.2</v>
      </c>
      <c r="E723">
        <v>0.96399999999999997</v>
      </c>
    </row>
    <row r="724" spans="4:5" x14ac:dyDescent="0.35">
      <c r="D724">
        <v>7.21</v>
      </c>
      <c r="E724">
        <v>0.96499999999999997</v>
      </c>
    </row>
    <row r="725" spans="4:5" x14ac:dyDescent="0.35">
      <c r="D725">
        <v>7.22</v>
      </c>
      <c r="E725">
        <v>0.96499999999999997</v>
      </c>
    </row>
    <row r="726" spans="4:5" x14ac:dyDescent="0.35">
      <c r="D726">
        <v>7.23</v>
      </c>
      <c r="E726">
        <v>0.96599999999999997</v>
      </c>
    </row>
    <row r="727" spans="4:5" x14ac:dyDescent="0.35">
      <c r="D727">
        <v>7.24</v>
      </c>
      <c r="E727">
        <v>0.96599999999999997</v>
      </c>
    </row>
    <row r="728" spans="4:5" x14ac:dyDescent="0.35">
      <c r="D728">
        <v>7.25</v>
      </c>
      <c r="E728">
        <v>0.96699999999999997</v>
      </c>
    </row>
    <row r="729" spans="4:5" x14ac:dyDescent="0.35">
      <c r="D729">
        <v>7.26</v>
      </c>
      <c r="E729">
        <v>0.96699999999999997</v>
      </c>
    </row>
    <row r="730" spans="4:5" x14ac:dyDescent="0.35">
      <c r="D730">
        <v>7.27</v>
      </c>
      <c r="E730">
        <v>0.96699999999999997</v>
      </c>
    </row>
    <row r="731" spans="4:5" x14ac:dyDescent="0.35">
      <c r="D731">
        <v>7.28</v>
      </c>
      <c r="E731">
        <v>0.96799999999999997</v>
      </c>
    </row>
    <row r="732" spans="4:5" x14ac:dyDescent="0.35">
      <c r="D732">
        <v>7.29</v>
      </c>
      <c r="E732">
        <v>0.96799999999999997</v>
      </c>
    </row>
    <row r="733" spans="4:5" x14ac:dyDescent="0.35">
      <c r="D733">
        <v>7.3</v>
      </c>
      <c r="E733">
        <v>0.96899999999999997</v>
      </c>
    </row>
    <row r="734" spans="4:5" x14ac:dyDescent="0.35">
      <c r="D734">
        <v>7.31</v>
      </c>
      <c r="E734">
        <v>0.96899999999999997</v>
      </c>
    </row>
    <row r="735" spans="4:5" x14ac:dyDescent="0.35">
      <c r="D735">
        <v>7.32</v>
      </c>
      <c r="E735">
        <v>0.97</v>
      </c>
    </row>
    <row r="736" spans="4:5" x14ac:dyDescent="0.35">
      <c r="D736">
        <v>7.33</v>
      </c>
      <c r="E736">
        <v>0.97</v>
      </c>
    </row>
    <row r="737" spans="4:5" x14ac:dyDescent="0.35">
      <c r="D737">
        <v>7.34</v>
      </c>
      <c r="E737">
        <v>0.97</v>
      </c>
    </row>
    <row r="738" spans="4:5" x14ac:dyDescent="0.35">
      <c r="D738">
        <v>7.35</v>
      </c>
      <c r="E738">
        <v>0.97099999999999997</v>
      </c>
    </row>
    <row r="739" spans="4:5" x14ac:dyDescent="0.35">
      <c r="D739">
        <v>7.36</v>
      </c>
      <c r="E739">
        <v>0.97099999999999997</v>
      </c>
    </row>
    <row r="740" spans="4:5" x14ac:dyDescent="0.35">
      <c r="D740">
        <v>7.37</v>
      </c>
      <c r="E740">
        <v>0.97199999999999998</v>
      </c>
    </row>
    <row r="741" spans="4:5" x14ac:dyDescent="0.35">
      <c r="D741">
        <v>7.38</v>
      </c>
      <c r="E741">
        <v>0.97199999999999998</v>
      </c>
    </row>
    <row r="742" spans="4:5" x14ac:dyDescent="0.35">
      <c r="D742">
        <v>7.39</v>
      </c>
      <c r="E742">
        <v>0.97299999999999998</v>
      </c>
    </row>
    <row r="743" spans="4:5" x14ac:dyDescent="0.35">
      <c r="D743">
        <v>7.4</v>
      </c>
      <c r="E743">
        <v>0.97299999999999998</v>
      </c>
    </row>
    <row r="744" spans="4:5" x14ac:dyDescent="0.35">
      <c r="D744">
        <v>7.41</v>
      </c>
      <c r="E744">
        <v>0.97299999999999998</v>
      </c>
    </row>
    <row r="745" spans="4:5" x14ac:dyDescent="0.35">
      <c r="D745">
        <v>7.42</v>
      </c>
      <c r="E745">
        <v>0.97399999999999998</v>
      </c>
    </row>
    <row r="746" spans="4:5" x14ac:dyDescent="0.35">
      <c r="D746">
        <v>7.43</v>
      </c>
      <c r="E746">
        <v>0.97399999999999998</v>
      </c>
    </row>
    <row r="747" spans="4:5" x14ac:dyDescent="0.35">
      <c r="D747">
        <v>7.44</v>
      </c>
      <c r="E747">
        <v>0.97499999999999998</v>
      </c>
    </row>
    <row r="748" spans="4:5" x14ac:dyDescent="0.35">
      <c r="D748">
        <v>7.45</v>
      </c>
      <c r="E748">
        <v>0.97499999999999998</v>
      </c>
    </row>
    <row r="749" spans="4:5" x14ac:dyDescent="0.35">
      <c r="D749">
        <v>7.46</v>
      </c>
      <c r="E749">
        <v>0.97599999999999998</v>
      </c>
    </row>
    <row r="750" spans="4:5" x14ac:dyDescent="0.35">
      <c r="D750">
        <v>7.47</v>
      </c>
      <c r="E750">
        <v>0.97599999999999998</v>
      </c>
    </row>
    <row r="751" spans="4:5" x14ac:dyDescent="0.35">
      <c r="D751">
        <v>7.48</v>
      </c>
      <c r="E751">
        <v>0.97599999999999998</v>
      </c>
    </row>
    <row r="752" spans="4:5" x14ac:dyDescent="0.35">
      <c r="D752">
        <v>7.49</v>
      </c>
      <c r="E752">
        <v>0.97699999999999998</v>
      </c>
    </row>
    <row r="753" spans="4:5" x14ac:dyDescent="0.35">
      <c r="D753">
        <v>7.5</v>
      </c>
      <c r="E753">
        <v>0.97699999999999998</v>
      </c>
    </row>
    <row r="754" spans="4:5" x14ac:dyDescent="0.35">
      <c r="D754">
        <v>7.51</v>
      </c>
      <c r="E754">
        <v>0.97799999999999998</v>
      </c>
    </row>
    <row r="755" spans="4:5" x14ac:dyDescent="0.35">
      <c r="D755">
        <v>7.52</v>
      </c>
      <c r="E755">
        <v>0.97799999999999998</v>
      </c>
    </row>
    <row r="756" spans="4:5" x14ac:dyDescent="0.35">
      <c r="D756">
        <v>7.53</v>
      </c>
      <c r="E756">
        <v>0.97899999999999998</v>
      </c>
    </row>
    <row r="757" spans="4:5" x14ac:dyDescent="0.35">
      <c r="D757">
        <v>7.54</v>
      </c>
      <c r="E757">
        <v>0.97899999999999998</v>
      </c>
    </row>
    <row r="758" spans="4:5" x14ac:dyDescent="0.35">
      <c r="D758">
        <v>7.55</v>
      </c>
      <c r="E758">
        <v>0.98</v>
      </c>
    </row>
    <row r="759" spans="4:5" x14ac:dyDescent="0.35">
      <c r="D759">
        <v>7.56</v>
      </c>
      <c r="E759">
        <v>0.98</v>
      </c>
    </row>
    <row r="760" spans="4:5" x14ac:dyDescent="0.35">
      <c r="D760">
        <v>7.57</v>
      </c>
      <c r="E760">
        <v>0.98</v>
      </c>
    </row>
    <row r="761" spans="4:5" x14ac:dyDescent="0.35">
      <c r="D761">
        <v>7.58</v>
      </c>
      <c r="E761">
        <v>0.98099999999999998</v>
      </c>
    </row>
    <row r="762" spans="4:5" x14ac:dyDescent="0.35">
      <c r="D762">
        <v>7.59</v>
      </c>
      <c r="E762">
        <v>0.98099999999999998</v>
      </c>
    </row>
    <row r="763" spans="4:5" x14ac:dyDescent="0.35">
      <c r="D763">
        <v>7.6</v>
      </c>
      <c r="E763">
        <v>0.98199999999999998</v>
      </c>
    </row>
    <row r="764" spans="4:5" x14ac:dyDescent="0.35">
      <c r="D764">
        <v>7.61</v>
      </c>
      <c r="E764">
        <v>0.98199999999999998</v>
      </c>
    </row>
    <row r="765" spans="4:5" x14ac:dyDescent="0.35">
      <c r="D765">
        <v>7.62</v>
      </c>
      <c r="E765">
        <v>0.98299999999999998</v>
      </c>
    </row>
    <row r="766" spans="4:5" x14ac:dyDescent="0.35">
      <c r="D766">
        <v>7.63</v>
      </c>
      <c r="E766">
        <v>0.98299999999999998</v>
      </c>
    </row>
    <row r="767" spans="4:5" x14ac:dyDescent="0.35">
      <c r="D767">
        <v>7.64</v>
      </c>
      <c r="E767">
        <v>0.98299999999999998</v>
      </c>
    </row>
    <row r="768" spans="4:5" x14ac:dyDescent="0.35">
      <c r="D768">
        <v>7.65</v>
      </c>
      <c r="E768">
        <v>0.98399999999999999</v>
      </c>
    </row>
    <row r="769" spans="4:5" x14ac:dyDescent="0.35">
      <c r="D769">
        <v>7.66</v>
      </c>
      <c r="E769">
        <v>0.98399999999999999</v>
      </c>
    </row>
    <row r="770" spans="4:5" x14ac:dyDescent="0.35">
      <c r="D770">
        <v>7.67</v>
      </c>
      <c r="E770">
        <v>0.98499999999999999</v>
      </c>
    </row>
    <row r="771" spans="4:5" x14ac:dyDescent="0.35">
      <c r="D771">
        <v>7.68</v>
      </c>
      <c r="E771">
        <v>0.98499999999999999</v>
      </c>
    </row>
    <row r="772" spans="4:5" x14ac:dyDescent="0.35">
      <c r="D772">
        <v>7.69</v>
      </c>
      <c r="E772">
        <v>0.98599999999999999</v>
      </c>
    </row>
    <row r="773" spans="4:5" x14ac:dyDescent="0.35">
      <c r="D773">
        <v>7.7</v>
      </c>
      <c r="E773">
        <v>0.98599999999999999</v>
      </c>
    </row>
    <row r="774" spans="4:5" x14ac:dyDescent="0.35">
      <c r="D774">
        <v>7.71</v>
      </c>
      <c r="E774">
        <v>0.98599999999999999</v>
      </c>
    </row>
    <row r="775" spans="4:5" x14ac:dyDescent="0.35">
      <c r="D775">
        <v>7.72</v>
      </c>
      <c r="E775">
        <v>0.98699999999999999</v>
      </c>
    </row>
    <row r="776" spans="4:5" x14ac:dyDescent="0.35">
      <c r="D776">
        <v>7.73</v>
      </c>
      <c r="E776">
        <v>0.98699999999999999</v>
      </c>
    </row>
    <row r="777" spans="4:5" x14ac:dyDescent="0.35">
      <c r="D777">
        <v>7.74</v>
      </c>
      <c r="E777">
        <v>0.98799999999999999</v>
      </c>
    </row>
    <row r="778" spans="4:5" x14ac:dyDescent="0.35">
      <c r="D778">
        <v>7.75</v>
      </c>
      <c r="E778">
        <v>0.98799999999999999</v>
      </c>
    </row>
    <row r="779" spans="4:5" x14ac:dyDescent="0.35">
      <c r="D779">
        <v>7.76</v>
      </c>
      <c r="E779">
        <v>0.98899999999999999</v>
      </c>
    </row>
    <row r="780" spans="4:5" x14ac:dyDescent="0.35">
      <c r="D780">
        <v>7.77</v>
      </c>
      <c r="E780">
        <v>0.98899999999999999</v>
      </c>
    </row>
    <row r="781" spans="4:5" x14ac:dyDescent="0.35">
      <c r="D781">
        <v>7.78</v>
      </c>
      <c r="E781">
        <v>0.98899999999999999</v>
      </c>
    </row>
    <row r="782" spans="4:5" x14ac:dyDescent="0.35">
      <c r="D782">
        <v>7.79</v>
      </c>
      <c r="E782">
        <v>0.99</v>
      </c>
    </row>
    <row r="783" spans="4:5" x14ac:dyDescent="0.35">
      <c r="D783">
        <v>7.8</v>
      </c>
      <c r="E783">
        <v>0.99</v>
      </c>
    </row>
    <row r="784" spans="4:5" x14ac:dyDescent="0.35">
      <c r="D784">
        <v>7.81</v>
      </c>
      <c r="E784">
        <v>0.99099999999999999</v>
      </c>
    </row>
    <row r="785" spans="4:5" x14ac:dyDescent="0.35">
      <c r="D785">
        <v>7.82</v>
      </c>
      <c r="E785">
        <v>0.99099999999999999</v>
      </c>
    </row>
    <row r="786" spans="4:5" x14ac:dyDescent="0.35">
      <c r="D786">
        <v>7.83</v>
      </c>
      <c r="E786">
        <v>0.99199999999999999</v>
      </c>
    </row>
    <row r="787" spans="4:5" x14ac:dyDescent="0.35">
      <c r="D787">
        <v>7.84</v>
      </c>
      <c r="E787">
        <v>0.99199999999999999</v>
      </c>
    </row>
    <row r="788" spans="4:5" x14ac:dyDescent="0.35">
      <c r="D788">
        <v>7.85</v>
      </c>
      <c r="E788">
        <v>0.99299999999999999</v>
      </c>
    </row>
    <row r="789" spans="4:5" x14ac:dyDescent="0.35">
      <c r="D789">
        <v>7.86</v>
      </c>
      <c r="E789">
        <v>0.99299999999999999</v>
      </c>
    </row>
    <row r="790" spans="4:5" x14ac:dyDescent="0.35">
      <c r="D790">
        <v>7.87</v>
      </c>
      <c r="E790">
        <v>0.99299999999999999</v>
      </c>
    </row>
    <row r="791" spans="4:5" x14ac:dyDescent="0.35">
      <c r="D791">
        <v>7.88</v>
      </c>
      <c r="E791">
        <v>0.99399999999999999</v>
      </c>
    </row>
    <row r="792" spans="4:5" x14ac:dyDescent="0.35">
      <c r="D792">
        <v>7.89</v>
      </c>
      <c r="E792">
        <v>0.99399999999999999</v>
      </c>
    </row>
    <row r="793" spans="4:5" x14ac:dyDescent="0.35">
      <c r="D793">
        <v>7.9</v>
      </c>
      <c r="E793">
        <v>0.995</v>
      </c>
    </row>
    <row r="794" spans="4:5" x14ac:dyDescent="0.35">
      <c r="D794">
        <v>7.91</v>
      </c>
      <c r="E794">
        <v>0.995</v>
      </c>
    </row>
    <row r="795" spans="4:5" x14ac:dyDescent="0.35">
      <c r="D795">
        <v>7.92</v>
      </c>
      <c r="E795">
        <v>0.996</v>
      </c>
    </row>
    <row r="796" spans="4:5" x14ac:dyDescent="0.35">
      <c r="D796">
        <v>7.93</v>
      </c>
      <c r="E796">
        <v>0.996</v>
      </c>
    </row>
    <row r="797" spans="4:5" x14ac:dyDescent="0.35">
      <c r="D797">
        <v>7.94</v>
      </c>
      <c r="E797">
        <v>0.996</v>
      </c>
    </row>
    <row r="798" spans="4:5" x14ac:dyDescent="0.35">
      <c r="D798">
        <v>7.95</v>
      </c>
      <c r="E798">
        <v>0.997</v>
      </c>
    </row>
    <row r="799" spans="4:5" x14ac:dyDescent="0.35">
      <c r="D799">
        <v>7.96</v>
      </c>
      <c r="E799">
        <v>0.997</v>
      </c>
    </row>
    <row r="800" spans="4:5" x14ac:dyDescent="0.35">
      <c r="D800">
        <v>7.97</v>
      </c>
      <c r="E800">
        <v>0.998</v>
      </c>
    </row>
    <row r="801" spans="4:5" x14ac:dyDescent="0.35">
      <c r="D801">
        <v>7.98</v>
      </c>
      <c r="E801">
        <v>0.998</v>
      </c>
    </row>
    <row r="802" spans="4:5" x14ac:dyDescent="0.35">
      <c r="D802">
        <v>7.99</v>
      </c>
      <c r="E802">
        <v>0.999</v>
      </c>
    </row>
    <row r="803" spans="4:5" x14ac:dyDescent="0.35">
      <c r="D803">
        <v>8</v>
      </c>
      <c r="E803">
        <v>0.999</v>
      </c>
    </row>
  </sheetData>
  <sheetProtection algorithmName="SHA-512" hashValue="axhfG9/pIEkKCnPiryFh1U1diS1sGz9N06UyreoTv6BHyXQIcPdb9Hv8XYHN5KOf5k7v/TJSxEcQIJr0hG1jWA==" saltValue="9KQ0CCIofxFcRdJl7Vhmh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AB5A-C7BE-4FBA-9A4B-FCAD5F2B45F5}">
  <dimension ref="A1:B502"/>
  <sheetViews>
    <sheetView workbookViewId="0">
      <selection activeCell="S46" sqref="S46"/>
    </sheetView>
  </sheetViews>
  <sheetFormatPr defaultRowHeight="14.5" x14ac:dyDescent="0.35"/>
  <sheetData>
    <row r="1" spans="1:2" x14ac:dyDescent="0.35">
      <c r="A1" s="1" t="s">
        <v>182</v>
      </c>
    </row>
    <row r="2" spans="1:2" x14ac:dyDescent="0.35">
      <c r="A2" t="s">
        <v>179</v>
      </c>
      <c r="B2" t="s">
        <v>180</v>
      </c>
    </row>
    <row r="3" spans="1:2" x14ac:dyDescent="0.35">
      <c r="A3">
        <v>0</v>
      </c>
      <c r="B3">
        <v>0</v>
      </c>
    </row>
    <row r="4" spans="1:2" x14ac:dyDescent="0.35">
      <c r="A4">
        <v>0.01</v>
      </c>
      <c r="B4">
        <v>0.01</v>
      </c>
    </row>
    <row r="5" spans="1:2" x14ac:dyDescent="0.35">
      <c r="A5">
        <v>0.02</v>
      </c>
      <c r="B5">
        <v>0.02</v>
      </c>
    </row>
    <row r="6" spans="1:2" x14ac:dyDescent="0.35">
      <c r="A6">
        <v>0.03</v>
      </c>
      <c r="B6">
        <v>0.03</v>
      </c>
    </row>
    <row r="7" spans="1:2" x14ac:dyDescent="0.35">
      <c r="A7">
        <v>0.04</v>
      </c>
      <c r="B7">
        <v>0.04</v>
      </c>
    </row>
    <row r="8" spans="1:2" x14ac:dyDescent="0.35">
      <c r="A8">
        <v>0.05</v>
      </c>
      <c r="B8">
        <v>0.05</v>
      </c>
    </row>
    <row r="9" spans="1:2" x14ac:dyDescent="0.35">
      <c r="A9">
        <v>0.06</v>
      </c>
      <c r="B9">
        <v>0.06</v>
      </c>
    </row>
    <row r="10" spans="1:2" x14ac:dyDescent="0.35">
      <c r="A10">
        <v>7.0000000000000007E-2</v>
      </c>
      <c r="B10">
        <v>7.0000000000000007E-2</v>
      </c>
    </row>
    <row r="11" spans="1:2" x14ac:dyDescent="0.35">
      <c r="A11">
        <v>0.08</v>
      </c>
      <c r="B11">
        <v>0.08</v>
      </c>
    </row>
    <row r="12" spans="1:2" x14ac:dyDescent="0.35">
      <c r="A12">
        <v>0.09</v>
      </c>
      <c r="B12">
        <v>0.09</v>
      </c>
    </row>
    <row r="13" spans="1:2" x14ac:dyDescent="0.35">
      <c r="A13">
        <v>0.1</v>
      </c>
      <c r="B13">
        <v>0.1</v>
      </c>
    </row>
    <row r="14" spans="1:2" x14ac:dyDescent="0.35">
      <c r="A14">
        <v>0.11</v>
      </c>
      <c r="B14">
        <v>0.11</v>
      </c>
    </row>
    <row r="15" spans="1:2" x14ac:dyDescent="0.35">
      <c r="A15">
        <v>0.12</v>
      </c>
      <c r="B15">
        <v>0.12</v>
      </c>
    </row>
    <row r="16" spans="1:2" x14ac:dyDescent="0.35">
      <c r="A16">
        <v>0.13</v>
      </c>
      <c r="B16">
        <v>0.13</v>
      </c>
    </row>
    <row r="17" spans="1:2" x14ac:dyDescent="0.35">
      <c r="A17">
        <v>0.14000000000000001</v>
      </c>
      <c r="B17">
        <v>0.14000000000000001</v>
      </c>
    </row>
    <row r="18" spans="1:2" x14ac:dyDescent="0.35">
      <c r="A18">
        <v>0.15</v>
      </c>
      <c r="B18">
        <v>0.15</v>
      </c>
    </row>
    <row r="19" spans="1:2" x14ac:dyDescent="0.35">
      <c r="A19">
        <v>0.16</v>
      </c>
      <c r="B19">
        <v>0.16</v>
      </c>
    </row>
    <row r="20" spans="1:2" x14ac:dyDescent="0.35">
      <c r="A20">
        <v>0.17</v>
      </c>
      <c r="B20">
        <v>0.17</v>
      </c>
    </row>
    <row r="21" spans="1:2" x14ac:dyDescent="0.35">
      <c r="A21">
        <v>0.18</v>
      </c>
      <c r="B21">
        <v>0.18</v>
      </c>
    </row>
    <row r="22" spans="1:2" x14ac:dyDescent="0.35">
      <c r="A22">
        <v>0.19</v>
      </c>
      <c r="B22">
        <v>0.19</v>
      </c>
    </row>
    <row r="23" spans="1:2" x14ac:dyDescent="0.35">
      <c r="A23">
        <v>0.2</v>
      </c>
      <c r="B23">
        <v>0.2</v>
      </c>
    </row>
    <row r="24" spans="1:2" x14ac:dyDescent="0.35">
      <c r="A24">
        <v>0.21</v>
      </c>
      <c r="B24">
        <v>0.21</v>
      </c>
    </row>
    <row r="25" spans="1:2" x14ac:dyDescent="0.35">
      <c r="A25">
        <v>0.22</v>
      </c>
      <c r="B25">
        <v>0.22</v>
      </c>
    </row>
    <row r="26" spans="1:2" x14ac:dyDescent="0.35">
      <c r="A26">
        <v>0.23</v>
      </c>
      <c r="B26">
        <v>0.23</v>
      </c>
    </row>
    <row r="27" spans="1:2" x14ac:dyDescent="0.35">
      <c r="A27">
        <v>0.24</v>
      </c>
      <c r="B27">
        <v>0.24</v>
      </c>
    </row>
    <row r="28" spans="1:2" x14ac:dyDescent="0.35">
      <c r="A28">
        <v>0.25</v>
      </c>
      <c r="B28">
        <v>0.25</v>
      </c>
    </row>
    <row r="29" spans="1:2" x14ac:dyDescent="0.35">
      <c r="A29">
        <v>0.26</v>
      </c>
      <c r="B29">
        <v>0.26</v>
      </c>
    </row>
    <row r="30" spans="1:2" x14ac:dyDescent="0.35">
      <c r="A30">
        <v>0.27</v>
      </c>
      <c r="B30">
        <v>0.27</v>
      </c>
    </row>
    <row r="31" spans="1:2" x14ac:dyDescent="0.35">
      <c r="A31">
        <v>0.28000000000000003</v>
      </c>
      <c r="B31">
        <v>0.28000000000000003</v>
      </c>
    </row>
    <row r="32" spans="1:2" x14ac:dyDescent="0.35">
      <c r="A32">
        <v>0.28999999999999998</v>
      </c>
      <c r="B32">
        <v>0.28999999999999998</v>
      </c>
    </row>
    <row r="33" spans="1:2" x14ac:dyDescent="0.35">
      <c r="A33">
        <v>0.3</v>
      </c>
      <c r="B33">
        <v>0.3</v>
      </c>
    </row>
    <row r="34" spans="1:2" x14ac:dyDescent="0.35">
      <c r="A34">
        <v>0.31</v>
      </c>
      <c r="B34">
        <v>0.31</v>
      </c>
    </row>
    <row r="35" spans="1:2" x14ac:dyDescent="0.35">
      <c r="A35">
        <v>0.32</v>
      </c>
      <c r="B35">
        <v>0.32</v>
      </c>
    </row>
    <row r="36" spans="1:2" x14ac:dyDescent="0.35">
      <c r="A36">
        <v>0.33</v>
      </c>
      <c r="B36">
        <v>0.33</v>
      </c>
    </row>
    <row r="37" spans="1:2" x14ac:dyDescent="0.35">
      <c r="A37">
        <v>0.34</v>
      </c>
      <c r="B37">
        <v>0.34</v>
      </c>
    </row>
    <row r="38" spans="1:2" x14ac:dyDescent="0.35">
      <c r="A38">
        <v>0.35</v>
      </c>
      <c r="B38">
        <v>0.35</v>
      </c>
    </row>
    <row r="39" spans="1:2" x14ac:dyDescent="0.35">
      <c r="A39">
        <v>0.36</v>
      </c>
      <c r="B39">
        <v>0.36</v>
      </c>
    </row>
    <row r="40" spans="1:2" x14ac:dyDescent="0.35">
      <c r="A40">
        <v>0.37</v>
      </c>
      <c r="B40">
        <v>0.37</v>
      </c>
    </row>
    <row r="41" spans="1:2" x14ac:dyDescent="0.35">
      <c r="A41">
        <v>0.38</v>
      </c>
      <c r="B41">
        <v>0.38</v>
      </c>
    </row>
    <row r="42" spans="1:2" x14ac:dyDescent="0.35">
      <c r="A42">
        <v>0.39</v>
      </c>
      <c r="B42">
        <v>0.39</v>
      </c>
    </row>
    <row r="43" spans="1:2" x14ac:dyDescent="0.35">
      <c r="A43">
        <v>0.4</v>
      </c>
      <c r="B43">
        <v>0.4</v>
      </c>
    </row>
    <row r="44" spans="1:2" x14ac:dyDescent="0.35">
      <c r="A44">
        <v>0.41</v>
      </c>
      <c r="B44">
        <v>0.41</v>
      </c>
    </row>
    <row r="45" spans="1:2" x14ac:dyDescent="0.35">
      <c r="A45">
        <v>0.42</v>
      </c>
      <c r="B45">
        <v>0.42</v>
      </c>
    </row>
    <row r="46" spans="1:2" x14ac:dyDescent="0.35">
      <c r="A46">
        <v>0.43</v>
      </c>
      <c r="B46">
        <v>0.43</v>
      </c>
    </row>
    <row r="47" spans="1:2" x14ac:dyDescent="0.35">
      <c r="A47">
        <v>0.44</v>
      </c>
      <c r="B47">
        <v>0.44</v>
      </c>
    </row>
    <row r="48" spans="1:2" x14ac:dyDescent="0.35">
      <c r="A48">
        <v>0.45</v>
      </c>
      <c r="B48">
        <v>0.45</v>
      </c>
    </row>
    <row r="49" spans="1:2" x14ac:dyDescent="0.35">
      <c r="A49">
        <v>0.46</v>
      </c>
      <c r="B49">
        <v>0.46</v>
      </c>
    </row>
    <row r="50" spans="1:2" x14ac:dyDescent="0.35">
      <c r="A50">
        <v>0.47</v>
      </c>
      <c r="B50">
        <v>0.47</v>
      </c>
    </row>
    <row r="51" spans="1:2" x14ac:dyDescent="0.35">
      <c r="A51">
        <v>0.48</v>
      </c>
      <c r="B51">
        <v>0.48</v>
      </c>
    </row>
    <row r="52" spans="1:2" x14ac:dyDescent="0.35">
      <c r="A52">
        <v>0.49</v>
      </c>
      <c r="B52">
        <v>0.49</v>
      </c>
    </row>
    <row r="53" spans="1:2" x14ac:dyDescent="0.35">
      <c r="A53">
        <v>0.5</v>
      </c>
      <c r="B53">
        <v>0.5</v>
      </c>
    </row>
    <row r="54" spans="1:2" x14ac:dyDescent="0.35">
      <c r="A54">
        <v>0.51</v>
      </c>
      <c r="B54">
        <v>0.52239999999999998</v>
      </c>
    </row>
    <row r="55" spans="1:2" x14ac:dyDescent="0.35">
      <c r="A55">
        <v>0.52</v>
      </c>
      <c r="B55">
        <v>0.52480000000000004</v>
      </c>
    </row>
    <row r="56" spans="1:2" x14ac:dyDescent="0.35">
      <c r="A56">
        <v>0.53</v>
      </c>
      <c r="B56">
        <v>0.5272</v>
      </c>
    </row>
    <row r="57" spans="1:2" x14ac:dyDescent="0.35">
      <c r="A57">
        <v>0.54</v>
      </c>
      <c r="B57">
        <v>0.52959999999999996</v>
      </c>
    </row>
    <row r="58" spans="1:2" x14ac:dyDescent="0.35">
      <c r="A58">
        <v>0.55000000000000004</v>
      </c>
      <c r="B58">
        <v>0.53200000000000003</v>
      </c>
    </row>
    <row r="59" spans="1:2" x14ac:dyDescent="0.35">
      <c r="A59">
        <v>0.56000000000000005</v>
      </c>
      <c r="B59">
        <v>0.53439999999999999</v>
      </c>
    </row>
    <row r="60" spans="1:2" x14ac:dyDescent="0.35">
      <c r="A60">
        <v>0.56999999999999995</v>
      </c>
      <c r="B60">
        <v>0.53680000000000005</v>
      </c>
    </row>
    <row r="61" spans="1:2" x14ac:dyDescent="0.35">
      <c r="A61">
        <v>0.57999999999999996</v>
      </c>
      <c r="B61">
        <v>0.53920000000000001</v>
      </c>
    </row>
    <row r="62" spans="1:2" x14ac:dyDescent="0.35">
      <c r="A62">
        <v>0.59</v>
      </c>
      <c r="B62">
        <v>0.54159999999999997</v>
      </c>
    </row>
    <row r="63" spans="1:2" x14ac:dyDescent="0.35">
      <c r="A63">
        <v>0.6</v>
      </c>
      <c r="B63">
        <v>0.54400000000000004</v>
      </c>
    </row>
    <row r="64" spans="1:2" x14ac:dyDescent="0.35">
      <c r="A64">
        <v>0.61</v>
      </c>
      <c r="B64">
        <v>0.5464</v>
      </c>
    </row>
    <row r="65" spans="1:2" x14ac:dyDescent="0.35">
      <c r="A65">
        <v>0.62</v>
      </c>
      <c r="B65">
        <v>0.54879999999999995</v>
      </c>
    </row>
    <row r="66" spans="1:2" x14ac:dyDescent="0.35">
      <c r="A66">
        <v>0.63</v>
      </c>
      <c r="B66">
        <v>0.55120000000000002</v>
      </c>
    </row>
    <row r="67" spans="1:2" x14ac:dyDescent="0.35">
      <c r="A67">
        <v>0.64</v>
      </c>
      <c r="B67">
        <v>0.55359999999999998</v>
      </c>
    </row>
    <row r="68" spans="1:2" x14ac:dyDescent="0.35">
      <c r="A68">
        <v>0.65</v>
      </c>
      <c r="B68">
        <v>0.55600000000000005</v>
      </c>
    </row>
    <row r="69" spans="1:2" x14ac:dyDescent="0.35">
      <c r="A69">
        <v>0.66</v>
      </c>
      <c r="B69">
        <v>0.55840000000000001</v>
      </c>
    </row>
    <row r="70" spans="1:2" x14ac:dyDescent="0.35">
      <c r="A70">
        <v>0.67</v>
      </c>
      <c r="B70">
        <v>0.56079999999999997</v>
      </c>
    </row>
    <row r="71" spans="1:2" x14ac:dyDescent="0.35">
      <c r="A71">
        <v>0.68</v>
      </c>
      <c r="B71">
        <v>0.56320000000000003</v>
      </c>
    </row>
    <row r="72" spans="1:2" x14ac:dyDescent="0.35">
      <c r="A72">
        <v>0.69</v>
      </c>
      <c r="B72">
        <v>0.56559999999999999</v>
      </c>
    </row>
    <row r="73" spans="1:2" x14ac:dyDescent="0.35">
      <c r="A73">
        <v>0.7</v>
      </c>
      <c r="B73">
        <v>0.56799999999999995</v>
      </c>
    </row>
    <row r="74" spans="1:2" x14ac:dyDescent="0.35">
      <c r="A74">
        <v>0.71</v>
      </c>
      <c r="B74">
        <v>0.57040000000000002</v>
      </c>
    </row>
    <row r="75" spans="1:2" x14ac:dyDescent="0.35">
      <c r="A75">
        <v>0.72</v>
      </c>
      <c r="B75">
        <v>0.57279999999999998</v>
      </c>
    </row>
    <row r="76" spans="1:2" x14ac:dyDescent="0.35">
      <c r="A76">
        <v>0.73</v>
      </c>
      <c r="B76">
        <v>0.57520000000000004</v>
      </c>
    </row>
    <row r="77" spans="1:2" x14ac:dyDescent="0.35">
      <c r="A77">
        <v>0.74</v>
      </c>
      <c r="B77">
        <v>0.5776</v>
      </c>
    </row>
    <row r="78" spans="1:2" x14ac:dyDescent="0.35">
      <c r="A78">
        <v>0.75</v>
      </c>
      <c r="B78">
        <v>0.57999999999999996</v>
      </c>
    </row>
    <row r="79" spans="1:2" x14ac:dyDescent="0.35">
      <c r="A79">
        <v>0.76</v>
      </c>
      <c r="B79">
        <v>0.58240000000000003</v>
      </c>
    </row>
    <row r="80" spans="1:2" x14ac:dyDescent="0.35">
      <c r="A80">
        <v>0.77</v>
      </c>
      <c r="B80">
        <v>0.58479999999999999</v>
      </c>
    </row>
    <row r="81" spans="1:2" x14ac:dyDescent="0.35">
      <c r="A81">
        <v>0.78</v>
      </c>
      <c r="B81">
        <v>0.58720000000000006</v>
      </c>
    </row>
    <row r="82" spans="1:2" x14ac:dyDescent="0.35">
      <c r="A82">
        <v>0.79</v>
      </c>
      <c r="B82">
        <v>0.58960000000000001</v>
      </c>
    </row>
    <row r="83" spans="1:2" x14ac:dyDescent="0.35">
      <c r="A83">
        <v>0.8</v>
      </c>
      <c r="B83">
        <v>0.59199999999999997</v>
      </c>
    </row>
    <row r="84" spans="1:2" x14ac:dyDescent="0.35">
      <c r="A84">
        <v>0.81</v>
      </c>
      <c r="B84">
        <v>0.59440000000000004</v>
      </c>
    </row>
    <row r="85" spans="1:2" x14ac:dyDescent="0.35">
      <c r="A85">
        <v>0.82</v>
      </c>
      <c r="B85">
        <v>0.5968</v>
      </c>
    </row>
    <row r="86" spans="1:2" x14ac:dyDescent="0.35">
      <c r="A86">
        <v>0.83</v>
      </c>
      <c r="B86">
        <v>0.59919999999999995</v>
      </c>
    </row>
    <row r="87" spans="1:2" x14ac:dyDescent="0.35">
      <c r="A87">
        <v>0.84</v>
      </c>
      <c r="B87">
        <v>0.60160000000000002</v>
      </c>
    </row>
    <row r="88" spans="1:2" x14ac:dyDescent="0.35">
      <c r="A88">
        <v>0.85</v>
      </c>
      <c r="B88">
        <v>0.60399999999999998</v>
      </c>
    </row>
    <row r="89" spans="1:2" x14ac:dyDescent="0.35">
      <c r="A89">
        <v>0.86</v>
      </c>
      <c r="B89">
        <v>0.60640000000000005</v>
      </c>
    </row>
    <row r="90" spans="1:2" x14ac:dyDescent="0.35">
      <c r="A90">
        <v>0.87</v>
      </c>
      <c r="B90">
        <v>0.60880000000000001</v>
      </c>
    </row>
    <row r="91" spans="1:2" x14ac:dyDescent="0.35">
      <c r="A91">
        <v>0.88</v>
      </c>
      <c r="B91">
        <v>0.61119999999999997</v>
      </c>
    </row>
    <row r="92" spans="1:2" x14ac:dyDescent="0.35">
      <c r="A92">
        <v>0.89</v>
      </c>
      <c r="B92">
        <v>0.61360000000000003</v>
      </c>
    </row>
    <row r="93" spans="1:2" x14ac:dyDescent="0.35">
      <c r="A93">
        <v>0.9</v>
      </c>
      <c r="B93">
        <v>0.61599999999999999</v>
      </c>
    </row>
    <row r="94" spans="1:2" x14ac:dyDescent="0.35">
      <c r="A94">
        <v>0.91</v>
      </c>
      <c r="B94">
        <v>0.61839999999999995</v>
      </c>
    </row>
    <row r="95" spans="1:2" x14ac:dyDescent="0.35">
      <c r="A95">
        <v>0.92</v>
      </c>
      <c r="B95">
        <v>0.62080000000000002</v>
      </c>
    </row>
    <row r="96" spans="1:2" x14ac:dyDescent="0.35">
      <c r="A96">
        <v>0.93</v>
      </c>
      <c r="B96">
        <v>0.62319999999999998</v>
      </c>
    </row>
    <row r="97" spans="1:2" x14ac:dyDescent="0.35">
      <c r="A97">
        <v>0.94</v>
      </c>
      <c r="B97">
        <v>0.62560000000000004</v>
      </c>
    </row>
    <row r="98" spans="1:2" x14ac:dyDescent="0.35">
      <c r="A98">
        <v>0.95</v>
      </c>
      <c r="B98">
        <v>0.628</v>
      </c>
    </row>
    <row r="99" spans="1:2" x14ac:dyDescent="0.35">
      <c r="A99">
        <v>0.96</v>
      </c>
      <c r="B99">
        <v>0.63039999999999996</v>
      </c>
    </row>
    <row r="100" spans="1:2" x14ac:dyDescent="0.35">
      <c r="A100">
        <v>0.97</v>
      </c>
      <c r="B100">
        <v>0.63280000000000003</v>
      </c>
    </row>
    <row r="101" spans="1:2" x14ac:dyDescent="0.35">
      <c r="A101">
        <v>0.98</v>
      </c>
      <c r="B101">
        <v>0.63519999999999999</v>
      </c>
    </row>
    <row r="102" spans="1:2" x14ac:dyDescent="0.35">
      <c r="A102">
        <v>0.99</v>
      </c>
      <c r="B102">
        <v>0.63759999999999994</v>
      </c>
    </row>
    <row r="103" spans="1:2" x14ac:dyDescent="0.35">
      <c r="A103">
        <v>1</v>
      </c>
      <c r="B103">
        <v>0.64</v>
      </c>
    </row>
    <row r="104" spans="1:2" x14ac:dyDescent="0.35">
      <c r="A104">
        <v>1.01</v>
      </c>
      <c r="B104">
        <v>0.64239999999999997</v>
      </c>
    </row>
    <row r="105" spans="1:2" x14ac:dyDescent="0.35">
      <c r="A105">
        <v>1.02</v>
      </c>
      <c r="B105">
        <v>0.64480000000000004</v>
      </c>
    </row>
    <row r="106" spans="1:2" x14ac:dyDescent="0.35">
      <c r="A106">
        <v>1.03</v>
      </c>
      <c r="B106">
        <v>0.6472</v>
      </c>
    </row>
    <row r="107" spans="1:2" x14ac:dyDescent="0.35">
      <c r="A107">
        <v>1.04</v>
      </c>
      <c r="B107">
        <v>0.64959999999999996</v>
      </c>
    </row>
    <row r="108" spans="1:2" x14ac:dyDescent="0.35">
      <c r="A108">
        <v>1.05</v>
      </c>
      <c r="B108">
        <v>0.65200000000000002</v>
      </c>
    </row>
    <row r="109" spans="1:2" x14ac:dyDescent="0.35">
      <c r="A109">
        <v>1.06</v>
      </c>
      <c r="B109">
        <v>0.65439999999999998</v>
      </c>
    </row>
    <row r="110" spans="1:2" x14ac:dyDescent="0.35">
      <c r="A110">
        <v>1.07</v>
      </c>
      <c r="B110">
        <v>0.65680000000000005</v>
      </c>
    </row>
    <row r="111" spans="1:2" x14ac:dyDescent="0.35">
      <c r="A111">
        <v>1.08</v>
      </c>
      <c r="B111">
        <v>0.65920000000000001</v>
      </c>
    </row>
    <row r="112" spans="1:2" x14ac:dyDescent="0.35">
      <c r="A112">
        <v>1.0900000000000001</v>
      </c>
      <c r="B112">
        <v>0.66159999999999997</v>
      </c>
    </row>
    <row r="113" spans="1:2" x14ac:dyDescent="0.35">
      <c r="A113">
        <v>1.1000000000000001</v>
      </c>
      <c r="B113">
        <v>0.66400000000000003</v>
      </c>
    </row>
    <row r="114" spans="1:2" x14ac:dyDescent="0.35">
      <c r="A114">
        <v>1.1100000000000001</v>
      </c>
      <c r="B114">
        <v>0.66639999999999999</v>
      </c>
    </row>
    <row r="115" spans="1:2" x14ac:dyDescent="0.35">
      <c r="A115">
        <v>1.1200000000000001</v>
      </c>
      <c r="B115">
        <v>0.66879999999999995</v>
      </c>
    </row>
    <row r="116" spans="1:2" x14ac:dyDescent="0.35">
      <c r="A116">
        <v>1.1299999999999999</v>
      </c>
      <c r="B116">
        <v>0.67120000000000002</v>
      </c>
    </row>
    <row r="117" spans="1:2" x14ac:dyDescent="0.35">
      <c r="A117">
        <v>1.1399999999999999</v>
      </c>
      <c r="B117">
        <v>0.67359999999999998</v>
      </c>
    </row>
    <row r="118" spans="1:2" x14ac:dyDescent="0.35">
      <c r="A118">
        <v>1.1499999999999999</v>
      </c>
      <c r="B118">
        <v>0.67600000000000005</v>
      </c>
    </row>
    <row r="119" spans="1:2" x14ac:dyDescent="0.35">
      <c r="A119">
        <v>1.1599999999999999</v>
      </c>
      <c r="B119">
        <v>0.6784</v>
      </c>
    </row>
    <row r="120" spans="1:2" x14ac:dyDescent="0.35">
      <c r="A120">
        <v>1.17</v>
      </c>
      <c r="B120">
        <v>0.68079999999999996</v>
      </c>
    </row>
    <row r="121" spans="1:2" x14ac:dyDescent="0.35">
      <c r="A121">
        <v>1.18</v>
      </c>
      <c r="B121">
        <v>0.68320000000000003</v>
      </c>
    </row>
    <row r="122" spans="1:2" x14ac:dyDescent="0.35">
      <c r="A122">
        <v>1.19</v>
      </c>
      <c r="B122">
        <v>0.68559999999999999</v>
      </c>
    </row>
    <row r="123" spans="1:2" x14ac:dyDescent="0.35">
      <c r="A123">
        <v>1.2</v>
      </c>
      <c r="B123">
        <v>0.68799999999999994</v>
      </c>
    </row>
    <row r="124" spans="1:2" x14ac:dyDescent="0.35">
      <c r="A124">
        <v>1.21</v>
      </c>
      <c r="B124">
        <v>0.69040000000000001</v>
      </c>
    </row>
    <row r="125" spans="1:2" x14ac:dyDescent="0.35">
      <c r="A125">
        <v>1.22</v>
      </c>
      <c r="B125">
        <v>0.69279999999999997</v>
      </c>
    </row>
    <row r="126" spans="1:2" x14ac:dyDescent="0.35">
      <c r="A126">
        <v>1.23</v>
      </c>
      <c r="B126">
        <v>0.69520000000000004</v>
      </c>
    </row>
    <row r="127" spans="1:2" x14ac:dyDescent="0.35">
      <c r="A127">
        <v>1.24</v>
      </c>
      <c r="B127">
        <v>0.6976</v>
      </c>
    </row>
    <row r="128" spans="1:2" x14ac:dyDescent="0.35">
      <c r="A128">
        <v>1.25</v>
      </c>
      <c r="B128">
        <v>0.7</v>
      </c>
    </row>
    <row r="129" spans="1:2" x14ac:dyDescent="0.35">
      <c r="A129">
        <v>1.26</v>
      </c>
      <c r="B129">
        <v>0.70240000000000002</v>
      </c>
    </row>
    <row r="130" spans="1:2" x14ac:dyDescent="0.35">
      <c r="A130">
        <v>1.27</v>
      </c>
      <c r="B130">
        <v>0.70479999999999998</v>
      </c>
    </row>
    <row r="131" spans="1:2" x14ac:dyDescent="0.35">
      <c r="A131">
        <v>1.28</v>
      </c>
      <c r="B131">
        <v>0.70720000000000005</v>
      </c>
    </row>
    <row r="132" spans="1:2" x14ac:dyDescent="0.35">
      <c r="A132">
        <v>1.29</v>
      </c>
      <c r="B132">
        <v>0.70960000000000001</v>
      </c>
    </row>
    <row r="133" spans="1:2" x14ac:dyDescent="0.35">
      <c r="A133">
        <v>1.3</v>
      </c>
      <c r="B133">
        <v>0.71199999999999997</v>
      </c>
    </row>
    <row r="134" spans="1:2" x14ac:dyDescent="0.35">
      <c r="A134">
        <v>1.31</v>
      </c>
      <c r="B134">
        <v>0.71440000000000003</v>
      </c>
    </row>
    <row r="135" spans="1:2" x14ac:dyDescent="0.35">
      <c r="A135">
        <v>1.32</v>
      </c>
      <c r="B135">
        <v>0.71679999999999999</v>
      </c>
    </row>
    <row r="136" spans="1:2" x14ac:dyDescent="0.35">
      <c r="A136">
        <v>1.33</v>
      </c>
      <c r="B136">
        <v>0.71919999999999995</v>
      </c>
    </row>
    <row r="137" spans="1:2" x14ac:dyDescent="0.35">
      <c r="A137">
        <v>1.34</v>
      </c>
      <c r="B137">
        <v>0.72160000000000002</v>
      </c>
    </row>
    <row r="138" spans="1:2" x14ac:dyDescent="0.35">
      <c r="A138">
        <v>1.35</v>
      </c>
      <c r="B138">
        <v>0.72399999999999998</v>
      </c>
    </row>
    <row r="139" spans="1:2" x14ac:dyDescent="0.35">
      <c r="A139">
        <v>1.36</v>
      </c>
      <c r="B139">
        <v>0.72640000000000005</v>
      </c>
    </row>
    <row r="140" spans="1:2" x14ac:dyDescent="0.35">
      <c r="A140">
        <v>1.37</v>
      </c>
      <c r="B140">
        <v>0.7288</v>
      </c>
    </row>
    <row r="141" spans="1:2" x14ac:dyDescent="0.35">
      <c r="A141">
        <v>1.38</v>
      </c>
      <c r="B141">
        <v>0.73119999999999996</v>
      </c>
    </row>
    <row r="142" spans="1:2" x14ac:dyDescent="0.35">
      <c r="A142">
        <v>1.39</v>
      </c>
      <c r="B142">
        <v>0.73360000000000003</v>
      </c>
    </row>
    <row r="143" spans="1:2" x14ac:dyDescent="0.35">
      <c r="A143">
        <v>1.4</v>
      </c>
      <c r="B143">
        <v>0.73599999999999999</v>
      </c>
    </row>
    <row r="144" spans="1:2" x14ac:dyDescent="0.35">
      <c r="A144">
        <v>1.41</v>
      </c>
      <c r="B144">
        <v>0.73839999999999995</v>
      </c>
    </row>
    <row r="145" spans="1:2" x14ac:dyDescent="0.35">
      <c r="A145">
        <v>1.42</v>
      </c>
      <c r="B145">
        <v>0.74080000000000001</v>
      </c>
    </row>
    <row r="146" spans="1:2" x14ac:dyDescent="0.35">
      <c r="A146">
        <v>1.43</v>
      </c>
      <c r="B146">
        <v>0.74319999999999997</v>
      </c>
    </row>
    <row r="147" spans="1:2" x14ac:dyDescent="0.35">
      <c r="A147">
        <v>1.44</v>
      </c>
      <c r="B147">
        <v>0.74560000000000004</v>
      </c>
    </row>
    <row r="148" spans="1:2" x14ac:dyDescent="0.35">
      <c r="A148">
        <v>1.45</v>
      </c>
      <c r="B148">
        <v>0.748</v>
      </c>
    </row>
    <row r="149" spans="1:2" x14ac:dyDescent="0.35">
      <c r="A149">
        <v>1.46</v>
      </c>
      <c r="B149">
        <v>0.75039999999999996</v>
      </c>
    </row>
    <row r="150" spans="1:2" x14ac:dyDescent="0.35">
      <c r="A150">
        <v>1.47</v>
      </c>
      <c r="B150">
        <v>0.75280000000000002</v>
      </c>
    </row>
    <row r="151" spans="1:2" x14ac:dyDescent="0.35">
      <c r="A151">
        <v>1.48</v>
      </c>
      <c r="B151">
        <v>0.75519999999999998</v>
      </c>
    </row>
    <row r="152" spans="1:2" x14ac:dyDescent="0.35">
      <c r="A152">
        <v>1.49</v>
      </c>
      <c r="B152">
        <v>0.75760000000000005</v>
      </c>
    </row>
    <row r="153" spans="1:2" x14ac:dyDescent="0.35">
      <c r="A153">
        <v>1.5</v>
      </c>
      <c r="B153">
        <v>0.76</v>
      </c>
    </row>
    <row r="154" spans="1:2" x14ac:dyDescent="0.35">
      <c r="A154">
        <v>1.51</v>
      </c>
      <c r="B154">
        <v>0.76239999999999997</v>
      </c>
    </row>
    <row r="155" spans="1:2" x14ac:dyDescent="0.35">
      <c r="A155">
        <v>1.52</v>
      </c>
      <c r="B155">
        <v>0.76480000000000004</v>
      </c>
    </row>
    <row r="156" spans="1:2" x14ac:dyDescent="0.35">
      <c r="A156">
        <v>1.53</v>
      </c>
      <c r="B156">
        <v>0.76719999999999999</v>
      </c>
    </row>
    <row r="157" spans="1:2" x14ac:dyDescent="0.35">
      <c r="A157">
        <v>1.54</v>
      </c>
      <c r="B157">
        <v>0.76959999999999995</v>
      </c>
    </row>
    <row r="158" spans="1:2" x14ac:dyDescent="0.35">
      <c r="A158">
        <v>1.55</v>
      </c>
      <c r="B158">
        <v>0.77200000000000002</v>
      </c>
    </row>
    <row r="159" spans="1:2" x14ac:dyDescent="0.35">
      <c r="A159">
        <v>1.56</v>
      </c>
      <c r="B159">
        <v>0.77439999999999998</v>
      </c>
    </row>
    <row r="160" spans="1:2" x14ac:dyDescent="0.35">
      <c r="A160">
        <v>1.57</v>
      </c>
      <c r="B160">
        <v>0.77680000000000005</v>
      </c>
    </row>
    <row r="161" spans="1:2" x14ac:dyDescent="0.35">
      <c r="A161">
        <v>1.58</v>
      </c>
      <c r="B161">
        <v>0.7792</v>
      </c>
    </row>
    <row r="162" spans="1:2" x14ac:dyDescent="0.35">
      <c r="A162">
        <v>1.59</v>
      </c>
      <c r="B162">
        <v>0.78159999999999996</v>
      </c>
    </row>
    <row r="163" spans="1:2" x14ac:dyDescent="0.35">
      <c r="A163">
        <v>1.6</v>
      </c>
      <c r="B163">
        <v>0.78400000000000003</v>
      </c>
    </row>
    <row r="164" spans="1:2" x14ac:dyDescent="0.35">
      <c r="A164">
        <v>1.61</v>
      </c>
      <c r="B164">
        <v>0.78639999999999999</v>
      </c>
    </row>
    <row r="165" spans="1:2" x14ac:dyDescent="0.35">
      <c r="A165">
        <v>1.62</v>
      </c>
      <c r="B165">
        <v>0.78879999999999995</v>
      </c>
    </row>
    <row r="166" spans="1:2" x14ac:dyDescent="0.35">
      <c r="A166">
        <v>1.63</v>
      </c>
      <c r="B166">
        <v>0.79120000000000001</v>
      </c>
    </row>
    <row r="167" spans="1:2" x14ac:dyDescent="0.35">
      <c r="A167">
        <v>1.64</v>
      </c>
      <c r="B167">
        <v>0.79359999999999997</v>
      </c>
    </row>
    <row r="168" spans="1:2" x14ac:dyDescent="0.35">
      <c r="A168">
        <v>1.65</v>
      </c>
      <c r="B168">
        <v>0.79600000000000004</v>
      </c>
    </row>
    <row r="169" spans="1:2" x14ac:dyDescent="0.35">
      <c r="A169">
        <v>1.66</v>
      </c>
      <c r="B169">
        <v>0.7984</v>
      </c>
    </row>
    <row r="170" spans="1:2" x14ac:dyDescent="0.35">
      <c r="A170">
        <v>1.67</v>
      </c>
      <c r="B170">
        <v>0.80079999999999996</v>
      </c>
    </row>
    <row r="171" spans="1:2" x14ac:dyDescent="0.35">
      <c r="A171">
        <v>1.68</v>
      </c>
      <c r="B171">
        <v>0.80320000000000003</v>
      </c>
    </row>
    <row r="172" spans="1:2" x14ac:dyDescent="0.35">
      <c r="A172">
        <v>1.69</v>
      </c>
      <c r="B172">
        <v>0.80559999999999998</v>
      </c>
    </row>
    <row r="173" spans="1:2" x14ac:dyDescent="0.35">
      <c r="A173">
        <v>1.7</v>
      </c>
      <c r="B173">
        <v>0.80800000000000005</v>
      </c>
    </row>
    <row r="174" spans="1:2" x14ac:dyDescent="0.35">
      <c r="A174">
        <v>1.71</v>
      </c>
      <c r="B174">
        <v>0.81040000000000001</v>
      </c>
    </row>
    <row r="175" spans="1:2" x14ac:dyDescent="0.35">
      <c r="A175">
        <v>1.72</v>
      </c>
      <c r="B175">
        <v>0.81279999999999997</v>
      </c>
    </row>
    <row r="176" spans="1:2" x14ac:dyDescent="0.35">
      <c r="A176">
        <v>1.73</v>
      </c>
      <c r="B176">
        <v>0.81520000000000004</v>
      </c>
    </row>
    <row r="177" spans="1:2" x14ac:dyDescent="0.35">
      <c r="A177">
        <v>1.74</v>
      </c>
      <c r="B177">
        <v>0.81759999999999999</v>
      </c>
    </row>
    <row r="178" spans="1:2" x14ac:dyDescent="0.35">
      <c r="A178">
        <v>1.75</v>
      </c>
      <c r="B178">
        <v>0.82</v>
      </c>
    </row>
    <row r="179" spans="1:2" x14ac:dyDescent="0.35">
      <c r="A179">
        <v>1.76</v>
      </c>
      <c r="B179">
        <v>0.82240000000000002</v>
      </c>
    </row>
    <row r="180" spans="1:2" x14ac:dyDescent="0.35">
      <c r="A180">
        <v>1.77</v>
      </c>
      <c r="B180">
        <v>0.82479999999999998</v>
      </c>
    </row>
    <row r="181" spans="1:2" x14ac:dyDescent="0.35">
      <c r="A181">
        <v>1.78</v>
      </c>
      <c r="B181">
        <v>0.82720000000000005</v>
      </c>
    </row>
    <row r="182" spans="1:2" x14ac:dyDescent="0.35">
      <c r="A182">
        <v>1.79</v>
      </c>
      <c r="B182">
        <v>0.8296</v>
      </c>
    </row>
    <row r="183" spans="1:2" x14ac:dyDescent="0.35">
      <c r="A183">
        <v>1.8</v>
      </c>
      <c r="B183">
        <v>0.83199999999999996</v>
      </c>
    </row>
    <row r="184" spans="1:2" x14ac:dyDescent="0.35">
      <c r="A184">
        <v>1.81</v>
      </c>
      <c r="B184">
        <v>0.83440000000000003</v>
      </c>
    </row>
    <row r="185" spans="1:2" x14ac:dyDescent="0.35">
      <c r="A185">
        <v>1.82</v>
      </c>
      <c r="B185">
        <v>0.83679999999999999</v>
      </c>
    </row>
    <row r="186" spans="1:2" x14ac:dyDescent="0.35">
      <c r="A186">
        <v>1.83</v>
      </c>
      <c r="B186">
        <v>0.83919999999999995</v>
      </c>
    </row>
    <row r="187" spans="1:2" x14ac:dyDescent="0.35">
      <c r="A187">
        <v>1.84</v>
      </c>
      <c r="B187">
        <v>0.84160000000000001</v>
      </c>
    </row>
    <row r="188" spans="1:2" x14ac:dyDescent="0.35">
      <c r="A188">
        <v>1.85</v>
      </c>
      <c r="B188">
        <v>0.84399999999999997</v>
      </c>
    </row>
    <row r="189" spans="1:2" x14ac:dyDescent="0.35">
      <c r="A189">
        <v>1.86</v>
      </c>
      <c r="B189">
        <v>0.84640000000000004</v>
      </c>
    </row>
    <row r="190" spans="1:2" x14ac:dyDescent="0.35">
      <c r="A190">
        <v>1.87</v>
      </c>
      <c r="B190">
        <v>0.8488</v>
      </c>
    </row>
    <row r="191" spans="1:2" x14ac:dyDescent="0.35">
      <c r="A191">
        <v>1.88</v>
      </c>
      <c r="B191">
        <v>0.85119999999999996</v>
      </c>
    </row>
    <row r="192" spans="1:2" x14ac:dyDescent="0.35">
      <c r="A192">
        <v>1.89</v>
      </c>
      <c r="B192">
        <v>0.85360000000000003</v>
      </c>
    </row>
    <row r="193" spans="1:2" x14ac:dyDescent="0.35">
      <c r="A193">
        <v>1.9</v>
      </c>
      <c r="B193">
        <v>0.85599999999999998</v>
      </c>
    </row>
    <row r="194" spans="1:2" x14ac:dyDescent="0.35">
      <c r="A194">
        <v>1.91</v>
      </c>
      <c r="B194">
        <v>0.85840000000000005</v>
      </c>
    </row>
    <row r="195" spans="1:2" x14ac:dyDescent="0.35">
      <c r="A195">
        <v>1.92</v>
      </c>
      <c r="B195">
        <v>0.86080000000000001</v>
      </c>
    </row>
    <row r="196" spans="1:2" x14ac:dyDescent="0.35">
      <c r="A196">
        <v>1.93</v>
      </c>
      <c r="B196">
        <v>0.86319999999999997</v>
      </c>
    </row>
    <row r="197" spans="1:2" x14ac:dyDescent="0.35">
      <c r="A197">
        <v>1.94</v>
      </c>
      <c r="B197">
        <v>0.86560000000000004</v>
      </c>
    </row>
    <row r="198" spans="1:2" x14ac:dyDescent="0.35">
      <c r="A198">
        <v>1.95</v>
      </c>
      <c r="B198">
        <v>0.86799999999999999</v>
      </c>
    </row>
    <row r="199" spans="1:2" x14ac:dyDescent="0.35">
      <c r="A199">
        <v>1.96</v>
      </c>
      <c r="B199">
        <v>0.87039999999999995</v>
      </c>
    </row>
    <row r="200" spans="1:2" x14ac:dyDescent="0.35">
      <c r="A200">
        <v>1.97</v>
      </c>
      <c r="B200">
        <v>0.87280000000000002</v>
      </c>
    </row>
    <row r="201" spans="1:2" x14ac:dyDescent="0.35">
      <c r="A201">
        <v>1.98</v>
      </c>
      <c r="B201">
        <v>0.87519999999999998</v>
      </c>
    </row>
    <row r="202" spans="1:2" x14ac:dyDescent="0.35">
      <c r="A202">
        <v>1.99</v>
      </c>
      <c r="B202">
        <v>0.87760000000000005</v>
      </c>
    </row>
    <row r="203" spans="1:2" x14ac:dyDescent="0.35">
      <c r="A203">
        <v>2</v>
      </c>
      <c r="B203">
        <v>0.88</v>
      </c>
    </row>
    <row r="204" spans="1:2" x14ac:dyDescent="0.35">
      <c r="A204">
        <v>2.0099999999999998</v>
      </c>
      <c r="B204">
        <v>0.89070000000000005</v>
      </c>
    </row>
    <row r="205" spans="1:2" x14ac:dyDescent="0.35">
      <c r="A205">
        <v>2.02</v>
      </c>
      <c r="B205">
        <v>0.89139999999999997</v>
      </c>
    </row>
    <row r="206" spans="1:2" x14ac:dyDescent="0.35">
      <c r="A206">
        <v>2.0299999999999998</v>
      </c>
      <c r="B206">
        <v>0.8921</v>
      </c>
    </row>
    <row r="207" spans="1:2" x14ac:dyDescent="0.35">
      <c r="A207">
        <v>2.04</v>
      </c>
      <c r="B207">
        <v>0.89280000000000004</v>
      </c>
    </row>
    <row r="208" spans="1:2" x14ac:dyDescent="0.35">
      <c r="A208">
        <v>2.0499999999999998</v>
      </c>
      <c r="B208">
        <v>0.89349999999999996</v>
      </c>
    </row>
    <row r="209" spans="1:2" x14ac:dyDescent="0.35">
      <c r="A209">
        <v>2.06</v>
      </c>
      <c r="B209">
        <v>0.89419999999999999</v>
      </c>
    </row>
    <row r="210" spans="1:2" x14ac:dyDescent="0.35">
      <c r="A210">
        <v>2.0699999999999998</v>
      </c>
      <c r="B210">
        <v>0.89490000000000003</v>
      </c>
    </row>
    <row r="211" spans="1:2" x14ac:dyDescent="0.35">
      <c r="A211">
        <v>2.08</v>
      </c>
      <c r="B211">
        <v>0.89559999999999995</v>
      </c>
    </row>
    <row r="212" spans="1:2" x14ac:dyDescent="0.35">
      <c r="A212">
        <v>2.09</v>
      </c>
      <c r="B212">
        <v>0.89629999999999999</v>
      </c>
    </row>
    <row r="213" spans="1:2" x14ac:dyDescent="0.35">
      <c r="A213">
        <v>2.1</v>
      </c>
      <c r="B213">
        <v>0.89700000000000002</v>
      </c>
    </row>
    <row r="214" spans="1:2" x14ac:dyDescent="0.35">
      <c r="A214">
        <v>2.11</v>
      </c>
      <c r="B214">
        <v>0.89770000000000005</v>
      </c>
    </row>
    <row r="215" spans="1:2" x14ac:dyDescent="0.35">
      <c r="A215">
        <v>2.12</v>
      </c>
      <c r="B215">
        <v>0.89839999999999998</v>
      </c>
    </row>
    <row r="216" spans="1:2" x14ac:dyDescent="0.35">
      <c r="A216">
        <v>2.13</v>
      </c>
      <c r="B216">
        <v>0.89910000000000001</v>
      </c>
    </row>
    <row r="217" spans="1:2" x14ac:dyDescent="0.35">
      <c r="A217">
        <v>2.14</v>
      </c>
      <c r="B217">
        <v>0.89980000000000004</v>
      </c>
    </row>
    <row r="218" spans="1:2" x14ac:dyDescent="0.35">
      <c r="A218">
        <v>2.15</v>
      </c>
      <c r="B218">
        <v>0.90049999999999997</v>
      </c>
    </row>
    <row r="219" spans="1:2" x14ac:dyDescent="0.35">
      <c r="A219">
        <v>2.16</v>
      </c>
      <c r="B219">
        <v>0.9012</v>
      </c>
    </row>
    <row r="220" spans="1:2" x14ac:dyDescent="0.35">
      <c r="A220">
        <v>2.17</v>
      </c>
      <c r="B220">
        <v>0.90190000000000003</v>
      </c>
    </row>
    <row r="221" spans="1:2" x14ac:dyDescent="0.35">
      <c r="A221">
        <v>2.1800000000000002</v>
      </c>
      <c r="B221">
        <v>0.90259999999999996</v>
      </c>
    </row>
    <row r="222" spans="1:2" x14ac:dyDescent="0.35">
      <c r="A222">
        <v>2.19</v>
      </c>
      <c r="B222">
        <v>0.90329999999999999</v>
      </c>
    </row>
    <row r="223" spans="1:2" x14ac:dyDescent="0.35">
      <c r="A223">
        <v>2.2000000000000002</v>
      </c>
      <c r="B223">
        <v>0.90400000000000003</v>
      </c>
    </row>
    <row r="224" spans="1:2" x14ac:dyDescent="0.35">
      <c r="A224">
        <v>2.21</v>
      </c>
      <c r="B224">
        <v>0.90469999999999995</v>
      </c>
    </row>
    <row r="225" spans="1:2" x14ac:dyDescent="0.35">
      <c r="A225">
        <v>2.2200000000000002</v>
      </c>
      <c r="B225">
        <v>0.90539999999999998</v>
      </c>
    </row>
    <row r="226" spans="1:2" x14ac:dyDescent="0.35">
      <c r="A226">
        <v>2.23</v>
      </c>
      <c r="B226">
        <v>0.90610000000000002</v>
      </c>
    </row>
    <row r="227" spans="1:2" x14ac:dyDescent="0.35">
      <c r="A227">
        <v>2.2400000000000002</v>
      </c>
      <c r="B227">
        <v>0.90680000000000005</v>
      </c>
    </row>
    <row r="228" spans="1:2" x14ac:dyDescent="0.35">
      <c r="A228">
        <v>2.25</v>
      </c>
      <c r="B228">
        <v>0.90749999999999997</v>
      </c>
    </row>
    <row r="229" spans="1:2" x14ac:dyDescent="0.35">
      <c r="A229">
        <v>2.2599999999999998</v>
      </c>
      <c r="B229">
        <v>0.90820000000000001</v>
      </c>
    </row>
    <row r="230" spans="1:2" x14ac:dyDescent="0.35">
      <c r="A230">
        <v>2.27</v>
      </c>
      <c r="B230">
        <v>0.90890000000000004</v>
      </c>
    </row>
    <row r="231" spans="1:2" x14ac:dyDescent="0.35">
      <c r="A231">
        <v>2.2799999999999998</v>
      </c>
      <c r="B231">
        <v>0.90959999999999996</v>
      </c>
    </row>
    <row r="232" spans="1:2" x14ac:dyDescent="0.35">
      <c r="A232">
        <v>2.29</v>
      </c>
      <c r="B232">
        <v>0.9103</v>
      </c>
    </row>
    <row r="233" spans="1:2" x14ac:dyDescent="0.35">
      <c r="A233">
        <v>2.2999999999999998</v>
      </c>
      <c r="B233">
        <v>0.91100000000000003</v>
      </c>
    </row>
    <row r="234" spans="1:2" x14ac:dyDescent="0.35">
      <c r="A234">
        <v>2.31</v>
      </c>
      <c r="B234">
        <v>0.91169999999999995</v>
      </c>
    </row>
    <row r="235" spans="1:2" x14ac:dyDescent="0.35">
      <c r="A235">
        <v>2.3199999999999998</v>
      </c>
      <c r="B235">
        <v>0.91239999999999999</v>
      </c>
    </row>
    <row r="236" spans="1:2" x14ac:dyDescent="0.35">
      <c r="A236">
        <v>2.33</v>
      </c>
      <c r="B236">
        <v>0.91310000000000002</v>
      </c>
    </row>
    <row r="237" spans="1:2" x14ac:dyDescent="0.35">
      <c r="A237">
        <v>2.34</v>
      </c>
      <c r="B237">
        <v>0.91379999999999995</v>
      </c>
    </row>
    <row r="238" spans="1:2" x14ac:dyDescent="0.35">
      <c r="A238">
        <v>2.35</v>
      </c>
      <c r="B238">
        <v>0.91449999999999998</v>
      </c>
    </row>
    <row r="239" spans="1:2" x14ac:dyDescent="0.35">
      <c r="A239">
        <v>2.36</v>
      </c>
      <c r="B239">
        <v>0.91520000000000001</v>
      </c>
    </row>
    <row r="240" spans="1:2" x14ac:dyDescent="0.35">
      <c r="A240">
        <v>2.37</v>
      </c>
      <c r="B240">
        <v>0.91590000000000005</v>
      </c>
    </row>
    <row r="241" spans="1:2" x14ac:dyDescent="0.35">
      <c r="A241">
        <v>2.38</v>
      </c>
      <c r="B241">
        <v>0.91659999999999997</v>
      </c>
    </row>
    <row r="242" spans="1:2" x14ac:dyDescent="0.35">
      <c r="A242">
        <v>2.39</v>
      </c>
      <c r="B242">
        <v>0.9173</v>
      </c>
    </row>
    <row r="243" spans="1:2" x14ac:dyDescent="0.35">
      <c r="A243">
        <v>2.4</v>
      </c>
      <c r="B243">
        <v>0.91800000000000004</v>
      </c>
    </row>
    <row r="244" spans="1:2" x14ac:dyDescent="0.35">
      <c r="A244">
        <v>2.41</v>
      </c>
      <c r="B244">
        <v>0.91869999999999996</v>
      </c>
    </row>
    <row r="245" spans="1:2" x14ac:dyDescent="0.35">
      <c r="A245">
        <v>2.42</v>
      </c>
      <c r="B245">
        <v>0.9194</v>
      </c>
    </row>
    <row r="246" spans="1:2" x14ac:dyDescent="0.35">
      <c r="A246">
        <v>2.4300000000000002</v>
      </c>
      <c r="B246">
        <v>0.92010000000000003</v>
      </c>
    </row>
    <row r="247" spans="1:2" x14ac:dyDescent="0.35">
      <c r="A247">
        <v>2.44</v>
      </c>
      <c r="B247">
        <v>0.92079999999999995</v>
      </c>
    </row>
    <row r="248" spans="1:2" x14ac:dyDescent="0.35">
      <c r="A248">
        <v>2.4500000000000002</v>
      </c>
      <c r="B248">
        <v>0.92149999999999999</v>
      </c>
    </row>
    <row r="249" spans="1:2" x14ac:dyDescent="0.35">
      <c r="A249">
        <v>2.46</v>
      </c>
      <c r="B249">
        <v>0.92220000000000002</v>
      </c>
    </row>
    <row r="250" spans="1:2" x14ac:dyDescent="0.35">
      <c r="A250">
        <v>2.4700000000000002</v>
      </c>
      <c r="B250">
        <v>0.92290000000000005</v>
      </c>
    </row>
    <row r="251" spans="1:2" x14ac:dyDescent="0.35">
      <c r="A251">
        <v>2.48</v>
      </c>
      <c r="B251">
        <v>0.92359999999999998</v>
      </c>
    </row>
    <row r="252" spans="1:2" x14ac:dyDescent="0.35">
      <c r="A252">
        <v>2.4900000000000002</v>
      </c>
      <c r="B252">
        <v>0.92430000000000001</v>
      </c>
    </row>
    <row r="253" spans="1:2" x14ac:dyDescent="0.35">
      <c r="A253">
        <v>2.5</v>
      </c>
      <c r="B253">
        <v>0.92500000000000004</v>
      </c>
    </row>
    <row r="254" spans="1:2" x14ac:dyDescent="0.35">
      <c r="A254">
        <v>2.5099999999999998</v>
      </c>
      <c r="B254">
        <v>0.92569999999999997</v>
      </c>
    </row>
    <row r="255" spans="1:2" x14ac:dyDescent="0.35">
      <c r="A255">
        <v>2.52</v>
      </c>
      <c r="B255">
        <v>0.9264</v>
      </c>
    </row>
    <row r="256" spans="1:2" x14ac:dyDescent="0.35">
      <c r="A256">
        <v>2.5299999999999998</v>
      </c>
      <c r="B256">
        <v>0.92710000000000004</v>
      </c>
    </row>
    <row r="257" spans="1:2" x14ac:dyDescent="0.35">
      <c r="A257">
        <v>2.54</v>
      </c>
      <c r="B257">
        <v>0.92779999999999996</v>
      </c>
    </row>
    <row r="258" spans="1:2" x14ac:dyDescent="0.35">
      <c r="A258">
        <v>2.5499999999999998</v>
      </c>
      <c r="B258">
        <v>0.92849999999999999</v>
      </c>
    </row>
    <row r="259" spans="1:2" x14ac:dyDescent="0.35">
      <c r="A259">
        <v>2.56</v>
      </c>
      <c r="B259">
        <v>0.92920000000000003</v>
      </c>
    </row>
    <row r="260" spans="1:2" x14ac:dyDescent="0.35">
      <c r="A260">
        <v>2.57</v>
      </c>
      <c r="B260">
        <v>0.92989999999999995</v>
      </c>
    </row>
    <row r="261" spans="1:2" x14ac:dyDescent="0.35">
      <c r="A261">
        <v>2.58</v>
      </c>
      <c r="B261">
        <v>0.93059999999999998</v>
      </c>
    </row>
    <row r="262" spans="1:2" x14ac:dyDescent="0.35">
      <c r="A262">
        <v>2.59</v>
      </c>
      <c r="B262">
        <v>0.93130000000000002</v>
      </c>
    </row>
    <row r="263" spans="1:2" x14ac:dyDescent="0.35">
      <c r="A263">
        <v>2.6</v>
      </c>
      <c r="B263">
        <v>0.93200000000000005</v>
      </c>
    </row>
    <row r="264" spans="1:2" x14ac:dyDescent="0.35">
      <c r="A264">
        <v>2.61</v>
      </c>
      <c r="B264">
        <v>0.93269999999999997</v>
      </c>
    </row>
    <row r="265" spans="1:2" x14ac:dyDescent="0.35">
      <c r="A265">
        <v>2.62</v>
      </c>
      <c r="B265">
        <v>0.93340000000000001</v>
      </c>
    </row>
    <row r="266" spans="1:2" x14ac:dyDescent="0.35">
      <c r="A266">
        <v>2.63</v>
      </c>
      <c r="B266">
        <v>0.93410000000000004</v>
      </c>
    </row>
    <row r="267" spans="1:2" x14ac:dyDescent="0.35">
      <c r="A267">
        <v>2.64</v>
      </c>
      <c r="B267">
        <v>0.93479999999999996</v>
      </c>
    </row>
    <row r="268" spans="1:2" x14ac:dyDescent="0.35">
      <c r="A268">
        <v>2.65</v>
      </c>
      <c r="B268">
        <v>0.9355</v>
      </c>
    </row>
    <row r="269" spans="1:2" x14ac:dyDescent="0.35">
      <c r="A269">
        <v>2.66</v>
      </c>
      <c r="B269">
        <v>0.93620000000000003</v>
      </c>
    </row>
    <row r="270" spans="1:2" x14ac:dyDescent="0.35">
      <c r="A270">
        <v>2.67</v>
      </c>
      <c r="B270">
        <v>0.93689999999999996</v>
      </c>
    </row>
    <row r="271" spans="1:2" x14ac:dyDescent="0.35">
      <c r="A271">
        <v>2.68</v>
      </c>
      <c r="B271">
        <v>0.93759999999999999</v>
      </c>
    </row>
    <row r="272" spans="1:2" x14ac:dyDescent="0.35">
      <c r="A272">
        <v>2.69</v>
      </c>
      <c r="B272">
        <v>0.93830000000000002</v>
      </c>
    </row>
    <row r="273" spans="1:2" x14ac:dyDescent="0.35">
      <c r="A273">
        <v>2.7</v>
      </c>
      <c r="B273">
        <v>0.93899999999999995</v>
      </c>
    </row>
    <row r="274" spans="1:2" x14ac:dyDescent="0.35">
      <c r="A274">
        <v>2.71</v>
      </c>
      <c r="B274">
        <v>0.93969999999999998</v>
      </c>
    </row>
    <row r="275" spans="1:2" x14ac:dyDescent="0.35">
      <c r="A275">
        <v>2.72</v>
      </c>
      <c r="B275">
        <v>0.94040000000000001</v>
      </c>
    </row>
    <row r="276" spans="1:2" x14ac:dyDescent="0.35">
      <c r="A276">
        <v>2.73</v>
      </c>
      <c r="B276">
        <v>0.94110000000000005</v>
      </c>
    </row>
    <row r="277" spans="1:2" x14ac:dyDescent="0.35">
      <c r="A277">
        <v>2.74</v>
      </c>
      <c r="B277">
        <v>0.94179999999999997</v>
      </c>
    </row>
    <row r="278" spans="1:2" x14ac:dyDescent="0.35">
      <c r="A278">
        <v>2.75</v>
      </c>
      <c r="B278">
        <v>0.9425</v>
      </c>
    </row>
    <row r="279" spans="1:2" x14ac:dyDescent="0.35">
      <c r="A279">
        <v>2.76</v>
      </c>
      <c r="B279">
        <v>0.94320000000000004</v>
      </c>
    </row>
    <row r="280" spans="1:2" x14ac:dyDescent="0.35">
      <c r="A280">
        <v>2.77</v>
      </c>
      <c r="B280">
        <v>0.94389999999999996</v>
      </c>
    </row>
    <row r="281" spans="1:2" x14ac:dyDescent="0.35">
      <c r="A281">
        <v>2.78</v>
      </c>
      <c r="B281">
        <v>0.9446</v>
      </c>
    </row>
    <row r="282" spans="1:2" x14ac:dyDescent="0.35">
      <c r="A282">
        <v>2.79</v>
      </c>
      <c r="B282">
        <v>0.94530000000000003</v>
      </c>
    </row>
    <row r="283" spans="1:2" x14ac:dyDescent="0.35">
      <c r="A283">
        <v>2.8</v>
      </c>
      <c r="B283">
        <v>0.94599999999999995</v>
      </c>
    </row>
    <row r="284" spans="1:2" x14ac:dyDescent="0.35">
      <c r="A284">
        <v>2.81</v>
      </c>
      <c r="B284">
        <v>0.94669999999999999</v>
      </c>
    </row>
    <row r="285" spans="1:2" x14ac:dyDescent="0.35">
      <c r="A285">
        <v>2.82</v>
      </c>
      <c r="B285">
        <v>0.94740000000000002</v>
      </c>
    </row>
    <row r="286" spans="1:2" x14ac:dyDescent="0.35">
      <c r="A286">
        <v>2.83</v>
      </c>
      <c r="B286">
        <v>0.94810000000000005</v>
      </c>
    </row>
    <row r="287" spans="1:2" x14ac:dyDescent="0.35">
      <c r="A287">
        <v>2.84</v>
      </c>
      <c r="B287">
        <v>0.94879999999999998</v>
      </c>
    </row>
    <row r="288" spans="1:2" x14ac:dyDescent="0.35">
      <c r="A288">
        <v>2.85</v>
      </c>
      <c r="B288">
        <v>0.94950000000000001</v>
      </c>
    </row>
    <row r="289" spans="1:2" x14ac:dyDescent="0.35">
      <c r="A289">
        <v>2.86</v>
      </c>
      <c r="B289">
        <v>0.95020000000000004</v>
      </c>
    </row>
    <row r="290" spans="1:2" x14ac:dyDescent="0.35">
      <c r="A290">
        <v>2.87</v>
      </c>
      <c r="B290">
        <v>0.95089999999999997</v>
      </c>
    </row>
    <row r="291" spans="1:2" x14ac:dyDescent="0.35">
      <c r="A291">
        <v>2.88</v>
      </c>
      <c r="B291">
        <v>0.9516</v>
      </c>
    </row>
    <row r="292" spans="1:2" x14ac:dyDescent="0.35">
      <c r="A292">
        <v>2.89</v>
      </c>
      <c r="B292">
        <v>0.95230000000000004</v>
      </c>
    </row>
    <row r="293" spans="1:2" x14ac:dyDescent="0.35">
      <c r="A293">
        <v>2.9</v>
      </c>
      <c r="B293">
        <v>0.95299999999999996</v>
      </c>
    </row>
    <row r="294" spans="1:2" x14ac:dyDescent="0.35">
      <c r="A294">
        <v>2.91</v>
      </c>
      <c r="B294">
        <v>0.95369999999999999</v>
      </c>
    </row>
    <row r="295" spans="1:2" x14ac:dyDescent="0.35">
      <c r="A295">
        <v>2.92</v>
      </c>
      <c r="B295">
        <v>0.95440000000000003</v>
      </c>
    </row>
    <row r="296" spans="1:2" x14ac:dyDescent="0.35">
      <c r="A296">
        <v>2.93</v>
      </c>
      <c r="B296">
        <v>0.95509999999999995</v>
      </c>
    </row>
    <row r="297" spans="1:2" x14ac:dyDescent="0.35">
      <c r="A297">
        <v>2.94</v>
      </c>
      <c r="B297">
        <v>0.95579999999999998</v>
      </c>
    </row>
    <row r="298" spans="1:2" x14ac:dyDescent="0.35">
      <c r="A298">
        <v>2.95</v>
      </c>
      <c r="B298">
        <v>0.95650000000000002</v>
      </c>
    </row>
    <row r="299" spans="1:2" x14ac:dyDescent="0.35">
      <c r="A299">
        <v>2.96</v>
      </c>
      <c r="B299">
        <v>0.95720000000000005</v>
      </c>
    </row>
    <row r="300" spans="1:2" x14ac:dyDescent="0.35">
      <c r="A300">
        <v>2.97</v>
      </c>
      <c r="B300">
        <v>0.95789999999999997</v>
      </c>
    </row>
    <row r="301" spans="1:2" x14ac:dyDescent="0.35">
      <c r="A301">
        <v>2.98</v>
      </c>
      <c r="B301">
        <v>0.95860000000000001</v>
      </c>
    </row>
    <row r="302" spans="1:2" x14ac:dyDescent="0.35">
      <c r="A302">
        <v>2.99</v>
      </c>
      <c r="B302">
        <v>0.95930000000000004</v>
      </c>
    </row>
    <row r="303" spans="1:2" x14ac:dyDescent="0.35">
      <c r="A303">
        <v>3</v>
      </c>
      <c r="B303">
        <v>0.96</v>
      </c>
    </row>
    <row r="304" spans="1:2" x14ac:dyDescent="0.35">
      <c r="A304">
        <v>3.01</v>
      </c>
      <c r="B304">
        <v>0.9607</v>
      </c>
    </row>
    <row r="305" spans="1:2" x14ac:dyDescent="0.35">
      <c r="A305">
        <v>3.02</v>
      </c>
      <c r="B305">
        <v>0.96140000000000003</v>
      </c>
    </row>
    <row r="306" spans="1:2" x14ac:dyDescent="0.35">
      <c r="A306">
        <v>3.03</v>
      </c>
      <c r="B306">
        <v>0.96209999999999996</v>
      </c>
    </row>
    <row r="307" spans="1:2" x14ac:dyDescent="0.35">
      <c r="A307">
        <v>3.04</v>
      </c>
      <c r="B307">
        <v>0.96279999999999999</v>
      </c>
    </row>
    <row r="308" spans="1:2" x14ac:dyDescent="0.35">
      <c r="A308">
        <v>3.05</v>
      </c>
      <c r="B308">
        <v>0.96350000000000002</v>
      </c>
    </row>
    <row r="309" spans="1:2" x14ac:dyDescent="0.35">
      <c r="A309">
        <v>3.06</v>
      </c>
      <c r="B309">
        <v>0.96419999999999995</v>
      </c>
    </row>
    <row r="310" spans="1:2" x14ac:dyDescent="0.35">
      <c r="A310">
        <v>3.07</v>
      </c>
      <c r="B310">
        <v>0.96489999999999998</v>
      </c>
    </row>
    <row r="311" spans="1:2" x14ac:dyDescent="0.35">
      <c r="A311">
        <v>3.08</v>
      </c>
      <c r="B311">
        <v>0.96560000000000001</v>
      </c>
    </row>
    <row r="312" spans="1:2" x14ac:dyDescent="0.35">
      <c r="A312">
        <v>3.09</v>
      </c>
      <c r="B312">
        <v>0.96630000000000005</v>
      </c>
    </row>
    <row r="313" spans="1:2" x14ac:dyDescent="0.35">
      <c r="A313">
        <v>3.1</v>
      </c>
      <c r="B313">
        <v>0.96699999999999997</v>
      </c>
    </row>
    <row r="314" spans="1:2" x14ac:dyDescent="0.35">
      <c r="A314">
        <v>3.11</v>
      </c>
      <c r="B314">
        <v>0.9677</v>
      </c>
    </row>
    <row r="315" spans="1:2" x14ac:dyDescent="0.35">
      <c r="A315">
        <v>3.12</v>
      </c>
      <c r="B315">
        <v>0.96840000000000004</v>
      </c>
    </row>
    <row r="316" spans="1:2" x14ac:dyDescent="0.35">
      <c r="A316">
        <v>3.13</v>
      </c>
      <c r="B316">
        <v>0.96909999999999996</v>
      </c>
    </row>
    <row r="317" spans="1:2" x14ac:dyDescent="0.35">
      <c r="A317">
        <v>3.14</v>
      </c>
      <c r="B317">
        <v>0.9698</v>
      </c>
    </row>
    <row r="318" spans="1:2" x14ac:dyDescent="0.35">
      <c r="A318">
        <v>3.15</v>
      </c>
      <c r="B318">
        <v>0.97050000000000003</v>
      </c>
    </row>
    <row r="319" spans="1:2" x14ac:dyDescent="0.35">
      <c r="A319">
        <v>3.16</v>
      </c>
      <c r="B319">
        <v>0.97119999999999995</v>
      </c>
    </row>
    <row r="320" spans="1:2" x14ac:dyDescent="0.35">
      <c r="A320">
        <v>3.17</v>
      </c>
      <c r="B320">
        <v>0.97189999999999999</v>
      </c>
    </row>
    <row r="321" spans="1:2" x14ac:dyDescent="0.35">
      <c r="A321">
        <v>3.18</v>
      </c>
      <c r="B321">
        <v>0.97260000000000002</v>
      </c>
    </row>
    <row r="322" spans="1:2" x14ac:dyDescent="0.35">
      <c r="A322">
        <v>3.19</v>
      </c>
      <c r="B322">
        <v>0.97330000000000005</v>
      </c>
    </row>
    <row r="323" spans="1:2" x14ac:dyDescent="0.35">
      <c r="A323">
        <v>3.2</v>
      </c>
      <c r="B323">
        <v>0.97399999999999998</v>
      </c>
    </row>
    <row r="324" spans="1:2" x14ac:dyDescent="0.35">
      <c r="A324">
        <v>3.21</v>
      </c>
      <c r="B324">
        <v>0.97470000000000001</v>
      </c>
    </row>
    <row r="325" spans="1:2" x14ac:dyDescent="0.35">
      <c r="A325">
        <v>3.22</v>
      </c>
      <c r="B325">
        <v>0.97540000000000004</v>
      </c>
    </row>
    <row r="326" spans="1:2" x14ac:dyDescent="0.35">
      <c r="A326">
        <v>3.23</v>
      </c>
      <c r="B326">
        <v>0.97609999999999997</v>
      </c>
    </row>
    <row r="327" spans="1:2" x14ac:dyDescent="0.35">
      <c r="A327">
        <v>3.24</v>
      </c>
      <c r="B327">
        <v>0.9768</v>
      </c>
    </row>
    <row r="328" spans="1:2" x14ac:dyDescent="0.35">
      <c r="A328">
        <v>3.25</v>
      </c>
      <c r="B328">
        <v>0.97750000000000004</v>
      </c>
    </row>
    <row r="329" spans="1:2" x14ac:dyDescent="0.35">
      <c r="A329">
        <v>3.26</v>
      </c>
      <c r="B329">
        <v>0.97819999999999996</v>
      </c>
    </row>
    <row r="330" spans="1:2" x14ac:dyDescent="0.35">
      <c r="A330">
        <v>3.27</v>
      </c>
      <c r="B330">
        <v>0.97889999999999999</v>
      </c>
    </row>
    <row r="331" spans="1:2" x14ac:dyDescent="0.35">
      <c r="A331">
        <v>3.28</v>
      </c>
      <c r="B331">
        <v>0.97960000000000003</v>
      </c>
    </row>
    <row r="332" spans="1:2" x14ac:dyDescent="0.35">
      <c r="A332">
        <v>3.29</v>
      </c>
      <c r="B332">
        <v>0.98029999999999995</v>
      </c>
    </row>
    <row r="333" spans="1:2" x14ac:dyDescent="0.35">
      <c r="A333">
        <v>3.3</v>
      </c>
      <c r="B333">
        <v>0.98099999999999998</v>
      </c>
    </row>
    <row r="334" spans="1:2" x14ac:dyDescent="0.35">
      <c r="A334">
        <v>3.31</v>
      </c>
      <c r="B334">
        <v>0.98170000000000002</v>
      </c>
    </row>
    <row r="335" spans="1:2" x14ac:dyDescent="0.35">
      <c r="A335">
        <v>3.32</v>
      </c>
      <c r="B335">
        <v>0.98240000000000005</v>
      </c>
    </row>
    <row r="336" spans="1:2" x14ac:dyDescent="0.35">
      <c r="A336">
        <v>3.33</v>
      </c>
      <c r="B336">
        <v>0.98309999999999997</v>
      </c>
    </row>
    <row r="337" spans="1:2" x14ac:dyDescent="0.35">
      <c r="A337">
        <v>3.34</v>
      </c>
      <c r="B337">
        <v>0.98380000000000001</v>
      </c>
    </row>
    <row r="338" spans="1:2" x14ac:dyDescent="0.35">
      <c r="A338">
        <v>3.35</v>
      </c>
      <c r="B338">
        <v>0.98450000000000004</v>
      </c>
    </row>
    <row r="339" spans="1:2" x14ac:dyDescent="0.35">
      <c r="A339">
        <v>3.36</v>
      </c>
      <c r="B339">
        <v>0.98519999999999996</v>
      </c>
    </row>
    <row r="340" spans="1:2" x14ac:dyDescent="0.35">
      <c r="A340">
        <v>3.37</v>
      </c>
      <c r="B340">
        <v>0.9859</v>
      </c>
    </row>
    <row r="341" spans="1:2" x14ac:dyDescent="0.35">
      <c r="A341">
        <v>3.38</v>
      </c>
      <c r="B341">
        <v>0.98660000000000003</v>
      </c>
    </row>
    <row r="342" spans="1:2" x14ac:dyDescent="0.35">
      <c r="A342">
        <v>3.39</v>
      </c>
      <c r="B342">
        <v>0.98729999999999996</v>
      </c>
    </row>
    <row r="343" spans="1:2" x14ac:dyDescent="0.35">
      <c r="A343">
        <v>3.4</v>
      </c>
      <c r="B343">
        <v>0.98799999999999999</v>
      </c>
    </row>
    <row r="344" spans="1:2" x14ac:dyDescent="0.35">
      <c r="A344">
        <v>3.41</v>
      </c>
      <c r="B344">
        <v>0.98870000000000002</v>
      </c>
    </row>
    <row r="345" spans="1:2" x14ac:dyDescent="0.35">
      <c r="A345">
        <v>3.42</v>
      </c>
      <c r="B345">
        <v>0.98939999999999995</v>
      </c>
    </row>
    <row r="346" spans="1:2" x14ac:dyDescent="0.35">
      <c r="A346">
        <v>3.43</v>
      </c>
      <c r="B346">
        <v>0.99009999999999998</v>
      </c>
    </row>
    <row r="347" spans="1:2" x14ac:dyDescent="0.35">
      <c r="A347">
        <v>3.44</v>
      </c>
      <c r="B347">
        <v>0.99080000000000001</v>
      </c>
    </row>
    <row r="348" spans="1:2" x14ac:dyDescent="0.35">
      <c r="A348">
        <v>3.45</v>
      </c>
      <c r="B348">
        <v>0.99150000000000005</v>
      </c>
    </row>
    <row r="349" spans="1:2" x14ac:dyDescent="0.35">
      <c r="A349">
        <v>3.46</v>
      </c>
      <c r="B349">
        <v>0.99219999999999997</v>
      </c>
    </row>
    <row r="350" spans="1:2" x14ac:dyDescent="0.35">
      <c r="A350">
        <v>3.47</v>
      </c>
      <c r="B350">
        <v>0.9929</v>
      </c>
    </row>
    <row r="351" spans="1:2" x14ac:dyDescent="0.35">
      <c r="A351">
        <v>3.48</v>
      </c>
      <c r="B351">
        <v>0.99360000000000004</v>
      </c>
    </row>
    <row r="352" spans="1:2" x14ac:dyDescent="0.35">
      <c r="A352">
        <v>3.49</v>
      </c>
      <c r="B352">
        <v>0.99429999999999996</v>
      </c>
    </row>
    <row r="353" spans="1:2" x14ac:dyDescent="0.35">
      <c r="A353">
        <v>3.5</v>
      </c>
      <c r="B353">
        <v>0.995</v>
      </c>
    </row>
    <row r="354" spans="1:2" x14ac:dyDescent="0.35">
      <c r="A354">
        <v>3.51</v>
      </c>
      <c r="B354">
        <v>1</v>
      </c>
    </row>
    <row r="355" spans="1:2" x14ac:dyDescent="0.35">
      <c r="A355">
        <v>3.52</v>
      </c>
      <c r="B355">
        <v>1</v>
      </c>
    </row>
    <row r="356" spans="1:2" x14ac:dyDescent="0.35">
      <c r="A356">
        <v>3.53</v>
      </c>
      <c r="B356">
        <v>1</v>
      </c>
    </row>
    <row r="357" spans="1:2" x14ac:dyDescent="0.35">
      <c r="A357">
        <v>3.54</v>
      </c>
      <c r="B357">
        <v>1</v>
      </c>
    </row>
    <row r="358" spans="1:2" x14ac:dyDescent="0.35">
      <c r="A358">
        <v>3.55</v>
      </c>
      <c r="B358">
        <v>1</v>
      </c>
    </row>
    <row r="359" spans="1:2" x14ac:dyDescent="0.35">
      <c r="A359">
        <v>3.56</v>
      </c>
      <c r="B359">
        <v>1</v>
      </c>
    </row>
    <row r="360" spans="1:2" x14ac:dyDescent="0.35">
      <c r="A360">
        <v>3.57</v>
      </c>
      <c r="B360">
        <v>1</v>
      </c>
    </row>
    <row r="361" spans="1:2" x14ac:dyDescent="0.35">
      <c r="A361">
        <v>3.58</v>
      </c>
      <c r="B361">
        <v>1</v>
      </c>
    </row>
    <row r="362" spans="1:2" x14ac:dyDescent="0.35">
      <c r="A362">
        <v>3.59</v>
      </c>
      <c r="B362">
        <v>1</v>
      </c>
    </row>
    <row r="363" spans="1:2" x14ac:dyDescent="0.35">
      <c r="A363">
        <v>3.6</v>
      </c>
      <c r="B363">
        <v>1</v>
      </c>
    </row>
    <row r="364" spans="1:2" x14ac:dyDescent="0.35">
      <c r="A364">
        <v>3.61</v>
      </c>
      <c r="B364">
        <v>1</v>
      </c>
    </row>
    <row r="365" spans="1:2" x14ac:dyDescent="0.35">
      <c r="A365">
        <v>3.62</v>
      </c>
      <c r="B365">
        <v>1</v>
      </c>
    </row>
    <row r="366" spans="1:2" x14ac:dyDescent="0.35">
      <c r="A366">
        <v>3.63</v>
      </c>
      <c r="B366">
        <v>1</v>
      </c>
    </row>
    <row r="367" spans="1:2" x14ac:dyDescent="0.35">
      <c r="A367">
        <v>3.64</v>
      </c>
      <c r="B367">
        <v>1</v>
      </c>
    </row>
    <row r="368" spans="1:2" x14ac:dyDescent="0.35">
      <c r="A368">
        <v>3.65</v>
      </c>
      <c r="B368">
        <v>1</v>
      </c>
    </row>
    <row r="369" spans="1:2" x14ac:dyDescent="0.35">
      <c r="A369">
        <v>3.66</v>
      </c>
      <c r="B369">
        <v>1</v>
      </c>
    </row>
    <row r="370" spans="1:2" x14ac:dyDescent="0.35">
      <c r="A370">
        <v>3.67</v>
      </c>
      <c r="B370">
        <v>1</v>
      </c>
    </row>
    <row r="371" spans="1:2" x14ac:dyDescent="0.35">
      <c r="A371">
        <v>3.68</v>
      </c>
      <c r="B371">
        <v>1</v>
      </c>
    </row>
    <row r="372" spans="1:2" x14ac:dyDescent="0.35">
      <c r="A372">
        <v>3.69</v>
      </c>
      <c r="B372">
        <v>1</v>
      </c>
    </row>
    <row r="373" spans="1:2" x14ac:dyDescent="0.35">
      <c r="A373">
        <v>3.7</v>
      </c>
      <c r="B373">
        <v>1</v>
      </c>
    </row>
    <row r="374" spans="1:2" x14ac:dyDescent="0.35">
      <c r="A374">
        <v>3.71</v>
      </c>
      <c r="B374">
        <v>1</v>
      </c>
    </row>
    <row r="375" spans="1:2" x14ac:dyDescent="0.35">
      <c r="A375">
        <v>3.72</v>
      </c>
      <c r="B375">
        <v>1</v>
      </c>
    </row>
    <row r="376" spans="1:2" x14ac:dyDescent="0.35">
      <c r="A376">
        <v>3.73</v>
      </c>
      <c r="B376">
        <v>1</v>
      </c>
    </row>
    <row r="377" spans="1:2" x14ac:dyDescent="0.35">
      <c r="A377">
        <v>3.74</v>
      </c>
      <c r="B377">
        <v>1</v>
      </c>
    </row>
    <row r="378" spans="1:2" x14ac:dyDescent="0.35">
      <c r="A378">
        <v>3.75</v>
      </c>
      <c r="B378">
        <v>1</v>
      </c>
    </row>
    <row r="379" spans="1:2" x14ac:dyDescent="0.35">
      <c r="A379">
        <v>3.76</v>
      </c>
      <c r="B379">
        <v>1</v>
      </c>
    </row>
    <row r="380" spans="1:2" x14ac:dyDescent="0.35">
      <c r="A380">
        <v>3.77</v>
      </c>
      <c r="B380">
        <v>1</v>
      </c>
    </row>
    <row r="381" spans="1:2" x14ac:dyDescent="0.35">
      <c r="A381">
        <v>3.78</v>
      </c>
      <c r="B381">
        <v>1</v>
      </c>
    </row>
    <row r="382" spans="1:2" x14ac:dyDescent="0.35">
      <c r="A382">
        <v>3.79</v>
      </c>
      <c r="B382">
        <v>1</v>
      </c>
    </row>
    <row r="383" spans="1:2" x14ac:dyDescent="0.35">
      <c r="A383">
        <v>3.8</v>
      </c>
      <c r="B383">
        <v>1</v>
      </c>
    </row>
    <row r="384" spans="1:2" x14ac:dyDescent="0.35">
      <c r="A384">
        <v>3.81</v>
      </c>
      <c r="B384">
        <v>1</v>
      </c>
    </row>
    <row r="385" spans="1:2" x14ac:dyDescent="0.35">
      <c r="A385">
        <v>3.82</v>
      </c>
      <c r="B385">
        <v>1</v>
      </c>
    </row>
    <row r="386" spans="1:2" x14ac:dyDescent="0.35">
      <c r="A386">
        <v>3.83</v>
      </c>
      <c r="B386">
        <v>1</v>
      </c>
    </row>
    <row r="387" spans="1:2" x14ac:dyDescent="0.35">
      <c r="A387">
        <v>3.84</v>
      </c>
      <c r="B387">
        <v>1</v>
      </c>
    </row>
    <row r="388" spans="1:2" x14ac:dyDescent="0.35">
      <c r="A388">
        <v>3.85</v>
      </c>
      <c r="B388">
        <v>1</v>
      </c>
    </row>
    <row r="389" spans="1:2" x14ac:dyDescent="0.35">
      <c r="A389">
        <v>3.86</v>
      </c>
      <c r="B389">
        <v>1</v>
      </c>
    </row>
    <row r="390" spans="1:2" x14ac:dyDescent="0.35">
      <c r="A390">
        <v>3.87</v>
      </c>
      <c r="B390">
        <v>1</v>
      </c>
    </row>
    <row r="391" spans="1:2" x14ac:dyDescent="0.35">
      <c r="A391">
        <v>3.88</v>
      </c>
      <c r="B391">
        <v>1</v>
      </c>
    </row>
    <row r="392" spans="1:2" x14ac:dyDescent="0.35">
      <c r="A392">
        <v>3.89</v>
      </c>
      <c r="B392">
        <v>1</v>
      </c>
    </row>
    <row r="393" spans="1:2" x14ac:dyDescent="0.35">
      <c r="A393">
        <v>3.9</v>
      </c>
      <c r="B393">
        <v>1</v>
      </c>
    </row>
    <row r="394" spans="1:2" x14ac:dyDescent="0.35">
      <c r="A394">
        <v>3.91</v>
      </c>
      <c r="B394">
        <v>1</v>
      </c>
    </row>
    <row r="395" spans="1:2" x14ac:dyDescent="0.35">
      <c r="A395">
        <v>3.92</v>
      </c>
      <c r="B395">
        <v>1</v>
      </c>
    </row>
    <row r="396" spans="1:2" x14ac:dyDescent="0.35">
      <c r="A396">
        <v>3.93</v>
      </c>
      <c r="B396">
        <v>1</v>
      </c>
    </row>
    <row r="397" spans="1:2" x14ac:dyDescent="0.35">
      <c r="A397">
        <v>3.94</v>
      </c>
      <c r="B397">
        <v>1</v>
      </c>
    </row>
    <row r="398" spans="1:2" x14ac:dyDescent="0.35">
      <c r="A398">
        <v>3.95</v>
      </c>
      <c r="B398">
        <v>1</v>
      </c>
    </row>
    <row r="399" spans="1:2" x14ac:dyDescent="0.35">
      <c r="A399">
        <v>3.96</v>
      </c>
      <c r="B399">
        <v>1</v>
      </c>
    </row>
    <row r="400" spans="1:2" x14ac:dyDescent="0.35">
      <c r="A400">
        <v>3.97</v>
      </c>
      <c r="B400">
        <v>1</v>
      </c>
    </row>
    <row r="401" spans="1:2" x14ac:dyDescent="0.35">
      <c r="A401">
        <v>3.98</v>
      </c>
      <c r="B401">
        <v>1</v>
      </c>
    </row>
    <row r="402" spans="1:2" x14ac:dyDescent="0.35">
      <c r="A402">
        <v>3.99</v>
      </c>
      <c r="B402">
        <v>1</v>
      </c>
    </row>
    <row r="403" spans="1:2" x14ac:dyDescent="0.35">
      <c r="A403">
        <v>4</v>
      </c>
      <c r="B403">
        <v>1</v>
      </c>
    </row>
    <row r="404" spans="1:2" x14ac:dyDescent="0.35">
      <c r="A404">
        <v>4.01</v>
      </c>
      <c r="B404">
        <v>1</v>
      </c>
    </row>
    <row r="405" spans="1:2" x14ac:dyDescent="0.35">
      <c r="A405">
        <v>4.0199999999999996</v>
      </c>
      <c r="B405">
        <v>1</v>
      </c>
    </row>
    <row r="406" spans="1:2" x14ac:dyDescent="0.35">
      <c r="A406">
        <v>4.03</v>
      </c>
      <c r="B406">
        <v>1</v>
      </c>
    </row>
    <row r="407" spans="1:2" x14ac:dyDescent="0.35">
      <c r="A407">
        <v>4.04</v>
      </c>
      <c r="B407">
        <v>1</v>
      </c>
    </row>
    <row r="408" spans="1:2" x14ac:dyDescent="0.35">
      <c r="A408">
        <v>4.05</v>
      </c>
      <c r="B408">
        <v>1</v>
      </c>
    </row>
    <row r="409" spans="1:2" x14ac:dyDescent="0.35">
      <c r="A409">
        <v>4.0599999999999996</v>
      </c>
      <c r="B409">
        <v>1</v>
      </c>
    </row>
    <row r="410" spans="1:2" x14ac:dyDescent="0.35">
      <c r="A410">
        <v>4.07</v>
      </c>
      <c r="B410">
        <v>1</v>
      </c>
    </row>
    <row r="411" spans="1:2" x14ac:dyDescent="0.35">
      <c r="A411">
        <v>4.08</v>
      </c>
      <c r="B411">
        <v>1</v>
      </c>
    </row>
    <row r="412" spans="1:2" x14ac:dyDescent="0.35">
      <c r="A412">
        <v>4.09</v>
      </c>
      <c r="B412">
        <v>1</v>
      </c>
    </row>
    <row r="413" spans="1:2" x14ac:dyDescent="0.35">
      <c r="A413">
        <v>4.0999999999999996</v>
      </c>
      <c r="B413">
        <v>1</v>
      </c>
    </row>
    <row r="414" spans="1:2" x14ac:dyDescent="0.35">
      <c r="A414">
        <v>4.1100000000000003</v>
      </c>
      <c r="B414">
        <v>1</v>
      </c>
    </row>
    <row r="415" spans="1:2" x14ac:dyDescent="0.35">
      <c r="A415">
        <v>4.12</v>
      </c>
      <c r="B415">
        <v>1</v>
      </c>
    </row>
    <row r="416" spans="1:2" x14ac:dyDescent="0.35">
      <c r="A416">
        <v>4.13</v>
      </c>
      <c r="B416">
        <v>1</v>
      </c>
    </row>
    <row r="417" spans="1:2" x14ac:dyDescent="0.35">
      <c r="A417">
        <v>4.1399999999999997</v>
      </c>
      <c r="B417">
        <v>1</v>
      </c>
    </row>
    <row r="418" spans="1:2" x14ac:dyDescent="0.35">
      <c r="A418">
        <v>4.1500000000000004</v>
      </c>
      <c r="B418">
        <v>1</v>
      </c>
    </row>
    <row r="419" spans="1:2" x14ac:dyDescent="0.35">
      <c r="A419">
        <v>4.16</v>
      </c>
      <c r="B419">
        <v>1</v>
      </c>
    </row>
    <row r="420" spans="1:2" x14ac:dyDescent="0.35">
      <c r="A420">
        <v>4.17</v>
      </c>
      <c r="B420">
        <v>1</v>
      </c>
    </row>
    <row r="421" spans="1:2" x14ac:dyDescent="0.35">
      <c r="A421">
        <v>4.18</v>
      </c>
      <c r="B421">
        <v>1</v>
      </c>
    </row>
    <row r="422" spans="1:2" x14ac:dyDescent="0.35">
      <c r="A422">
        <v>4.1900000000000004</v>
      </c>
      <c r="B422">
        <v>1</v>
      </c>
    </row>
    <row r="423" spans="1:2" x14ac:dyDescent="0.35">
      <c r="A423">
        <v>4.2</v>
      </c>
      <c r="B423">
        <v>1</v>
      </c>
    </row>
    <row r="424" spans="1:2" x14ac:dyDescent="0.35">
      <c r="A424">
        <v>4.21</v>
      </c>
      <c r="B424">
        <v>1</v>
      </c>
    </row>
    <row r="425" spans="1:2" x14ac:dyDescent="0.35">
      <c r="A425">
        <v>4.22</v>
      </c>
      <c r="B425">
        <v>1</v>
      </c>
    </row>
    <row r="426" spans="1:2" x14ac:dyDescent="0.35">
      <c r="A426">
        <v>4.2300000000000004</v>
      </c>
      <c r="B426">
        <v>1</v>
      </c>
    </row>
    <row r="427" spans="1:2" x14ac:dyDescent="0.35">
      <c r="A427">
        <v>4.24</v>
      </c>
      <c r="B427">
        <v>1</v>
      </c>
    </row>
    <row r="428" spans="1:2" x14ac:dyDescent="0.35">
      <c r="A428">
        <v>4.25</v>
      </c>
      <c r="B428">
        <v>1</v>
      </c>
    </row>
    <row r="429" spans="1:2" x14ac:dyDescent="0.35">
      <c r="A429">
        <v>4.26</v>
      </c>
      <c r="B429">
        <v>1</v>
      </c>
    </row>
    <row r="430" spans="1:2" x14ac:dyDescent="0.35">
      <c r="A430">
        <v>4.2699999999999996</v>
      </c>
      <c r="B430">
        <v>1</v>
      </c>
    </row>
    <row r="431" spans="1:2" x14ac:dyDescent="0.35">
      <c r="A431">
        <v>4.28</v>
      </c>
      <c r="B431">
        <v>1</v>
      </c>
    </row>
    <row r="432" spans="1:2" x14ac:dyDescent="0.35">
      <c r="A432">
        <v>4.29</v>
      </c>
      <c r="B432">
        <v>1</v>
      </c>
    </row>
    <row r="433" spans="1:2" x14ac:dyDescent="0.35">
      <c r="A433">
        <v>4.3</v>
      </c>
      <c r="B433">
        <v>1</v>
      </c>
    </row>
    <row r="434" spans="1:2" x14ac:dyDescent="0.35">
      <c r="A434">
        <v>4.3099999999999996</v>
      </c>
      <c r="B434">
        <v>1</v>
      </c>
    </row>
    <row r="435" spans="1:2" x14ac:dyDescent="0.35">
      <c r="A435">
        <v>4.32</v>
      </c>
      <c r="B435">
        <v>1</v>
      </c>
    </row>
    <row r="436" spans="1:2" x14ac:dyDescent="0.35">
      <c r="A436">
        <v>4.33</v>
      </c>
      <c r="B436">
        <v>1</v>
      </c>
    </row>
    <row r="437" spans="1:2" x14ac:dyDescent="0.35">
      <c r="A437">
        <v>4.34</v>
      </c>
      <c r="B437">
        <v>1</v>
      </c>
    </row>
    <row r="438" spans="1:2" x14ac:dyDescent="0.35">
      <c r="A438">
        <v>4.3499999999999996</v>
      </c>
      <c r="B438">
        <v>1</v>
      </c>
    </row>
    <row r="439" spans="1:2" x14ac:dyDescent="0.35">
      <c r="A439">
        <v>4.3600000000000003</v>
      </c>
      <c r="B439">
        <v>1</v>
      </c>
    </row>
    <row r="440" spans="1:2" x14ac:dyDescent="0.35">
      <c r="A440">
        <v>4.37</v>
      </c>
      <c r="B440">
        <v>1</v>
      </c>
    </row>
    <row r="441" spans="1:2" x14ac:dyDescent="0.35">
      <c r="A441">
        <v>4.38</v>
      </c>
      <c r="B441">
        <v>1</v>
      </c>
    </row>
    <row r="442" spans="1:2" x14ac:dyDescent="0.35">
      <c r="A442">
        <v>4.3899999999999997</v>
      </c>
      <c r="B442">
        <v>1</v>
      </c>
    </row>
    <row r="443" spans="1:2" x14ac:dyDescent="0.35">
      <c r="A443">
        <v>4.4000000000000004</v>
      </c>
      <c r="B443">
        <v>1</v>
      </c>
    </row>
    <row r="444" spans="1:2" x14ac:dyDescent="0.35">
      <c r="A444">
        <v>4.41</v>
      </c>
      <c r="B444">
        <v>1</v>
      </c>
    </row>
    <row r="445" spans="1:2" x14ac:dyDescent="0.35">
      <c r="A445">
        <v>4.42</v>
      </c>
      <c r="B445">
        <v>1</v>
      </c>
    </row>
    <row r="446" spans="1:2" x14ac:dyDescent="0.35">
      <c r="A446">
        <v>4.43</v>
      </c>
      <c r="B446">
        <v>1</v>
      </c>
    </row>
    <row r="447" spans="1:2" x14ac:dyDescent="0.35">
      <c r="A447">
        <v>4.4400000000000004</v>
      </c>
      <c r="B447">
        <v>1</v>
      </c>
    </row>
    <row r="448" spans="1:2" x14ac:dyDescent="0.35">
      <c r="A448">
        <v>4.45</v>
      </c>
      <c r="B448">
        <v>1</v>
      </c>
    </row>
    <row r="449" spans="1:2" x14ac:dyDescent="0.35">
      <c r="A449">
        <v>4.46</v>
      </c>
      <c r="B449">
        <v>1</v>
      </c>
    </row>
    <row r="450" spans="1:2" x14ac:dyDescent="0.35">
      <c r="A450">
        <v>4.47</v>
      </c>
      <c r="B450">
        <v>1</v>
      </c>
    </row>
    <row r="451" spans="1:2" x14ac:dyDescent="0.35">
      <c r="A451">
        <v>4.4800000000000004</v>
      </c>
      <c r="B451">
        <v>1</v>
      </c>
    </row>
    <row r="452" spans="1:2" x14ac:dyDescent="0.35">
      <c r="A452">
        <v>4.49</v>
      </c>
      <c r="B452">
        <v>1</v>
      </c>
    </row>
    <row r="453" spans="1:2" x14ac:dyDescent="0.35">
      <c r="A453">
        <v>4.5</v>
      </c>
      <c r="B453">
        <v>1</v>
      </c>
    </row>
    <row r="454" spans="1:2" x14ac:dyDescent="0.35">
      <c r="A454">
        <v>4.51</v>
      </c>
      <c r="B454">
        <v>1</v>
      </c>
    </row>
    <row r="455" spans="1:2" x14ac:dyDescent="0.35">
      <c r="A455">
        <v>4.5199999999999996</v>
      </c>
      <c r="B455">
        <v>1</v>
      </c>
    </row>
    <row r="456" spans="1:2" x14ac:dyDescent="0.35">
      <c r="A456">
        <v>4.53</v>
      </c>
      <c r="B456">
        <v>1</v>
      </c>
    </row>
    <row r="457" spans="1:2" x14ac:dyDescent="0.35">
      <c r="A457">
        <v>4.54</v>
      </c>
      <c r="B457">
        <v>1</v>
      </c>
    </row>
    <row r="458" spans="1:2" x14ac:dyDescent="0.35">
      <c r="A458">
        <v>4.55</v>
      </c>
      <c r="B458">
        <v>1</v>
      </c>
    </row>
    <row r="459" spans="1:2" x14ac:dyDescent="0.35">
      <c r="A459">
        <v>4.5599999999999996</v>
      </c>
      <c r="B459">
        <v>1</v>
      </c>
    </row>
    <row r="460" spans="1:2" x14ac:dyDescent="0.35">
      <c r="A460">
        <v>4.57</v>
      </c>
      <c r="B460">
        <v>1</v>
      </c>
    </row>
    <row r="461" spans="1:2" x14ac:dyDescent="0.35">
      <c r="A461">
        <v>4.58</v>
      </c>
      <c r="B461">
        <v>1</v>
      </c>
    </row>
    <row r="462" spans="1:2" x14ac:dyDescent="0.35">
      <c r="A462">
        <v>4.59</v>
      </c>
      <c r="B462">
        <v>1</v>
      </c>
    </row>
    <row r="463" spans="1:2" x14ac:dyDescent="0.35">
      <c r="A463">
        <v>4.5999999999999996</v>
      </c>
      <c r="B463">
        <v>1</v>
      </c>
    </row>
    <row r="464" spans="1:2" x14ac:dyDescent="0.35">
      <c r="A464">
        <v>4.6100000000000003</v>
      </c>
      <c r="B464">
        <v>1</v>
      </c>
    </row>
    <row r="465" spans="1:2" x14ac:dyDescent="0.35">
      <c r="A465">
        <v>4.62</v>
      </c>
      <c r="B465">
        <v>1</v>
      </c>
    </row>
    <row r="466" spans="1:2" x14ac:dyDescent="0.35">
      <c r="A466">
        <v>4.63</v>
      </c>
      <c r="B466">
        <v>1</v>
      </c>
    </row>
    <row r="467" spans="1:2" x14ac:dyDescent="0.35">
      <c r="A467">
        <v>4.6399999999999997</v>
      </c>
      <c r="B467">
        <v>1</v>
      </c>
    </row>
    <row r="468" spans="1:2" x14ac:dyDescent="0.35">
      <c r="A468">
        <v>4.6500000000000004</v>
      </c>
      <c r="B468">
        <v>1</v>
      </c>
    </row>
    <row r="469" spans="1:2" x14ac:dyDescent="0.35">
      <c r="A469">
        <v>4.66</v>
      </c>
      <c r="B469">
        <v>1</v>
      </c>
    </row>
    <row r="470" spans="1:2" x14ac:dyDescent="0.35">
      <c r="A470">
        <v>4.67</v>
      </c>
      <c r="B470">
        <v>1</v>
      </c>
    </row>
    <row r="471" spans="1:2" x14ac:dyDescent="0.35">
      <c r="A471">
        <v>4.68</v>
      </c>
      <c r="B471">
        <v>1</v>
      </c>
    </row>
    <row r="472" spans="1:2" x14ac:dyDescent="0.35">
      <c r="A472">
        <v>4.6900000000000004</v>
      </c>
      <c r="B472">
        <v>1</v>
      </c>
    </row>
    <row r="473" spans="1:2" x14ac:dyDescent="0.35">
      <c r="A473">
        <v>4.7</v>
      </c>
      <c r="B473">
        <v>1</v>
      </c>
    </row>
    <row r="474" spans="1:2" x14ac:dyDescent="0.35">
      <c r="A474">
        <v>4.71</v>
      </c>
      <c r="B474">
        <v>1</v>
      </c>
    </row>
    <row r="475" spans="1:2" x14ac:dyDescent="0.35">
      <c r="A475">
        <v>4.72</v>
      </c>
      <c r="B475">
        <v>1</v>
      </c>
    </row>
    <row r="476" spans="1:2" x14ac:dyDescent="0.35">
      <c r="A476">
        <v>4.7300000000000004</v>
      </c>
      <c r="B476">
        <v>1</v>
      </c>
    </row>
    <row r="477" spans="1:2" x14ac:dyDescent="0.35">
      <c r="A477">
        <v>4.74</v>
      </c>
      <c r="B477">
        <v>1</v>
      </c>
    </row>
    <row r="478" spans="1:2" x14ac:dyDescent="0.35">
      <c r="A478">
        <v>4.75</v>
      </c>
      <c r="B478">
        <v>1</v>
      </c>
    </row>
    <row r="479" spans="1:2" x14ac:dyDescent="0.35">
      <c r="A479">
        <v>4.76</v>
      </c>
      <c r="B479">
        <v>1</v>
      </c>
    </row>
    <row r="480" spans="1:2" x14ac:dyDescent="0.35">
      <c r="A480">
        <v>4.7699999999999996</v>
      </c>
      <c r="B480">
        <v>1</v>
      </c>
    </row>
    <row r="481" spans="1:2" x14ac:dyDescent="0.35">
      <c r="A481">
        <v>4.78</v>
      </c>
      <c r="B481">
        <v>1</v>
      </c>
    </row>
    <row r="482" spans="1:2" x14ac:dyDescent="0.35">
      <c r="A482">
        <v>4.79</v>
      </c>
      <c r="B482">
        <v>1</v>
      </c>
    </row>
    <row r="483" spans="1:2" x14ac:dyDescent="0.35">
      <c r="A483">
        <v>4.8</v>
      </c>
      <c r="B483">
        <v>1</v>
      </c>
    </row>
    <row r="484" spans="1:2" x14ac:dyDescent="0.35">
      <c r="A484">
        <v>4.8099999999999996</v>
      </c>
      <c r="B484">
        <v>1</v>
      </c>
    </row>
    <row r="485" spans="1:2" x14ac:dyDescent="0.35">
      <c r="A485">
        <v>4.82</v>
      </c>
      <c r="B485">
        <v>1</v>
      </c>
    </row>
    <row r="486" spans="1:2" x14ac:dyDescent="0.35">
      <c r="A486">
        <v>4.83</v>
      </c>
      <c r="B486">
        <v>1</v>
      </c>
    </row>
    <row r="487" spans="1:2" x14ac:dyDescent="0.35">
      <c r="A487">
        <v>4.84</v>
      </c>
      <c r="B487">
        <v>1</v>
      </c>
    </row>
    <row r="488" spans="1:2" x14ac:dyDescent="0.35">
      <c r="A488">
        <v>4.8499999999999996</v>
      </c>
      <c r="B488">
        <v>1</v>
      </c>
    </row>
    <row r="489" spans="1:2" x14ac:dyDescent="0.35">
      <c r="A489">
        <v>4.8600000000000003</v>
      </c>
      <c r="B489">
        <v>1</v>
      </c>
    </row>
    <row r="490" spans="1:2" x14ac:dyDescent="0.35">
      <c r="A490">
        <v>4.87</v>
      </c>
      <c r="B490">
        <v>1</v>
      </c>
    </row>
    <row r="491" spans="1:2" x14ac:dyDescent="0.35">
      <c r="A491">
        <v>4.88</v>
      </c>
      <c r="B491">
        <v>1</v>
      </c>
    </row>
    <row r="492" spans="1:2" x14ac:dyDescent="0.35">
      <c r="A492">
        <v>4.8899999999999997</v>
      </c>
      <c r="B492">
        <v>1</v>
      </c>
    </row>
    <row r="493" spans="1:2" x14ac:dyDescent="0.35">
      <c r="A493">
        <v>4.9000000000000004</v>
      </c>
      <c r="B493">
        <v>1</v>
      </c>
    </row>
    <row r="494" spans="1:2" x14ac:dyDescent="0.35">
      <c r="A494">
        <v>4.91</v>
      </c>
      <c r="B494">
        <v>1</v>
      </c>
    </row>
    <row r="495" spans="1:2" x14ac:dyDescent="0.35">
      <c r="A495">
        <v>4.92</v>
      </c>
      <c r="B495">
        <v>1</v>
      </c>
    </row>
    <row r="496" spans="1:2" x14ac:dyDescent="0.35">
      <c r="A496">
        <v>4.93</v>
      </c>
      <c r="B496">
        <v>1</v>
      </c>
    </row>
    <row r="497" spans="1:2" x14ac:dyDescent="0.35">
      <c r="A497">
        <v>4.9400000000000004</v>
      </c>
      <c r="B497">
        <v>1</v>
      </c>
    </row>
    <row r="498" spans="1:2" x14ac:dyDescent="0.35">
      <c r="A498">
        <v>4.95</v>
      </c>
      <c r="B498">
        <v>1</v>
      </c>
    </row>
    <row r="499" spans="1:2" x14ac:dyDescent="0.35">
      <c r="A499">
        <v>4.96</v>
      </c>
      <c r="B499">
        <v>1</v>
      </c>
    </row>
    <row r="500" spans="1:2" x14ac:dyDescent="0.35">
      <c r="A500">
        <v>4.97</v>
      </c>
      <c r="B500">
        <v>1</v>
      </c>
    </row>
    <row r="501" spans="1:2" x14ac:dyDescent="0.35">
      <c r="A501">
        <v>4.9800000000000004</v>
      </c>
      <c r="B501">
        <v>1</v>
      </c>
    </row>
    <row r="502" spans="1:2" x14ac:dyDescent="0.35">
      <c r="A502">
        <v>4.99</v>
      </c>
      <c r="B502">
        <v>1</v>
      </c>
    </row>
  </sheetData>
  <sheetProtection algorithmName="SHA-512" hashValue="n3g9pPMIc4UgjoaFISdLa72yqy+oXD/qx7pBpeGx5BOxhIaPwcq+9ZBsv9068WDITRbeEThqo1bnWTVzDrAo/w==" saltValue="qLG1pMHPs7naFXjFj8XsI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DF513DA17C8A048B4A36550FDCB10EC" ma:contentTypeVersion="11" ma:contentTypeDescription="Een nieuw document maken." ma:contentTypeScope="" ma:versionID="99cee8f690f8d730404bd61795711e54">
  <xsd:schema xmlns:xsd="http://www.w3.org/2001/XMLSchema" xmlns:xs="http://www.w3.org/2001/XMLSchema" xmlns:p="http://schemas.microsoft.com/office/2006/metadata/properties" xmlns:ns2="d369a696-f09c-482d-b574-8025362577c3" xmlns:ns3="b6b374b9-c5d8-4c84-a6a9-2b28bb9dd709" targetNamespace="http://schemas.microsoft.com/office/2006/metadata/properties" ma:root="true" ma:fieldsID="3dabc78bc7bab162198217edda9bd35d" ns2:_="" ns3:_="">
    <xsd:import namespace="d369a696-f09c-482d-b574-8025362577c3"/>
    <xsd:import namespace="b6b374b9-c5d8-4c84-a6a9-2b28bb9dd7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69a696-f09c-482d-b574-8025362577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7d41079e-881b-46ba-a68a-9bab8209282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b374b9-c5d8-4c84-a6a9-2b28bb9dd70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abe34bb-22ab-43ea-8e8c-6ed6002dc864}" ma:internalName="TaxCatchAll" ma:showField="CatchAllData" ma:web="b6b374b9-c5d8-4c84-a6a9-2b28bb9dd7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369a696-f09c-482d-b574-8025362577c3">
      <Terms xmlns="http://schemas.microsoft.com/office/infopath/2007/PartnerControls"/>
    </lcf76f155ced4ddcb4097134ff3c332f>
    <TaxCatchAll xmlns="b6b374b9-c5d8-4c84-a6a9-2b28bb9dd709" xsi:nil="true"/>
  </documentManagement>
</p:properties>
</file>

<file path=customXml/itemProps1.xml><?xml version="1.0" encoding="utf-8"?>
<ds:datastoreItem xmlns:ds="http://schemas.openxmlformats.org/officeDocument/2006/customXml" ds:itemID="{CC41195D-506F-4D2F-B5C0-3BA19F874A1A}">
  <ds:schemaRefs>
    <ds:schemaRef ds:uri="http://schemas.microsoft.com/sharepoint/v3/contenttype/forms"/>
  </ds:schemaRefs>
</ds:datastoreItem>
</file>

<file path=customXml/itemProps2.xml><?xml version="1.0" encoding="utf-8"?>
<ds:datastoreItem xmlns:ds="http://schemas.openxmlformats.org/officeDocument/2006/customXml" ds:itemID="{1CFB28B2-CC4B-4EB4-AF44-90A7A8A150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69a696-f09c-482d-b574-8025362577c3"/>
    <ds:schemaRef ds:uri="b6b374b9-c5d8-4c84-a6a9-2b28bb9dd7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8493F8-2B01-4400-9402-70AD4FE97CD2}">
  <ds:schemaRefs>
    <ds:schemaRef ds:uri="http://schemas.microsoft.com/office/2006/metadata/properties"/>
    <ds:schemaRef ds:uri="http://schemas.microsoft.com/office/infopath/2007/PartnerControls"/>
    <ds:schemaRef ds:uri="d369a696-f09c-482d-b574-8025362577c3"/>
    <ds:schemaRef ds:uri="b6b374b9-c5d8-4c84-a6a9-2b28bb9dd70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Handleiding</vt:lpstr>
      <vt:lpstr>Template</vt:lpstr>
      <vt:lpstr>Lijsten</vt:lpstr>
      <vt:lpstr>Schadefuncties WO</vt:lpstr>
      <vt:lpstr>Schadefuncties OV</vt:lpstr>
      <vt:lpstr>Schadefuncties combi</vt:lpstr>
      <vt:lpstr>Schadefuncties bebouwing</vt:lpstr>
      <vt:lpstr>Schadefuncties Bedrijven</vt:lpstr>
      <vt:lpstr>Schadefuncties agrarisch</vt:lpstr>
      <vt:lpstr>Schadefunctie infrastructuur</vt:lpstr>
      <vt:lpstr>Schadefunctie recreatie</vt:lpstr>
      <vt:lpstr>3a Regionale keringen</vt:lpstr>
      <vt:lpstr>3b Oppervlaktewater</vt:lpstr>
      <vt:lpstr>3c Riolering &amp; stedelijk</vt:lpstr>
      <vt:lpstr>3d Beek</vt:lpstr>
      <vt:lpstr>Indexering</vt:lpstr>
      <vt:lpstr>Neerslaggebeurtenissen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Vrinds, Thijs</dc:creator>
  <cp:keywords/>
  <dc:description/>
  <cp:lastModifiedBy>Rob Hermans (Ambient)</cp:lastModifiedBy>
  <cp:revision/>
  <dcterms:created xsi:type="dcterms:W3CDTF">2024-07-25T12:36:16Z</dcterms:created>
  <dcterms:modified xsi:type="dcterms:W3CDTF">2025-09-10T15:06:29Z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f08ec5-d6d9-4227-8387-ccbfcb3632c4_Enabled">
    <vt:lpwstr>true</vt:lpwstr>
  </property>
  <property fmtid="{D5CDD505-2E9C-101B-9397-08002B2CF9AE}" pid="3" name="MSIP_Label_43f08ec5-d6d9-4227-8387-ccbfcb3632c4_SetDate">
    <vt:lpwstr>2024-07-25T14:22:38Z</vt:lpwstr>
  </property>
  <property fmtid="{D5CDD505-2E9C-101B-9397-08002B2CF9AE}" pid="4" name="MSIP_Label_43f08ec5-d6d9-4227-8387-ccbfcb3632c4_Method">
    <vt:lpwstr>Standard</vt:lpwstr>
  </property>
  <property fmtid="{D5CDD505-2E9C-101B-9397-08002B2CF9AE}" pid="5" name="MSIP_Label_43f08ec5-d6d9-4227-8387-ccbfcb3632c4_Name">
    <vt:lpwstr>Sweco Restricted</vt:lpwstr>
  </property>
  <property fmtid="{D5CDD505-2E9C-101B-9397-08002B2CF9AE}" pid="6" name="MSIP_Label_43f08ec5-d6d9-4227-8387-ccbfcb3632c4_SiteId">
    <vt:lpwstr>b7872ef0-9a00-4c18-8a4a-c7d25c778a9e</vt:lpwstr>
  </property>
  <property fmtid="{D5CDD505-2E9C-101B-9397-08002B2CF9AE}" pid="7" name="MSIP_Label_43f08ec5-d6d9-4227-8387-ccbfcb3632c4_ActionId">
    <vt:lpwstr>c6bee3bf-989f-4a70-a097-4d945ef62adc</vt:lpwstr>
  </property>
  <property fmtid="{D5CDD505-2E9C-101B-9397-08002B2CF9AE}" pid="8" name="MSIP_Label_43f08ec5-d6d9-4227-8387-ccbfcb3632c4_ContentBits">
    <vt:lpwstr>0</vt:lpwstr>
  </property>
  <property fmtid="{D5CDD505-2E9C-101B-9397-08002B2CF9AE}" pid="9" name="ContentTypeId">
    <vt:lpwstr>0x0101001DF513DA17C8A048B4A36550FDCB10EC</vt:lpwstr>
  </property>
  <property fmtid="{D5CDD505-2E9C-101B-9397-08002B2CF9AE}" pid="10" name="MediaServiceImageTags">
    <vt:lpwstr/>
  </property>
</Properties>
</file>